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6\"/>
    </mc:Choice>
  </mc:AlternateContent>
  <bookViews>
    <workbookView xWindow="480" yWindow="1260" windowWidth="11400" windowHeight="4335" tabRatio="1000" activeTab="9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GES" sheetId="27" state="hidden" r:id="rId28"/>
    <sheet name="META 21" sheetId="32" r:id="rId29"/>
    <sheet name="META_GES" sheetId="34" state="hidden" r:id="rId30"/>
    <sheet name="Metas" sheetId="23" state="hidden" r:id="rId31"/>
  </sheets>
  <externalReferences>
    <externalReference r:id="rId32"/>
    <externalReference r:id="rId33"/>
    <externalReference r:id="rId34"/>
    <externalReference r:id="rId35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T147" i="9" l="1"/>
  <c r="T146" i="9"/>
  <c r="T145" i="9"/>
  <c r="T144" i="9"/>
  <c r="T143" i="9"/>
  <c r="T142" i="9"/>
  <c r="T141" i="9"/>
  <c r="T139" i="9"/>
  <c r="T138" i="9"/>
  <c r="T137" i="9"/>
  <c r="T136" i="9"/>
  <c r="T134" i="9"/>
  <c r="T133" i="9"/>
  <c r="T132" i="9"/>
  <c r="T131" i="9"/>
  <c r="T130" i="9"/>
  <c r="T129" i="9"/>
  <c r="T128" i="9"/>
  <c r="T127" i="9"/>
  <c r="T126" i="9"/>
  <c r="T125" i="9"/>
  <c r="T124" i="9"/>
  <c r="T123" i="9"/>
  <c r="T122" i="9"/>
  <c r="T120" i="9"/>
  <c r="T119" i="9"/>
  <c r="T118" i="9"/>
  <c r="T117" i="9"/>
  <c r="T116" i="9"/>
  <c r="T115" i="9"/>
  <c r="T114" i="9"/>
  <c r="T113" i="9"/>
  <c r="T112" i="9"/>
  <c r="T111" i="9"/>
  <c r="T110" i="9"/>
  <c r="T109" i="9"/>
  <c r="T107" i="9"/>
  <c r="T106" i="9"/>
  <c r="T105" i="9"/>
  <c r="T104" i="9"/>
  <c r="T103" i="9"/>
  <c r="T102" i="9"/>
  <c r="T101" i="9"/>
  <c r="T100" i="9"/>
  <c r="T99" i="9"/>
  <c r="T98" i="9"/>
  <c r="T97" i="9"/>
  <c r="T96" i="9"/>
  <c r="T95" i="9"/>
  <c r="T94" i="9"/>
  <c r="T93" i="9"/>
  <c r="T92" i="9"/>
  <c r="T91" i="9"/>
  <c r="T89" i="9"/>
  <c r="T88" i="9"/>
  <c r="T87" i="9"/>
  <c r="T86" i="9"/>
  <c r="T85" i="9"/>
  <c r="T84" i="9"/>
  <c r="T83" i="9"/>
  <c r="T82" i="9"/>
  <c r="T81" i="9"/>
  <c r="T80" i="9"/>
  <c r="T78" i="9"/>
  <c r="T77" i="9"/>
  <c r="T76" i="9"/>
  <c r="T75" i="9"/>
  <c r="T74" i="9"/>
  <c r="T72" i="9"/>
  <c r="T71" i="9"/>
  <c r="T70" i="9"/>
  <c r="T69" i="9"/>
  <c r="T68" i="9"/>
  <c r="T67" i="9"/>
  <c r="T66" i="9"/>
  <c r="T65" i="9"/>
  <c r="T64" i="9"/>
  <c r="T63" i="9"/>
  <c r="T61" i="9"/>
  <c r="T60" i="9"/>
  <c r="T59" i="9"/>
  <c r="T58" i="9"/>
  <c r="T57" i="9"/>
  <c r="T56" i="9"/>
  <c r="T55" i="9"/>
  <c r="T54" i="9"/>
  <c r="T53" i="9"/>
  <c r="T52" i="9"/>
  <c r="T51" i="9"/>
  <c r="T50" i="9"/>
  <c r="T49" i="9"/>
  <c r="T47" i="9"/>
  <c r="T46" i="9"/>
  <c r="T45" i="9"/>
  <c r="T44" i="9"/>
  <c r="T43" i="9"/>
  <c r="T42" i="9"/>
  <c r="T41" i="9"/>
  <c r="T40" i="9"/>
  <c r="T39" i="9"/>
  <c r="T38" i="9"/>
  <c r="T36" i="9"/>
  <c r="T35" i="9"/>
  <c r="T34" i="9"/>
  <c r="T33" i="9"/>
  <c r="T32" i="9"/>
  <c r="T31" i="9"/>
  <c r="T30" i="9"/>
  <c r="T29" i="9"/>
  <c r="T28" i="9"/>
  <c r="T27" i="9"/>
  <c r="T26" i="9"/>
  <c r="T24" i="9"/>
  <c r="T23" i="9"/>
  <c r="T22" i="9"/>
  <c r="T21" i="9"/>
  <c r="T20" i="9"/>
  <c r="T19" i="9"/>
  <c r="T18" i="9"/>
  <c r="T17" i="9"/>
  <c r="T16" i="9"/>
  <c r="T15" i="9"/>
  <c r="T14" i="9"/>
  <c r="T13" i="9"/>
  <c r="T12" i="9"/>
  <c r="K147" i="9" l="1"/>
  <c r="J147" i="9"/>
  <c r="I147" i="9"/>
  <c r="H147" i="9"/>
  <c r="G147" i="9"/>
  <c r="F147" i="9"/>
  <c r="E147" i="9"/>
  <c r="K146" i="9"/>
  <c r="J146" i="9"/>
  <c r="I146" i="9"/>
  <c r="H146" i="9"/>
  <c r="G146" i="9"/>
  <c r="F146" i="9"/>
  <c r="E146" i="9"/>
  <c r="K145" i="9"/>
  <c r="J145" i="9"/>
  <c r="I145" i="9"/>
  <c r="H145" i="9"/>
  <c r="G145" i="9"/>
  <c r="F145" i="9"/>
  <c r="E145" i="9"/>
  <c r="K144" i="9"/>
  <c r="J144" i="9"/>
  <c r="I144" i="9"/>
  <c r="H144" i="9"/>
  <c r="G144" i="9"/>
  <c r="F144" i="9"/>
  <c r="E144" i="9"/>
  <c r="K143" i="9"/>
  <c r="J143" i="9"/>
  <c r="I143" i="9"/>
  <c r="H143" i="9"/>
  <c r="G143" i="9"/>
  <c r="F143" i="9"/>
  <c r="E143" i="9"/>
  <c r="K142" i="9"/>
  <c r="J142" i="9"/>
  <c r="I142" i="9"/>
  <c r="H142" i="9"/>
  <c r="G142" i="9"/>
  <c r="F142" i="9"/>
  <c r="E142" i="9"/>
  <c r="K141" i="9"/>
  <c r="J141" i="9"/>
  <c r="I141" i="9"/>
  <c r="H141" i="9"/>
  <c r="G141" i="9"/>
  <c r="F141" i="9"/>
  <c r="E141" i="9"/>
  <c r="K139" i="9"/>
  <c r="J139" i="9"/>
  <c r="I139" i="9"/>
  <c r="H139" i="9"/>
  <c r="G139" i="9"/>
  <c r="F139" i="9"/>
  <c r="E139" i="9"/>
  <c r="K138" i="9"/>
  <c r="J138" i="9"/>
  <c r="I138" i="9"/>
  <c r="H138" i="9"/>
  <c r="G138" i="9"/>
  <c r="F138" i="9"/>
  <c r="E138" i="9"/>
  <c r="K137" i="9"/>
  <c r="J137" i="9"/>
  <c r="I137" i="9"/>
  <c r="H137" i="9"/>
  <c r="G137" i="9"/>
  <c r="F137" i="9"/>
  <c r="E137" i="9"/>
  <c r="K136" i="9"/>
  <c r="J136" i="9"/>
  <c r="I136" i="9"/>
  <c r="H136" i="9"/>
  <c r="G136" i="9"/>
  <c r="F136" i="9"/>
  <c r="E136" i="9"/>
  <c r="K134" i="9"/>
  <c r="J134" i="9"/>
  <c r="I134" i="9"/>
  <c r="H134" i="9"/>
  <c r="G134" i="9"/>
  <c r="F134" i="9"/>
  <c r="E134" i="9"/>
  <c r="K133" i="9"/>
  <c r="J133" i="9"/>
  <c r="I133" i="9"/>
  <c r="H133" i="9"/>
  <c r="G133" i="9"/>
  <c r="F133" i="9"/>
  <c r="E133" i="9"/>
  <c r="K132" i="9"/>
  <c r="J132" i="9"/>
  <c r="I132" i="9"/>
  <c r="H132" i="9"/>
  <c r="G132" i="9"/>
  <c r="F132" i="9"/>
  <c r="E132" i="9"/>
  <c r="K131" i="9"/>
  <c r="J131" i="9"/>
  <c r="I131" i="9"/>
  <c r="H131" i="9"/>
  <c r="G131" i="9"/>
  <c r="F131" i="9"/>
  <c r="E131" i="9"/>
  <c r="K130" i="9"/>
  <c r="J130" i="9"/>
  <c r="I130" i="9"/>
  <c r="H130" i="9"/>
  <c r="G130" i="9"/>
  <c r="F130" i="9"/>
  <c r="E130" i="9"/>
  <c r="K129" i="9"/>
  <c r="J129" i="9"/>
  <c r="I129" i="9"/>
  <c r="H129" i="9"/>
  <c r="G129" i="9"/>
  <c r="F129" i="9"/>
  <c r="E129" i="9"/>
  <c r="K128" i="9"/>
  <c r="J128" i="9"/>
  <c r="I128" i="9"/>
  <c r="H128" i="9"/>
  <c r="G128" i="9"/>
  <c r="F128" i="9"/>
  <c r="E128" i="9"/>
  <c r="K127" i="9"/>
  <c r="J127" i="9"/>
  <c r="I127" i="9"/>
  <c r="H127" i="9"/>
  <c r="G127" i="9"/>
  <c r="F127" i="9"/>
  <c r="E127" i="9"/>
  <c r="K126" i="9"/>
  <c r="J126" i="9"/>
  <c r="I126" i="9"/>
  <c r="H126" i="9"/>
  <c r="G126" i="9"/>
  <c r="F126" i="9"/>
  <c r="E126" i="9"/>
  <c r="K125" i="9"/>
  <c r="J125" i="9"/>
  <c r="I125" i="9"/>
  <c r="H125" i="9"/>
  <c r="G125" i="9"/>
  <c r="F125" i="9"/>
  <c r="E125" i="9"/>
  <c r="K124" i="9"/>
  <c r="J124" i="9"/>
  <c r="I124" i="9"/>
  <c r="H124" i="9"/>
  <c r="G124" i="9"/>
  <c r="F124" i="9"/>
  <c r="E124" i="9"/>
  <c r="K123" i="9"/>
  <c r="J123" i="9"/>
  <c r="I123" i="9"/>
  <c r="H123" i="9"/>
  <c r="G123" i="9"/>
  <c r="F123" i="9"/>
  <c r="E123" i="9"/>
  <c r="K122" i="9"/>
  <c r="J122" i="9"/>
  <c r="I122" i="9"/>
  <c r="H122" i="9"/>
  <c r="G122" i="9"/>
  <c r="F122" i="9"/>
  <c r="E122" i="9"/>
  <c r="K120" i="9"/>
  <c r="J120" i="9"/>
  <c r="I120" i="9"/>
  <c r="H120" i="9"/>
  <c r="G120" i="9"/>
  <c r="F120" i="9"/>
  <c r="E120" i="9"/>
  <c r="K119" i="9"/>
  <c r="J119" i="9"/>
  <c r="I119" i="9"/>
  <c r="H119" i="9"/>
  <c r="G119" i="9"/>
  <c r="F119" i="9"/>
  <c r="E119" i="9"/>
  <c r="K118" i="9"/>
  <c r="J118" i="9"/>
  <c r="I118" i="9"/>
  <c r="H118" i="9"/>
  <c r="G118" i="9"/>
  <c r="F118" i="9"/>
  <c r="E118" i="9"/>
  <c r="K117" i="9"/>
  <c r="J117" i="9"/>
  <c r="I117" i="9"/>
  <c r="H117" i="9"/>
  <c r="G117" i="9"/>
  <c r="F117" i="9"/>
  <c r="E117" i="9"/>
  <c r="K116" i="9"/>
  <c r="J116" i="9"/>
  <c r="I116" i="9"/>
  <c r="H116" i="9"/>
  <c r="G116" i="9"/>
  <c r="F116" i="9"/>
  <c r="E116" i="9"/>
  <c r="K115" i="9"/>
  <c r="J115" i="9"/>
  <c r="I115" i="9"/>
  <c r="H115" i="9"/>
  <c r="G115" i="9"/>
  <c r="F115" i="9"/>
  <c r="E115" i="9"/>
  <c r="K114" i="9"/>
  <c r="J114" i="9"/>
  <c r="I114" i="9"/>
  <c r="H114" i="9"/>
  <c r="G114" i="9"/>
  <c r="F114" i="9"/>
  <c r="E114" i="9"/>
  <c r="K113" i="9"/>
  <c r="J113" i="9"/>
  <c r="I113" i="9"/>
  <c r="H113" i="9"/>
  <c r="G113" i="9"/>
  <c r="F113" i="9"/>
  <c r="E113" i="9"/>
  <c r="K112" i="9"/>
  <c r="J112" i="9"/>
  <c r="I112" i="9"/>
  <c r="H112" i="9"/>
  <c r="G112" i="9"/>
  <c r="F112" i="9"/>
  <c r="E112" i="9"/>
  <c r="K111" i="9"/>
  <c r="J111" i="9"/>
  <c r="I111" i="9"/>
  <c r="H111" i="9"/>
  <c r="G111" i="9"/>
  <c r="F111" i="9"/>
  <c r="E111" i="9"/>
  <c r="K110" i="9"/>
  <c r="J110" i="9"/>
  <c r="I110" i="9"/>
  <c r="H110" i="9"/>
  <c r="G110" i="9"/>
  <c r="F110" i="9"/>
  <c r="E110" i="9"/>
  <c r="K109" i="9"/>
  <c r="K121" i="9" s="1"/>
  <c r="J109" i="9"/>
  <c r="I109" i="9"/>
  <c r="H109" i="9"/>
  <c r="G109" i="9"/>
  <c r="F109" i="9"/>
  <c r="E109" i="9"/>
  <c r="K107" i="9"/>
  <c r="J107" i="9"/>
  <c r="I107" i="9"/>
  <c r="H107" i="9"/>
  <c r="G107" i="9"/>
  <c r="F107" i="9"/>
  <c r="E107" i="9"/>
  <c r="K106" i="9"/>
  <c r="J106" i="9"/>
  <c r="I106" i="9"/>
  <c r="H106" i="9"/>
  <c r="G106" i="9"/>
  <c r="F106" i="9"/>
  <c r="E106" i="9"/>
  <c r="K105" i="9"/>
  <c r="J105" i="9"/>
  <c r="I105" i="9"/>
  <c r="H105" i="9"/>
  <c r="G105" i="9"/>
  <c r="F105" i="9"/>
  <c r="E105" i="9"/>
  <c r="K104" i="9"/>
  <c r="J104" i="9"/>
  <c r="I104" i="9"/>
  <c r="H104" i="9"/>
  <c r="G104" i="9"/>
  <c r="F104" i="9"/>
  <c r="E104" i="9"/>
  <c r="K103" i="9"/>
  <c r="J103" i="9"/>
  <c r="I103" i="9"/>
  <c r="H103" i="9"/>
  <c r="G103" i="9"/>
  <c r="F103" i="9"/>
  <c r="E103" i="9"/>
  <c r="K102" i="9"/>
  <c r="J102" i="9"/>
  <c r="I102" i="9"/>
  <c r="H102" i="9"/>
  <c r="G102" i="9"/>
  <c r="F102" i="9"/>
  <c r="E102" i="9"/>
  <c r="K101" i="9"/>
  <c r="J101" i="9"/>
  <c r="I101" i="9"/>
  <c r="H101" i="9"/>
  <c r="G101" i="9"/>
  <c r="F101" i="9"/>
  <c r="E101" i="9"/>
  <c r="K100" i="9"/>
  <c r="J100" i="9"/>
  <c r="I100" i="9"/>
  <c r="H100" i="9"/>
  <c r="G100" i="9"/>
  <c r="F100" i="9"/>
  <c r="E100" i="9"/>
  <c r="K99" i="9"/>
  <c r="J99" i="9"/>
  <c r="I99" i="9"/>
  <c r="H99" i="9"/>
  <c r="G99" i="9"/>
  <c r="F99" i="9"/>
  <c r="E99" i="9"/>
  <c r="K98" i="9"/>
  <c r="J98" i="9"/>
  <c r="I98" i="9"/>
  <c r="H98" i="9"/>
  <c r="G98" i="9"/>
  <c r="F98" i="9"/>
  <c r="E98" i="9"/>
  <c r="K97" i="9"/>
  <c r="J97" i="9"/>
  <c r="I97" i="9"/>
  <c r="H97" i="9"/>
  <c r="G97" i="9"/>
  <c r="F97" i="9"/>
  <c r="E97" i="9"/>
  <c r="K96" i="9"/>
  <c r="J96" i="9"/>
  <c r="I96" i="9"/>
  <c r="H96" i="9"/>
  <c r="G96" i="9"/>
  <c r="F96" i="9"/>
  <c r="E96" i="9"/>
  <c r="K95" i="9"/>
  <c r="J95" i="9"/>
  <c r="I95" i="9"/>
  <c r="H95" i="9"/>
  <c r="G95" i="9"/>
  <c r="F95" i="9"/>
  <c r="E95" i="9"/>
  <c r="K94" i="9"/>
  <c r="J94" i="9"/>
  <c r="I94" i="9"/>
  <c r="H94" i="9"/>
  <c r="G94" i="9"/>
  <c r="F94" i="9"/>
  <c r="E94" i="9"/>
  <c r="K93" i="9"/>
  <c r="J93" i="9"/>
  <c r="I93" i="9"/>
  <c r="H93" i="9"/>
  <c r="G93" i="9"/>
  <c r="F93" i="9"/>
  <c r="E93" i="9"/>
  <c r="K92" i="9"/>
  <c r="J92" i="9"/>
  <c r="I92" i="9"/>
  <c r="H92" i="9"/>
  <c r="G92" i="9"/>
  <c r="F92" i="9"/>
  <c r="E92" i="9"/>
  <c r="K91" i="9"/>
  <c r="K108" i="9" s="1"/>
  <c r="J91" i="9"/>
  <c r="I91" i="9"/>
  <c r="H91" i="9"/>
  <c r="G91" i="9"/>
  <c r="F91" i="9"/>
  <c r="E91" i="9"/>
  <c r="K89" i="9"/>
  <c r="J89" i="9"/>
  <c r="I89" i="9"/>
  <c r="H89" i="9"/>
  <c r="G89" i="9"/>
  <c r="F89" i="9"/>
  <c r="E89" i="9"/>
  <c r="K88" i="9"/>
  <c r="J88" i="9"/>
  <c r="I88" i="9"/>
  <c r="H88" i="9"/>
  <c r="G88" i="9"/>
  <c r="F88" i="9"/>
  <c r="E88" i="9"/>
  <c r="K87" i="9"/>
  <c r="J87" i="9"/>
  <c r="I87" i="9"/>
  <c r="H87" i="9"/>
  <c r="G87" i="9"/>
  <c r="F87" i="9"/>
  <c r="E87" i="9"/>
  <c r="K86" i="9"/>
  <c r="J86" i="9"/>
  <c r="I86" i="9"/>
  <c r="H86" i="9"/>
  <c r="G86" i="9"/>
  <c r="F86" i="9"/>
  <c r="E86" i="9"/>
  <c r="K85" i="9"/>
  <c r="J85" i="9"/>
  <c r="I85" i="9"/>
  <c r="H85" i="9"/>
  <c r="G85" i="9"/>
  <c r="F85" i="9"/>
  <c r="E85" i="9"/>
  <c r="K84" i="9"/>
  <c r="J84" i="9"/>
  <c r="I84" i="9"/>
  <c r="H84" i="9"/>
  <c r="G84" i="9"/>
  <c r="F84" i="9"/>
  <c r="E84" i="9"/>
  <c r="K83" i="9"/>
  <c r="J83" i="9"/>
  <c r="I83" i="9"/>
  <c r="H83" i="9"/>
  <c r="G83" i="9"/>
  <c r="F83" i="9"/>
  <c r="E83" i="9"/>
  <c r="K82" i="9"/>
  <c r="J82" i="9"/>
  <c r="I82" i="9"/>
  <c r="H82" i="9"/>
  <c r="G82" i="9"/>
  <c r="F82" i="9"/>
  <c r="E82" i="9"/>
  <c r="K81" i="9"/>
  <c r="J81" i="9"/>
  <c r="I81" i="9"/>
  <c r="H81" i="9"/>
  <c r="G81" i="9"/>
  <c r="F81" i="9"/>
  <c r="E81" i="9"/>
  <c r="K80" i="9"/>
  <c r="K90" i="9" s="1"/>
  <c r="J80" i="9"/>
  <c r="I80" i="9"/>
  <c r="H80" i="9"/>
  <c r="G80" i="9"/>
  <c r="F80" i="9"/>
  <c r="E80" i="9"/>
  <c r="K78" i="9"/>
  <c r="J78" i="9"/>
  <c r="I78" i="9"/>
  <c r="H78" i="9"/>
  <c r="G78" i="9"/>
  <c r="F78" i="9"/>
  <c r="E78" i="9"/>
  <c r="K77" i="9"/>
  <c r="J77" i="9"/>
  <c r="I77" i="9"/>
  <c r="H77" i="9"/>
  <c r="G77" i="9"/>
  <c r="F77" i="9"/>
  <c r="E77" i="9"/>
  <c r="K76" i="9"/>
  <c r="J76" i="9"/>
  <c r="I76" i="9"/>
  <c r="H76" i="9"/>
  <c r="G76" i="9"/>
  <c r="F76" i="9"/>
  <c r="E76" i="9"/>
  <c r="K75" i="9"/>
  <c r="J75" i="9"/>
  <c r="I75" i="9"/>
  <c r="H75" i="9"/>
  <c r="G75" i="9"/>
  <c r="F75" i="9"/>
  <c r="E75" i="9"/>
  <c r="K74" i="9"/>
  <c r="K79" i="9" s="1"/>
  <c r="J74" i="9"/>
  <c r="I74" i="9"/>
  <c r="H74" i="9"/>
  <c r="G74" i="9"/>
  <c r="F74" i="9"/>
  <c r="E74" i="9"/>
  <c r="K72" i="9"/>
  <c r="J72" i="9"/>
  <c r="I72" i="9"/>
  <c r="H72" i="9"/>
  <c r="G72" i="9"/>
  <c r="F72" i="9"/>
  <c r="E72" i="9"/>
  <c r="K71" i="9"/>
  <c r="J71" i="9"/>
  <c r="I71" i="9"/>
  <c r="H71" i="9"/>
  <c r="G71" i="9"/>
  <c r="F71" i="9"/>
  <c r="E71" i="9"/>
  <c r="K70" i="9"/>
  <c r="J70" i="9"/>
  <c r="I70" i="9"/>
  <c r="H70" i="9"/>
  <c r="G70" i="9"/>
  <c r="F70" i="9"/>
  <c r="E70" i="9"/>
  <c r="K69" i="9"/>
  <c r="J69" i="9"/>
  <c r="I69" i="9"/>
  <c r="H69" i="9"/>
  <c r="G69" i="9"/>
  <c r="F69" i="9"/>
  <c r="E69" i="9"/>
  <c r="K68" i="9"/>
  <c r="J68" i="9"/>
  <c r="I68" i="9"/>
  <c r="H68" i="9"/>
  <c r="G68" i="9"/>
  <c r="F68" i="9"/>
  <c r="E68" i="9"/>
  <c r="K67" i="9"/>
  <c r="J67" i="9"/>
  <c r="I67" i="9"/>
  <c r="H67" i="9"/>
  <c r="G67" i="9"/>
  <c r="F67" i="9"/>
  <c r="E67" i="9"/>
  <c r="K66" i="9"/>
  <c r="J66" i="9"/>
  <c r="I66" i="9"/>
  <c r="H66" i="9"/>
  <c r="G66" i="9"/>
  <c r="F66" i="9"/>
  <c r="E66" i="9"/>
  <c r="K65" i="9"/>
  <c r="J65" i="9"/>
  <c r="I65" i="9"/>
  <c r="H65" i="9"/>
  <c r="G65" i="9"/>
  <c r="F65" i="9"/>
  <c r="E65" i="9"/>
  <c r="K64" i="9"/>
  <c r="J64" i="9"/>
  <c r="I64" i="9"/>
  <c r="H64" i="9"/>
  <c r="G64" i="9"/>
  <c r="F64" i="9"/>
  <c r="E64" i="9"/>
  <c r="K63" i="9"/>
  <c r="K73" i="9" s="1"/>
  <c r="J63" i="9"/>
  <c r="I63" i="9"/>
  <c r="H63" i="9"/>
  <c r="G63" i="9"/>
  <c r="F63" i="9"/>
  <c r="E63" i="9"/>
  <c r="K61" i="9"/>
  <c r="J61" i="9"/>
  <c r="I61" i="9"/>
  <c r="H61" i="9"/>
  <c r="G61" i="9"/>
  <c r="F61" i="9"/>
  <c r="E61" i="9"/>
  <c r="K60" i="9"/>
  <c r="J60" i="9"/>
  <c r="I60" i="9"/>
  <c r="H60" i="9"/>
  <c r="G60" i="9"/>
  <c r="F60" i="9"/>
  <c r="E60" i="9"/>
  <c r="K59" i="9"/>
  <c r="J59" i="9"/>
  <c r="I59" i="9"/>
  <c r="H59" i="9"/>
  <c r="G59" i="9"/>
  <c r="F59" i="9"/>
  <c r="E59" i="9"/>
  <c r="K58" i="9"/>
  <c r="J58" i="9"/>
  <c r="I58" i="9"/>
  <c r="H58" i="9"/>
  <c r="G58" i="9"/>
  <c r="F58" i="9"/>
  <c r="E58" i="9"/>
  <c r="K57" i="9"/>
  <c r="J57" i="9"/>
  <c r="I57" i="9"/>
  <c r="H57" i="9"/>
  <c r="G57" i="9"/>
  <c r="F57" i="9"/>
  <c r="E57" i="9"/>
  <c r="K56" i="9"/>
  <c r="J56" i="9"/>
  <c r="I56" i="9"/>
  <c r="H56" i="9"/>
  <c r="G56" i="9"/>
  <c r="F56" i="9"/>
  <c r="E56" i="9"/>
  <c r="K55" i="9"/>
  <c r="J55" i="9"/>
  <c r="I55" i="9"/>
  <c r="H55" i="9"/>
  <c r="G55" i="9"/>
  <c r="F55" i="9"/>
  <c r="E55" i="9"/>
  <c r="K54" i="9"/>
  <c r="J54" i="9"/>
  <c r="I54" i="9"/>
  <c r="H54" i="9"/>
  <c r="G54" i="9"/>
  <c r="F54" i="9"/>
  <c r="E54" i="9"/>
  <c r="K53" i="9"/>
  <c r="J53" i="9"/>
  <c r="I53" i="9"/>
  <c r="H53" i="9"/>
  <c r="G53" i="9"/>
  <c r="F53" i="9"/>
  <c r="E53" i="9"/>
  <c r="K52" i="9"/>
  <c r="J52" i="9"/>
  <c r="I52" i="9"/>
  <c r="H52" i="9"/>
  <c r="G52" i="9"/>
  <c r="F52" i="9"/>
  <c r="E52" i="9"/>
  <c r="K51" i="9"/>
  <c r="J51" i="9"/>
  <c r="I51" i="9"/>
  <c r="H51" i="9"/>
  <c r="G51" i="9"/>
  <c r="F51" i="9"/>
  <c r="E51" i="9"/>
  <c r="K50" i="9"/>
  <c r="K62" i="9" s="1"/>
  <c r="J50" i="9"/>
  <c r="I50" i="9"/>
  <c r="H50" i="9"/>
  <c r="G50" i="9"/>
  <c r="F50" i="9"/>
  <c r="E50" i="9"/>
  <c r="K49" i="9"/>
  <c r="J49" i="9"/>
  <c r="I49" i="9"/>
  <c r="H49" i="9"/>
  <c r="G49" i="9"/>
  <c r="F49" i="9"/>
  <c r="E49" i="9"/>
  <c r="K47" i="9"/>
  <c r="J47" i="9"/>
  <c r="I47" i="9"/>
  <c r="H47" i="9"/>
  <c r="G47" i="9"/>
  <c r="F47" i="9"/>
  <c r="E47" i="9"/>
  <c r="K46" i="9"/>
  <c r="J46" i="9"/>
  <c r="I46" i="9"/>
  <c r="H46" i="9"/>
  <c r="G46" i="9"/>
  <c r="F46" i="9"/>
  <c r="E46" i="9"/>
  <c r="K45" i="9"/>
  <c r="J45" i="9"/>
  <c r="I45" i="9"/>
  <c r="H45" i="9"/>
  <c r="G45" i="9"/>
  <c r="F45" i="9"/>
  <c r="E45" i="9"/>
  <c r="K44" i="9"/>
  <c r="J44" i="9"/>
  <c r="I44" i="9"/>
  <c r="H44" i="9"/>
  <c r="G44" i="9"/>
  <c r="F44" i="9"/>
  <c r="E44" i="9"/>
  <c r="K43" i="9"/>
  <c r="J43" i="9"/>
  <c r="I43" i="9"/>
  <c r="H43" i="9"/>
  <c r="G43" i="9"/>
  <c r="F43" i="9"/>
  <c r="E43" i="9"/>
  <c r="K42" i="9"/>
  <c r="J42" i="9"/>
  <c r="I42" i="9"/>
  <c r="H42" i="9"/>
  <c r="G42" i="9"/>
  <c r="F42" i="9"/>
  <c r="E42" i="9"/>
  <c r="K41" i="9"/>
  <c r="J41" i="9"/>
  <c r="I41" i="9"/>
  <c r="H41" i="9"/>
  <c r="G41" i="9"/>
  <c r="F41" i="9"/>
  <c r="E41" i="9"/>
  <c r="K40" i="9"/>
  <c r="J40" i="9"/>
  <c r="I40" i="9"/>
  <c r="H40" i="9"/>
  <c r="G40" i="9"/>
  <c r="F40" i="9"/>
  <c r="E40" i="9"/>
  <c r="K39" i="9"/>
  <c r="J39" i="9"/>
  <c r="I39" i="9"/>
  <c r="H39" i="9"/>
  <c r="G39" i="9"/>
  <c r="F39" i="9"/>
  <c r="E39" i="9"/>
  <c r="K38" i="9"/>
  <c r="K48" i="9" s="1"/>
  <c r="J38" i="9"/>
  <c r="I38" i="9"/>
  <c r="H38" i="9"/>
  <c r="G38" i="9"/>
  <c r="F38" i="9"/>
  <c r="E38" i="9"/>
  <c r="K36" i="9"/>
  <c r="J36" i="9"/>
  <c r="I36" i="9"/>
  <c r="H36" i="9"/>
  <c r="G36" i="9"/>
  <c r="F36" i="9"/>
  <c r="E36" i="9"/>
  <c r="K35" i="9"/>
  <c r="J35" i="9"/>
  <c r="I35" i="9"/>
  <c r="H35" i="9"/>
  <c r="G35" i="9"/>
  <c r="F35" i="9"/>
  <c r="E35" i="9"/>
  <c r="K34" i="9"/>
  <c r="J34" i="9"/>
  <c r="I34" i="9"/>
  <c r="H34" i="9"/>
  <c r="G34" i="9"/>
  <c r="F34" i="9"/>
  <c r="E34" i="9"/>
  <c r="K33" i="9"/>
  <c r="J33" i="9"/>
  <c r="I33" i="9"/>
  <c r="H33" i="9"/>
  <c r="G33" i="9"/>
  <c r="F33" i="9"/>
  <c r="E33" i="9"/>
  <c r="K32" i="9"/>
  <c r="J32" i="9"/>
  <c r="I32" i="9"/>
  <c r="H32" i="9"/>
  <c r="G32" i="9"/>
  <c r="F32" i="9"/>
  <c r="E32" i="9"/>
  <c r="K31" i="9"/>
  <c r="J31" i="9"/>
  <c r="I31" i="9"/>
  <c r="H31" i="9"/>
  <c r="G31" i="9"/>
  <c r="F31" i="9"/>
  <c r="E31" i="9"/>
  <c r="K30" i="9"/>
  <c r="K37" i="9" s="1"/>
  <c r="J30" i="9"/>
  <c r="I30" i="9"/>
  <c r="H30" i="9"/>
  <c r="G30" i="9"/>
  <c r="F30" i="9"/>
  <c r="E30" i="9"/>
  <c r="K29" i="9"/>
  <c r="J29" i="9"/>
  <c r="I29" i="9"/>
  <c r="H29" i="9"/>
  <c r="G29" i="9"/>
  <c r="F29" i="9"/>
  <c r="E29" i="9"/>
  <c r="K28" i="9"/>
  <c r="J28" i="9"/>
  <c r="I28" i="9"/>
  <c r="H28" i="9"/>
  <c r="G28" i="9"/>
  <c r="F28" i="9"/>
  <c r="E28" i="9"/>
  <c r="K27" i="9"/>
  <c r="J27" i="9"/>
  <c r="I27" i="9"/>
  <c r="H27" i="9"/>
  <c r="G27" i="9"/>
  <c r="F27" i="9"/>
  <c r="E27" i="9"/>
  <c r="K26" i="9"/>
  <c r="J26" i="9"/>
  <c r="I26" i="9"/>
  <c r="H26" i="9"/>
  <c r="G26" i="9"/>
  <c r="F26" i="9"/>
  <c r="E26" i="9"/>
  <c r="K24" i="9"/>
  <c r="J24" i="9"/>
  <c r="I24" i="9"/>
  <c r="H24" i="9"/>
  <c r="G24" i="9"/>
  <c r="F24" i="9"/>
  <c r="E24" i="9"/>
  <c r="K23" i="9"/>
  <c r="J23" i="9"/>
  <c r="I23" i="9"/>
  <c r="H23" i="9"/>
  <c r="G23" i="9"/>
  <c r="F23" i="9"/>
  <c r="E23" i="9"/>
  <c r="K22" i="9"/>
  <c r="J22" i="9"/>
  <c r="I22" i="9"/>
  <c r="H22" i="9"/>
  <c r="G22" i="9"/>
  <c r="F22" i="9"/>
  <c r="E22" i="9"/>
  <c r="K21" i="9"/>
  <c r="J21" i="9"/>
  <c r="I21" i="9"/>
  <c r="H21" i="9"/>
  <c r="G21" i="9"/>
  <c r="F21" i="9"/>
  <c r="E21" i="9"/>
  <c r="K20" i="9"/>
  <c r="J20" i="9"/>
  <c r="I20" i="9"/>
  <c r="H20" i="9"/>
  <c r="G20" i="9"/>
  <c r="F20" i="9"/>
  <c r="E20" i="9"/>
  <c r="K19" i="9"/>
  <c r="J19" i="9"/>
  <c r="I19" i="9"/>
  <c r="H19" i="9"/>
  <c r="G19" i="9"/>
  <c r="F19" i="9"/>
  <c r="E19" i="9"/>
  <c r="K18" i="9"/>
  <c r="J18" i="9"/>
  <c r="I18" i="9"/>
  <c r="H18" i="9"/>
  <c r="G18" i="9"/>
  <c r="F18" i="9"/>
  <c r="E18" i="9"/>
  <c r="K17" i="9"/>
  <c r="J17" i="9"/>
  <c r="I17" i="9"/>
  <c r="H17" i="9"/>
  <c r="G17" i="9"/>
  <c r="F17" i="9"/>
  <c r="E17" i="9"/>
  <c r="K16" i="9"/>
  <c r="J16" i="9"/>
  <c r="I16" i="9"/>
  <c r="H16" i="9"/>
  <c r="G16" i="9"/>
  <c r="F16" i="9"/>
  <c r="E16" i="9"/>
  <c r="K15" i="9"/>
  <c r="J15" i="9"/>
  <c r="I15" i="9"/>
  <c r="H15" i="9"/>
  <c r="G15" i="9"/>
  <c r="F15" i="9"/>
  <c r="E15" i="9"/>
  <c r="K14" i="9"/>
  <c r="J14" i="9"/>
  <c r="I14" i="9"/>
  <c r="H14" i="9"/>
  <c r="G14" i="9"/>
  <c r="F14" i="9"/>
  <c r="E14" i="9"/>
  <c r="K13" i="9"/>
  <c r="J13" i="9"/>
  <c r="I13" i="9"/>
  <c r="H13" i="9"/>
  <c r="G13" i="9"/>
  <c r="F13" i="9"/>
  <c r="E13" i="9"/>
  <c r="K12" i="9"/>
  <c r="J12" i="9"/>
  <c r="I12" i="9"/>
  <c r="H12" i="9"/>
  <c r="G12" i="9"/>
  <c r="F12" i="9"/>
  <c r="E12" i="9"/>
  <c r="K140" i="9"/>
  <c r="K135" i="9"/>
  <c r="K148" i="9"/>
  <c r="K147" i="3"/>
  <c r="K146" i="3"/>
  <c r="K145" i="3"/>
  <c r="K144" i="3"/>
  <c r="K143" i="3"/>
  <c r="K142" i="3"/>
  <c r="K141" i="3"/>
  <c r="K139" i="3"/>
  <c r="K138" i="3"/>
  <c r="K137" i="3"/>
  <c r="K136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89" i="3"/>
  <c r="K88" i="3"/>
  <c r="K87" i="3"/>
  <c r="K86" i="3"/>
  <c r="K85" i="3"/>
  <c r="K84" i="3"/>
  <c r="K83" i="3"/>
  <c r="K82" i="3"/>
  <c r="K81" i="3"/>
  <c r="K80" i="3"/>
  <c r="K78" i="3"/>
  <c r="K77" i="3"/>
  <c r="K76" i="3"/>
  <c r="K75" i="3"/>
  <c r="K74" i="3"/>
  <c r="K72" i="3"/>
  <c r="K71" i="3"/>
  <c r="K70" i="3"/>
  <c r="K69" i="3"/>
  <c r="K68" i="3"/>
  <c r="K67" i="3"/>
  <c r="K66" i="3"/>
  <c r="K65" i="3"/>
  <c r="K64" i="3"/>
  <c r="K63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7" i="3"/>
  <c r="K46" i="3"/>
  <c r="K45" i="3"/>
  <c r="K44" i="3"/>
  <c r="K43" i="3"/>
  <c r="K42" i="3"/>
  <c r="K41" i="3"/>
  <c r="K40" i="3"/>
  <c r="K39" i="3"/>
  <c r="K38" i="3"/>
  <c r="K36" i="3"/>
  <c r="K35" i="3"/>
  <c r="K34" i="3"/>
  <c r="K33" i="3"/>
  <c r="K32" i="3"/>
  <c r="K31" i="3"/>
  <c r="K30" i="3"/>
  <c r="K29" i="3"/>
  <c r="K28" i="3"/>
  <c r="K27" i="3"/>
  <c r="K26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J147" i="3"/>
  <c r="I147" i="3"/>
  <c r="H147" i="3"/>
  <c r="G147" i="3"/>
  <c r="F147" i="3"/>
  <c r="E147" i="3"/>
  <c r="J146" i="3"/>
  <c r="I146" i="3"/>
  <c r="H146" i="3"/>
  <c r="G146" i="3"/>
  <c r="F146" i="3"/>
  <c r="E146" i="3"/>
  <c r="J145" i="3"/>
  <c r="I145" i="3"/>
  <c r="H145" i="3"/>
  <c r="G145" i="3"/>
  <c r="F145" i="3"/>
  <c r="E145" i="3"/>
  <c r="J144" i="3"/>
  <c r="I144" i="3"/>
  <c r="H144" i="3"/>
  <c r="G144" i="3"/>
  <c r="F144" i="3"/>
  <c r="E144" i="3"/>
  <c r="J143" i="3"/>
  <c r="I143" i="3"/>
  <c r="H143" i="3"/>
  <c r="G143" i="3"/>
  <c r="F143" i="3"/>
  <c r="E143" i="3"/>
  <c r="J142" i="3"/>
  <c r="I142" i="3"/>
  <c r="H142" i="3"/>
  <c r="G142" i="3"/>
  <c r="F142" i="3"/>
  <c r="E142" i="3"/>
  <c r="J141" i="3"/>
  <c r="I141" i="3"/>
  <c r="H141" i="3"/>
  <c r="G141" i="3"/>
  <c r="F141" i="3"/>
  <c r="E141" i="3"/>
  <c r="J139" i="3"/>
  <c r="I139" i="3"/>
  <c r="H139" i="3"/>
  <c r="G139" i="3"/>
  <c r="F139" i="3"/>
  <c r="E139" i="3"/>
  <c r="J138" i="3"/>
  <c r="I138" i="3"/>
  <c r="H138" i="3"/>
  <c r="G138" i="3"/>
  <c r="F138" i="3"/>
  <c r="E138" i="3"/>
  <c r="J137" i="3"/>
  <c r="I137" i="3"/>
  <c r="H137" i="3"/>
  <c r="G137" i="3"/>
  <c r="F137" i="3"/>
  <c r="E137" i="3"/>
  <c r="J136" i="3"/>
  <c r="I136" i="3"/>
  <c r="H136" i="3"/>
  <c r="G136" i="3"/>
  <c r="F136" i="3"/>
  <c r="E136" i="3"/>
  <c r="J134" i="3"/>
  <c r="I134" i="3"/>
  <c r="H134" i="3"/>
  <c r="G134" i="3"/>
  <c r="F134" i="3"/>
  <c r="E134" i="3"/>
  <c r="J133" i="3"/>
  <c r="I133" i="3"/>
  <c r="H133" i="3"/>
  <c r="G133" i="3"/>
  <c r="F133" i="3"/>
  <c r="E133" i="3"/>
  <c r="J132" i="3"/>
  <c r="I132" i="3"/>
  <c r="H132" i="3"/>
  <c r="G132" i="3"/>
  <c r="F132" i="3"/>
  <c r="E132" i="3"/>
  <c r="J131" i="3"/>
  <c r="I131" i="3"/>
  <c r="H131" i="3"/>
  <c r="G131" i="3"/>
  <c r="F131" i="3"/>
  <c r="E131" i="3"/>
  <c r="J130" i="3"/>
  <c r="I130" i="3"/>
  <c r="H130" i="3"/>
  <c r="G130" i="3"/>
  <c r="F130" i="3"/>
  <c r="E130" i="3"/>
  <c r="J129" i="3"/>
  <c r="I129" i="3"/>
  <c r="H129" i="3"/>
  <c r="G129" i="3"/>
  <c r="F129" i="3"/>
  <c r="E129" i="3"/>
  <c r="J128" i="3"/>
  <c r="I128" i="3"/>
  <c r="H128" i="3"/>
  <c r="G128" i="3"/>
  <c r="F128" i="3"/>
  <c r="E128" i="3"/>
  <c r="J127" i="3"/>
  <c r="I127" i="3"/>
  <c r="H127" i="3"/>
  <c r="G127" i="3"/>
  <c r="F127" i="3"/>
  <c r="E127" i="3"/>
  <c r="J126" i="3"/>
  <c r="I126" i="3"/>
  <c r="H126" i="3"/>
  <c r="G126" i="3"/>
  <c r="F126" i="3"/>
  <c r="E126" i="3"/>
  <c r="J125" i="3"/>
  <c r="I125" i="3"/>
  <c r="H125" i="3"/>
  <c r="G125" i="3"/>
  <c r="F125" i="3"/>
  <c r="E125" i="3"/>
  <c r="J124" i="3"/>
  <c r="I124" i="3"/>
  <c r="H124" i="3"/>
  <c r="G124" i="3"/>
  <c r="F124" i="3"/>
  <c r="E124" i="3"/>
  <c r="J123" i="3"/>
  <c r="I123" i="3"/>
  <c r="H123" i="3"/>
  <c r="G123" i="3"/>
  <c r="F123" i="3"/>
  <c r="E123" i="3"/>
  <c r="J122" i="3"/>
  <c r="I122" i="3"/>
  <c r="H122" i="3"/>
  <c r="G122" i="3"/>
  <c r="F122" i="3"/>
  <c r="E122" i="3"/>
  <c r="J120" i="3"/>
  <c r="I120" i="3"/>
  <c r="H120" i="3"/>
  <c r="G120" i="3"/>
  <c r="F120" i="3"/>
  <c r="E120" i="3"/>
  <c r="J119" i="3"/>
  <c r="I119" i="3"/>
  <c r="H119" i="3"/>
  <c r="G119" i="3"/>
  <c r="F119" i="3"/>
  <c r="E119" i="3"/>
  <c r="J118" i="3"/>
  <c r="I118" i="3"/>
  <c r="H118" i="3"/>
  <c r="G118" i="3"/>
  <c r="F118" i="3"/>
  <c r="E118" i="3"/>
  <c r="J117" i="3"/>
  <c r="I117" i="3"/>
  <c r="H117" i="3"/>
  <c r="G117" i="3"/>
  <c r="F117" i="3"/>
  <c r="E117" i="3"/>
  <c r="J116" i="3"/>
  <c r="I116" i="3"/>
  <c r="H116" i="3"/>
  <c r="G116" i="3"/>
  <c r="F116" i="3"/>
  <c r="E116" i="3"/>
  <c r="J115" i="3"/>
  <c r="I115" i="3"/>
  <c r="H115" i="3"/>
  <c r="G115" i="3"/>
  <c r="F115" i="3"/>
  <c r="E115" i="3"/>
  <c r="J114" i="3"/>
  <c r="I114" i="3"/>
  <c r="H114" i="3"/>
  <c r="G114" i="3"/>
  <c r="F114" i="3"/>
  <c r="E114" i="3"/>
  <c r="J113" i="3"/>
  <c r="I113" i="3"/>
  <c r="H113" i="3"/>
  <c r="G113" i="3"/>
  <c r="F113" i="3"/>
  <c r="E113" i="3"/>
  <c r="J112" i="3"/>
  <c r="I112" i="3"/>
  <c r="H112" i="3"/>
  <c r="G112" i="3"/>
  <c r="F112" i="3"/>
  <c r="E112" i="3"/>
  <c r="J111" i="3"/>
  <c r="I111" i="3"/>
  <c r="H111" i="3"/>
  <c r="G111" i="3"/>
  <c r="F111" i="3"/>
  <c r="E111" i="3"/>
  <c r="J110" i="3"/>
  <c r="I110" i="3"/>
  <c r="H110" i="3"/>
  <c r="G110" i="3"/>
  <c r="F110" i="3"/>
  <c r="E110" i="3"/>
  <c r="J109" i="3"/>
  <c r="I109" i="3"/>
  <c r="H109" i="3"/>
  <c r="G109" i="3"/>
  <c r="F109" i="3"/>
  <c r="E109" i="3"/>
  <c r="J107" i="3"/>
  <c r="I107" i="3"/>
  <c r="H107" i="3"/>
  <c r="G107" i="3"/>
  <c r="F107" i="3"/>
  <c r="E107" i="3"/>
  <c r="J106" i="3"/>
  <c r="I106" i="3"/>
  <c r="H106" i="3"/>
  <c r="G106" i="3"/>
  <c r="F106" i="3"/>
  <c r="E106" i="3"/>
  <c r="J105" i="3"/>
  <c r="I105" i="3"/>
  <c r="H105" i="3"/>
  <c r="G105" i="3"/>
  <c r="F105" i="3"/>
  <c r="E105" i="3"/>
  <c r="J104" i="3"/>
  <c r="I104" i="3"/>
  <c r="H104" i="3"/>
  <c r="G104" i="3"/>
  <c r="F104" i="3"/>
  <c r="E104" i="3"/>
  <c r="J103" i="3"/>
  <c r="I103" i="3"/>
  <c r="H103" i="3"/>
  <c r="G103" i="3"/>
  <c r="F103" i="3"/>
  <c r="E103" i="3"/>
  <c r="J102" i="3"/>
  <c r="I102" i="3"/>
  <c r="H102" i="3"/>
  <c r="G102" i="3"/>
  <c r="F102" i="3"/>
  <c r="E102" i="3"/>
  <c r="J101" i="3"/>
  <c r="I101" i="3"/>
  <c r="H101" i="3"/>
  <c r="G101" i="3"/>
  <c r="F101" i="3"/>
  <c r="E101" i="3"/>
  <c r="J100" i="3"/>
  <c r="I100" i="3"/>
  <c r="H100" i="3"/>
  <c r="G100" i="3"/>
  <c r="F100" i="3"/>
  <c r="E100" i="3"/>
  <c r="J99" i="3"/>
  <c r="I99" i="3"/>
  <c r="H99" i="3"/>
  <c r="G99" i="3"/>
  <c r="F99" i="3"/>
  <c r="E99" i="3"/>
  <c r="J98" i="3"/>
  <c r="I98" i="3"/>
  <c r="H98" i="3"/>
  <c r="G98" i="3"/>
  <c r="F98" i="3"/>
  <c r="E98" i="3"/>
  <c r="J97" i="3"/>
  <c r="I97" i="3"/>
  <c r="H97" i="3"/>
  <c r="G97" i="3"/>
  <c r="F97" i="3"/>
  <c r="E97" i="3"/>
  <c r="J96" i="3"/>
  <c r="I96" i="3"/>
  <c r="H96" i="3"/>
  <c r="G96" i="3"/>
  <c r="F96" i="3"/>
  <c r="E96" i="3"/>
  <c r="J95" i="3"/>
  <c r="I95" i="3"/>
  <c r="H95" i="3"/>
  <c r="G95" i="3"/>
  <c r="F95" i="3"/>
  <c r="E95" i="3"/>
  <c r="J94" i="3"/>
  <c r="I94" i="3"/>
  <c r="H94" i="3"/>
  <c r="G94" i="3"/>
  <c r="F94" i="3"/>
  <c r="E94" i="3"/>
  <c r="J93" i="3"/>
  <c r="I93" i="3"/>
  <c r="H93" i="3"/>
  <c r="G93" i="3"/>
  <c r="F93" i="3"/>
  <c r="E93" i="3"/>
  <c r="J92" i="3"/>
  <c r="I92" i="3"/>
  <c r="H92" i="3"/>
  <c r="G92" i="3"/>
  <c r="F92" i="3"/>
  <c r="E92" i="3"/>
  <c r="J91" i="3"/>
  <c r="I91" i="3"/>
  <c r="H91" i="3"/>
  <c r="G91" i="3"/>
  <c r="F91" i="3"/>
  <c r="E91" i="3"/>
  <c r="J89" i="3"/>
  <c r="I89" i="3"/>
  <c r="H89" i="3"/>
  <c r="G89" i="3"/>
  <c r="F89" i="3"/>
  <c r="E89" i="3"/>
  <c r="J88" i="3"/>
  <c r="I88" i="3"/>
  <c r="H88" i="3"/>
  <c r="G88" i="3"/>
  <c r="F88" i="3"/>
  <c r="E88" i="3"/>
  <c r="J87" i="3"/>
  <c r="I87" i="3"/>
  <c r="H87" i="3"/>
  <c r="G87" i="3"/>
  <c r="F87" i="3"/>
  <c r="E87" i="3"/>
  <c r="J86" i="3"/>
  <c r="I86" i="3"/>
  <c r="H86" i="3"/>
  <c r="G86" i="3"/>
  <c r="F86" i="3"/>
  <c r="E86" i="3"/>
  <c r="J85" i="3"/>
  <c r="I85" i="3"/>
  <c r="H85" i="3"/>
  <c r="G85" i="3"/>
  <c r="F85" i="3"/>
  <c r="E85" i="3"/>
  <c r="J84" i="3"/>
  <c r="I84" i="3"/>
  <c r="H84" i="3"/>
  <c r="G84" i="3"/>
  <c r="F84" i="3"/>
  <c r="E84" i="3"/>
  <c r="J83" i="3"/>
  <c r="I83" i="3"/>
  <c r="H83" i="3"/>
  <c r="G83" i="3"/>
  <c r="F83" i="3"/>
  <c r="E83" i="3"/>
  <c r="J82" i="3"/>
  <c r="I82" i="3"/>
  <c r="H82" i="3"/>
  <c r="G82" i="3"/>
  <c r="F82" i="3"/>
  <c r="E82" i="3"/>
  <c r="J81" i="3"/>
  <c r="I81" i="3"/>
  <c r="H81" i="3"/>
  <c r="G81" i="3"/>
  <c r="F81" i="3"/>
  <c r="E81" i="3"/>
  <c r="J80" i="3"/>
  <c r="I80" i="3"/>
  <c r="H80" i="3"/>
  <c r="G80" i="3"/>
  <c r="F80" i="3"/>
  <c r="E80" i="3"/>
  <c r="J78" i="3"/>
  <c r="I78" i="3"/>
  <c r="H78" i="3"/>
  <c r="G78" i="3"/>
  <c r="F78" i="3"/>
  <c r="E78" i="3"/>
  <c r="J77" i="3"/>
  <c r="I77" i="3"/>
  <c r="H77" i="3"/>
  <c r="G77" i="3"/>
  <c r="F77" i="3"/>
  <c r="E77" i="3"/>
  <c r="J76" i="3"/>
  <c r="I76" i="3"/>
  <c r="H76" i="3"/>
  <c r="G76" i="3"/>
  <c r="F76" i="3"/>
  <c r="E76" i="3"/>
  <c r="J75" i="3"/>
  <c r="I75" i="3"/>
  <c r="H75" i="3"/>
  <c r="G75" i="3"/>
  <c r="F75" i="3"/>
  <c r="E75" i="3"/>
  <c r="K79" i="3"/>
  <c r="J74" i="3"/>
  <c r="I74" i="3"/>
  <c r="H74" i="3"/>
  <c r="G74" i="3"/>
  <c r="F74" i="3"/>
  <c r="E74" i="3"/>
  <c r="J72" i="3"/>
  <c r="I72" i="3"/>
  <c r="H72" i="3"/>
  <c r="G72" i="3"/>
  <c r="F72" i="3"/>
  <c r="E72" i="3"/>
  <c r="J71" i="3"/>
  <c r="I71" i="3"/>
  <c r="H71" i="3"/>
  <c r="G71" i="3"/>
  <c r="F71" i="3"/>
  <c r="E71" i="3"/>
  <c r="J70" i="3"/>
  <c r="I70" i="3"/>
  <c r="H70" i="3"/>
  <c r="G70" i="3"/>
  <c r="F70" i="3"/>
  <c r="E70" i="3"/>
  <c r="J69" i="3"/>
  <c r="I69" i="3"/>
  <c r="H69" i="3"/>
  <c r="G69" i="3"/>
  <c r="F69" i="3"/>
  <c r="E69" i="3"/>
  <c r="J68" i="3"/>
  <c r="I68" i="3"/>
  <c r="H68" i="3"/>
  <c r="G68" i="3"/>
  <c r="F68" i="3"/>
  <c r="E68" i="3"/>
  <c r="J67" i="3"/>
  <c r="I67" i="3"/>
  <c r="H67" i="3"/>
  <c r="G67" i="3"/>
  <c r="F67" i="3"/>
  <c r="E67" i="3"/>
  <c r="J66" i="3"/>
  <c r="I66" i="3"/>
  <c r="H66" i="3"/>
  <c r="G66" i="3"/>
  <c r="F66" i="3"/>
  <c r="E66" i="3"/>
  <c r="J65" i="3"/>
  <c r="I65" i="3"/>
  <c r="H65" i="3"/>
  <c r="G65" i="3"/>
  <c r="F65" i="3"/>
  <c r="E65" i="3"/>
  <c r="J64" i="3"/>
  <c r="I64" i="3"/>
  <c r="H64" i="3"/>
  <c r="G64" i="3"/>
  <c r="F64" i="3"/>
  <c r="E64" i="3"/>
  <c r="J63" i="3"/>
  <c r="I63" i="3"/>
  <c r="H63" i="3"/>
  <c r="G63" i="3"/>
  <c r="F63" i="3"/>
  <c r="E63" i="3"/>
  <c r="J61" i="3"/>
  <c r="I61" i="3"/>
  <c r="H61" i="3"/>
  <c r="G61" i="3"/>
  <c r="F61" i="3"/>
  <c r="E61" i="3"/>
  <c r="J60" i="3"/>
  <c r="I60" i="3"/>
  <c r="H60" i="3"/>
  <c r="G60" i="3"/>
  <c r="F60" i="3"/>
  <c r="E60" i="3"/>
  <c r="J59" i="3"/>
  <c r="I59" i="3"/>
  <c r="H59" i="3"/>
  <c r="G59" i="3"/>
  <c r="F59" i="3"/>
  <c r="E59" i="3"/>
  <c r="J58" i="3"/>
  <c r="I58" i="3"/>
  <c r="H58" i="3"/>
  <c r="G58" i="3"/>
  <c r="F58" i="3"/>
  <c r="E58" i="3"/>
  <c r="J57" i="3"/>
  <c r="I57" i="3"/>
  <c r="H57" i="3"/>
  <c r="G57" i="3"/>
  <c r="F57" i="3"/>
  <c r="E57" i="3"/>
  <c r="J56" i="3"/>
  <c r="I56" i="3"/>
  <c r="H56" i="3"/>
  <c r="G56" i="3"/>
  <c r="F56" i="3"/>
  <c r="E56" i="3"/>
  <c r="J55" i="3"/>
  <c r="I55" i="3"/>
  <c r="H55" i="3"/>
  <c r="G55" i="3"/>
  <c r="F55" i="3"/>
  <c r="E55" i="3"/>
  <c r="J54" i="3"/>
  <c r="I54" i="3"/>
  <c r="H54" i="3"/>
  <c r="G54" i="3"/>
  <c r="F54" i="3"/>
  <c r="E54" i="3"/>
  <c r="J53" i="3"/>
  <c r="I53" i="3"/>
  <c r="H53" i="3"/>
  <c r="G53" i="3"/>
  <c r="F53" i="3"/>
  <c r="E53" i="3"/>
  <c r="J52" i="3"/>
  <c r="I52" i="3"/>
  <c r="H52" i="3"/>
  <c r="G52" i="3"/>
  <c r="F52" i="3"/>
  <c r="E52" i="3"/>
  <c r="J51" i="3"/>
  <c r="I51" i="3"/>
  <c r="H51" i="3"/>
  <c r="G51" i="3"/>
  <c r="F51" i="3"/>
  <c r="E51" i="3"/>
  <c r="J50" i="3"/>
  <c r="I50" i="3"/>
  <c r="H50" i="3"/>
  <c r="G50" i="3"/>
  <c r="F50" i="3"/>
  <c r="E50" i="3"/>
  <c r="J49" i="3"/>
  <c r="I49" i="3"/>
  <c r="H49" i="3"/>
  <c r="G49" i="3"/>
  <c r="F49" i="3"/>
  <c r="E49" i="3"/>
  <c r="J47" i="3"/>
  <c r="I47" i="3"/>
  <c r="H47" i="3"/>
  <c r="G47" i="3"/>
  <c r="F47" i="3"/>
  <c r="E47" i="3"/>
  <c r="J46" i="3"/>
  <c r="I46" i="3"/>
  <c r="H46" i="3"/>
  <c r="G46" i="3"/>
  <c r="F46" i="3"/>
  <c r="E46" i="3"/>
  <c r="J45" i="3"/>
  <c r="I45" i="3"/>
  <c r="H45" i="3"/>
  <c r="G45" i="3"/>
  <c r="F45" i="3"/>
  <c r="E45" i="3"/>
  <c r="J44" i="3"/>
  <c r="I44" i="3"/>
  <c r="H44" i="3"/>
  <c r="G44" i="3"/>
  <c r="F44" i="3"/>
  <c r="E44" i="3"/>
  <c r="J43" i="3"/>
  <c r="I43" i="3"/>
  <c r="H43" i="3"/>
  <c r="G43" i="3"/>
  <c r="F43" i="3"/>
  <c r="E43" i="3"/>
  <c r="J42" i="3"/>
  <c r="I42" i="3"/>
  <c r="H42" i="3"/>
  <c r="G42" i="3"/>
  <c r="F42" i="3"/>
  <c r="E42" i="3"/>
  <c r="J41" i="3"/>
  <c r="I41" i="3"/>
  <c r="H41" i="3"/>
  <c r="G41" i="3"/>
  <c r="F41" i="3"/>
  <c r="E41" i="3"/>
  <c r="J40" i="3"/>
  <c r="I40" i="3"/>
  <c r="H40" i="3"/>
  <c r="G40" i="3"/>
  <c r="F40" i="3"/>
  <c r="E40" i="3"/>
  <c r="J39" i="3"/>
  <c r="I39" i="3"/>
  <c r="H39" i="3"/>
  <c r="G39" i="3"/>
  <c r="F39" i="3"/>
  <c r="E39" i="3"/>
  <c r="J38" i="3"/>
  <c r="I38" i="3"/>
  <c r="H38" i="3"/>
  <c r="G38" i="3"/>
  <c r="F38" i="3"/>
  <c r="E38" i="3"/>
  <c r="J36" i="3"/>
  <c r="I36" i="3"/>
  <c r="H36" i="3"/>
  <c r="G36" i="3"/>
  <c r="F36" i="3"/>
  <c r="E36" i="3"/>
  <c r="J35" i="3"/>
  <c r="I35" i="3"/>
  <c r="H35" i="3"/>
  <c r="G35" i="3"/>
  <c r="F35" i="3"/>
  <c r="E35" i="3"/>
  <c r="J34" i="3"/>
  <c r="I34" i="3"/>
  <c r="H34" i="3"/>
  <c r="G34" i="3"/>
  <c r="F34" i="3"/>
  <c r="E34" i="3"/>
  <c r="J33" i="3"/>
  <c r="I33" i="3"/>
  <c r="H33" i="3"/>
  <c r="G33" i="3"/>
  <c r="F33" i="3"/>
  <c r="E33" i="3"/>
  <c r="J32" i="3"/>
  <c r="I32" i="3"/>
  <c r="H32" i="3"/>
  <c r="G32" i="3"/>
  <c r="F32" i="3"/>
  <c r="E32" i="3"/>
  <c r="J31" i="3"/>
  <c r="I31" i="3"/>
  <c r="H31" i="3"/>
  <c r="G31" i="3"/>
  <c r="F31" i="3"/>
  <c r="E31" i="3"/>
  <c r="J30" i="3"/>
  <c r="I30" i="3"/>
  <c r="H30" i="3"/>
  <c r="G30" i="3"/>
  <c r="F30" i="3"/>
  <c r="E30" i="3"/>
  <c r="J29" i="3"/>
  <c r="I29" i="3"/>
  <c r="H29" i="3"/>
  <c r="G29" i="3"/>
  <c r="F29" i="3"/>
  <c r="E29" i="3"/>
  <c r="J28" i="3"/>
  <c r="I28" i="3"/>
  <c r="H28" i="3"/>
  <c r="G28" i="3"/>
  <c r="F28" i="3"/>
  <c r="E28" i="3"/>
  <c r="J27" i="3"/>
  <c r="I27" i="3"/>
  <c r="H27" i="3"/>
  <c r="G27" i="3"/>
  <c r="F27" i="3"/>
  <c r="E27" i="3"/>
  <c r="J26" i="3"/>
  <c r="I26" i="3"/>
  <c r="H26" i="3"/>
  <c r="G26" i="3"/>
  <c r="F26" i="3"/>
  <c r="E26" i="3"/>
  <c r="J24" i="3"/>
  <c r="I24" i="3"/>
  <c r="H24" i="3"/>
  <c r="G24" i="3"/>
  <c r="F24" i="3"/>
  <c r="E24" i="3"/>
  <c r="J23" i="3"/>
  <c r="I23" i="3"/>
  <c r="H23" i="3"/>
  <c r="G23" i="3"/>
  <c r="F23" i="3"/>
  <c r="E23" i="3"/>
  <c r="J22" i="3"/>
  <c r="I22" i="3"/>
  <c r="H22" i="3"/>
  <c r="G22" i="3"/>
  <c r="F22" i="3"/>
  <c r="E22" i="3"/>
  <c r="J21" i="3"/>
  <c r="I21" i="3"/>
  <c r="H21" i="3"/>
  <c r="G21" i="3"/>
  <c r="F21" i="3"/>
  <c r="E21" i="3"/>
  <c r="J20" i="3"/>
  <c r="I20" i="3"/>
  <c r="H20" i="3"/>
  <c r="G20" i="3"/>
  <c r="F20" i="3"/>
  <c r="E20" i="3"/>
  <c r="J19" i="3"/>
  <c r="I19" i="3"/>
  <c r="H19" i="3"/>
  <c r="G19" i="3"/>
  <c r="F19" i="3"/>
  <c r="E19" i="3"/>
  <c r="J18" i="3"/>
  <c r="I18" i="3"/>
  <c r="H18" i="3"/>
  <c r="G18" i="3"/>
  <c r="F18" i="3"/>
  <c r="E18" i="3"/>
  <c r="J17" i="3"/>
  <c r="I17" i="3"/>
  <c r="H17" i="3"/>
  <c r="G17" i="3"/>
  <c r="F17" i="3"/>
  <c r="E17" i="3"/>
  <c r="J16" i="3"/>
  <c r="I16" i="3"/>
  <c r="H16" i="3"/>
  <c r="G16" i="3"/>
  <c r="F16" i="3"/>
  <c r="E16" i="3"/>
  <c r="J15" i="3"/>
  <c r="I15" i="3"/>
  <c r="H15" i="3"/>
  <c r="G15" i="3"/>
  <c r="F15" i="3"/>
  <c r="E15" i="3"/>
  <c r="J14" i="3"/>
  <c r="I14" i="3"/>
  <c r="H14" i="3"/>
  <c r="G14" i="3"/>
  <c r="F14" i="3"/>
  <c r="E14" i="3"/>
  <c r="J13" i="3"/>
  <c r="I13" i="3"/>
  <c r="H13" i="3"/>
  <c r="G13" i="3"/>
  <c r="F13" i="3"/>
  <c r="E13" i="3"/>
  <c r="J12" i="3"/>
  <c r="I12" i="3"/>
  <c r="H12" i="3"/>
  <c r="G12" i="3"/>
  <c r="F12" i="3"/>
  <c r="E12" i="3"/>
  <c r="AS147" i="2"/>
  <c r="AR147" i="2"/>
  <c r="AQ147" i="2"/>
  <c r="AP147" i="2"/>
  <c r="AO147" i="2"/>
  <c r="AN147" i="2"/>
  <c r="AM147" i="2"/>
  <c r="AS146" i="2"/>
  <c r="AR146" i="2"/>
  <c r="AQ146" i="2"/>
  <c r="AP146" i="2"/>
  <c r="AO146" i="2"/>
  <c r="AN146" i="2"/>
  <c r="AM146" i="2"/>
  <c r="AS145" i="2"/>
  <c r="AR145" i="2"/>
  <c r="AQ145" i="2"/>
  <c r="AP145" i="2"/>
  <c r="AO145" i="2"/>
  <c r="AN145" i="2"/>
  <c r="AM145" i="2"/>
  <c r="AS144" i="2"/>
  <c r="AR144" i="2"/>
  <c r="AQ144" i="2"/>
  <c r="AP144" i="2"/>
  <c r="AO144" i="2"/>
  <c r="AN144" i="2"/>
  <c r="AM144" i="2"/>
  <c r="AS143" i="2"/>
  <c r="AR143" i="2"/>
  <c r="AQ143" i="2"/>
  <c r="AP143" i="2"/>
  <c r="AO143" i="2"/>
  <c r="AN143" i="2"/>
  <c r="AM143" i="2"/>
  <c r="AS142" i="2"/>
  <c r="AR142" i="2"/>
  <c r="AQ142" i="2"/>
  <c r="AP142" i="2"/>
  <c r="AO142" i="2"/>
  <c r="AN142" i="2"/>
  <c r="AM142" i="2"/>
  <c r="AS141" i="2"/>
  <c r="AR141" i="2"/>
  <c r="AQ141" i="2"/>
  <c r="AP141" i="2"/>
  <c r="AO141" i="2"/>
  <c r="AN141" i="2"/>
  <c r="AM141" i="2"/>
  <c r="AS139" i="2"/>
  <c r="AR139" i="2"/>
  <c r="AQ139" i="2"/>
  <c r="AP139" i="2"/>
  <c r="AO139" i="2"/>
  <c r="AN139" i="2"/>
  <c r="AM139" i="2"/>
  <c r="AS138" i="2"/>
  <c r="AR138" i="2"/>
  <c r="AQ138" i="2"/>
  <c r="AP138" i="2"/>
  <c r="AO138" i="2"/>
  <c r="AN138" i="2"/>
  <c r="AM138" i="2"/>
  <c r="AS137" i="2"/>
  <c r="AR137" i="2"/>
  <c r="AQ137" i="2"/>
  <c r="AP137" i="2"/>
  <c r="AO137" i="2"/>
  <c r="AN137" i="2"/>
  <c r="AM137" i="2"/>
  <c r="AS136" i="2"/>
  <c r="AR136" i="2"/>
  <c r="AQ136" i="2"/>
  <c r="AP136" i="2"/>
  <c r="AO136" i="2"/>
  <c r="AN136" i="2"/>
  <c r="AM136" i="2"/>
  <c r="AS134" i="2"/>
  <c r="AR134" i="2"/>
  <c r="AQ134" i="2"/>
  <c r="AP134" i="2"/>
  <c r="AO134" i="2"/>
  <c r="AN134" i="2"/>
  <c r="AM134" i="2"/>
  <c r="AS133" i="2"/>
  <c r="AR133" i="2"/>
  <c r="AQ133" i="2"/>
  <c r="AP133" i="2"/>
  <c r="AO133" i="2"/>
  <c r="AN133" i="2"/>
  <c r="AM133" i="2"/>
  <c r="AS132" i="2"/>
  <c r="AR132" i="2"/>
  <c r="AQ132" i="2"/>
  <c r="AP132" i="2"/>
  <c r="AO132" i="2"/>
  <c r="AN132" i="2"/>
  <c r="AM132" i="2"/>
  <c r="AS131" i="2"/>
  <c r="AR131" i="2"/>
  <c r="AQ131" i="2"/>
  <c r="AP131" i="2"/>
  <c r="AO131" i="2"/>
  <c r="AN131" i="2"/>
  <c r="AM131" i="2"/>
  <c r="AS130" i="2"/>
  <c r="AR130" i="2"/>
  <c r="AQ130" i="2"/>
  <c r="AP130" i="2"/>
  <c r="AO130" i="2"/>
  <c r="AN130" i="2"/>
  <c r="AM130" i="2"/>
  <c r="AS129" i="2"/>
  <c r="AR129" i="2"/>
  <c r="AQ129" i="2"/>
  <c r="AP129" i="2"/>
  <c r="AO129" i="2"/>
  <c r="AN129" i="2"/>
  <c r="AM129" i="2"/>
  <c r="AS128" i="2"/>
  <c r="AR128" i="2"/>
  <c r="AQ128" i="2"/>
  <c r="AP128" i="2"/>
  <c r="AO128" i="2"/>
  <c r="AN128" i="2"/>
  <c r="AM128" i="2"/>
  <c r="AS127" i="2"/>
  <c r="AR127" i="2"/>
  <c r="AQ127" i="2"/>
  <c r="AP127" i="2"/>
  <c r="AO127" i="2"/>
  <c r="AN127" i="2"/>
  <c r="AM127" i="2"/>
  <c r="AS126" i="2"/>
  <c r="AR126" i="2"/>
  <c r="AQ126" i="2"/>
  <c r="AP126" i="2"/>
  <c r="AO126" i="2"/>
  <c r="AN126" i="2"/>
  <c r="AM126" i="2"/>
  <c r="AS125" i="2"/>
  <c r="AR125" i="2"/>
  <c r="AQ125" i="2"/>
  <c r="AP125" i="2"/>
  <c r="AO125" i="2"/>
  <c r="AN125" i="2"/>
  <c r="AM125" i="2"/>
  <c r="AS124" i="2"/>
  <c r="AR124" i="2"/>
  <c r="AQ124" i="2"/>
  <c r="AP124" i="2"/>
  <c r="AO124" i="2"/>
  <c r="AN124" i="2"/>
  <c r="AM124" i="2"/>
  <c r="AS123" i="2"/>
  <c r="AR123" i="2"/>
  <c r="AQ123" i="2"/>
  <c r="AP123" i="2"/>
  <c r="AO123" i="2"/>
  <c r="AN123" i="2"/>
  <c r="AM123" i="2"/>
  <c r="AS122" i="2"/>
  <c r="AR122" i="2"/>
  <c r="AQ122" i="2"/>
  <c r="AP122" i="2"/>
  <c r="AO122" i="2"/>
  <c r="AN122" i="2"/>
  <c r="AM122" i="2"/>
  <c r="AS120" i="2"/>
  <c r="AR120" i="2"/>
  <c r="AQ120" i="2"/>
  <c r="AP120" i="2"/>
  <c r="AO120" i="2"/>
  <c r="AN120" i="2"/>
  <c r="AM120" i="2"/>
  <c r="AS119" i="2"/>
  <c r="AR119" i="2"/>
  <c r="AQ119" i="2"/>
  <c r="AP119" i="2"/>
  <c r="AO119" i="2"/>
  <c r="AN119" i="2"/>
  <c r="AM119" i="2"/>
  <c r="AS118" i="2"/>
  <c r="AR118" i="2"/>
  <c r="AQ118" i="2"/>
  <c r="AP118" i="2"/>
  <c r="AO118" i="2"/>
  <c r="AN118" i="2"/>
  <c r="AM118" i="2"/>
  <c r="AS117" i="2"/>
  <c r="AR117" i="2"/>
  <c r="AQ117" i="2"/>
  <c r="AP117" i="2"/>
  <c r="AO117" i="2"/>
  <c r="AN117" i="2"/>
  <c r="AM117" i="2"/>
  <c r="AS116" i="2"/>
  <c r="AR116" i="2"/>
  <c r="AQ116" i="2"/>
  <c r="AP116" i="2"/>
  <c r="AO116" i="2"/>
  <c r="AN116" i="2"/>
  <c r="AM116" i="2"/>
  <c r="AS115" i="2"/>
  <c r="AR115" i="2"/>
  <c r="AQ115" i="2"/>
  <c r="AP115" i="2"/>
  <c r="AO115" i="2"/>
  <c r="AN115" i="2"/>
  <c r="AM115" i="2"/>
  <c r="AS114" i="2"/>
  <c r="AR114" i="2"/>
  <c r="AQ114" i="2"/>
  <c r="AP114" i="2"/>
  <c r="AO114" i="2"/>
  <c r="AN114" i="2"/>
  <c r="AM114" i="2"/>
  <c r="AS113" i="2"/>
  <c r="AR113" i="2"/>
  <c r="AQ113" i="2"/>
  <c r="AP113" i="2"/>
  <c r="AO113" i="2"/>
  <c r="AN113" i="2"/>
  <c r="AM113" i="2"/>
  <c r="AS112" i="2"/>
  <c r="AR112" i="2"/>
  <c r="AQ112" i="2"/>
  <c r="AP112" i="2"/>
  <c r="AO112" i="2"/>
  <c r="AN112" i="2"/>
  <c r="AM112" i="2"/>
  <c r="AS111" i="2"/>
  <c r="AR111" i="2"/>
  <c r="AQ111" i="2"/>
  <c r="AP111" i="2"/>
  <c r="AO111" i="2"/>
  <c r="AN111" i="2"/>
  <c r="AM111" i="2"/>
  <c r="AS110" i="2"/>
  <c r="AR110" i="2"/>
  <c r="AQ110" i="2"/>
  <c r="AP110" i="2"/>
  <c r="AO110" i="2"/>
  <c r="AN110" i="2"/>
  <c r="AM110" i="2"/>
  <c r="AS109" i="2"/>
  <c r="AR109" i="2"/>
  <c r="AQ109" i="2"/>
  <c r="AP109" i="2"/>
  <c r="AO109" i="2"/>
  <c r="AN109" i="2"/>
  <c r="AM109" i="2"/>
  <c r="AS107" i="2"/>
  <c r="AR107" i="2"/>
  <c r="AQ107" i="2"/>
  <c r="AP107" i="2"/>
  <c r="AO107" i="2"/>
  <c r="AN107" i="2"/>
  <c r="AM107" i="2"/>
  <c r="AS106" i="2"/>
  <c r="AR106" i="2"/>
  <c r="AQ106" i="2"/>
  <c r="AP106" i="2"/>
  <c r="AO106" i="2"/>
  <c r="AN106" i="2"/>
  <c r="AM106" i="2"/>
  <c r="AS105" i="2"/>
  <c r="AR105" i="2"/>
  <c r="AQ105" i="2"/>
  <c r="AP105" i="2"/>
  <c r="AO105" i="2"/>
  <c r="AN105" i="2"/>
  <c r="AM105" i="2"/>
  <c r="AS104" i="2"/>
  <c r="AR104" i="2"/>
  <c r="AQ104" i="2"/>
  <c r="AP104" i="2"/>
  <c r="AO104" i="2"/>
  <c r="AN104" i="2"/>
  <c r="AM104" i="2"/>
  <c r="AS103" i="2"/>
  <c r="AR103" i="2"/>
  <c r="AQ103" i="2"/>
  <c r="AP103" i="2"/>
  <c r="AO103" i="2"/>
  <c r="AN103" i="2"/>
  <c r="AM103" i="2"/>
  <c r="AS102" i="2"/>
  <c r="AR102" i="2"/>
  <c r="AQ102" i="2"/>
  <c r="AP102" i="2"/>
  <c r="AO102" i="2"/>
  <c r="AN102" i="2"/>
  <c r="AM102" i="2"/>
  <c r="AS101" i="2"/>
  <c r="AR101" i="2"/>
  <c r="AQ101" i="2"/>
  <c r="AP101" i="2"/>
  <c r="AO101" i="2"/>
  <c r="AN101" i="2"/>
  <c r="AM101" i="2"/>
  <c r="AS100" i="2"/>
  <c r="AR100" i="2"/>
  <c r="AQ100" i="2"/>
  <c r="AP100" i="2"/>
  <c r="AO100" i="2"/>
  <c r="AN100" i="2"/>
  <c r="AM100" i="2"/>
  <c r="AS99" i="2"/>
  <c r="AR99" i="2"/>
  <c r="AQ99" i="2"/>
  <c r="AP99" i="2"/>
  <c r="AO99" i="2"/>
  <c r="AN99" i="2"/>
  <c r="AM99" i="2"/>
  <c r="AS98" i="2"/>
  <c r="AR98" i="2"/>
  <c r="AQ98" i="2"/>
  <c r="AP98" i="2"/>
  <c r="AO98" i="2"/>
  <c r="AN98" i="2"/>
  <c r="AM98" i="2"/>
  <c r="AS97" i="2"/>
  <c r="AR97" i="2"/>
  <c r="AQ97" i="2"/>
  <c r="AP97" i="2"/>
  <c r="AO97" i="2"/>
  <c r="AN97" i="2"/>
  <c r="AM97" i="2"/>
  <c r="AS96" i="2"/>
  <c r="AR96" i="2"/>
  <c r="AQ96" i="2"/>
  <c r="AP96" i="2"/>
  <c r="AO96" i="2"/>
  <c r="AN96" i="2"/>
  <c r="AM96" i="2"/>
  <c r="AS95" i="2"/>
  <c r="AR95" i="2"/>
  <c r="AQ95" i="2"/>
  <c r="AP95" i="2"/>
  <c r="AO95" i="2"/>
  <c r="AN95" i="2"/>
  <c r="AM95" i="2"/>
  <c r="AS94" i="2"/>
  <c r="AR94" i="2"/>
  <c r="AQ94" i="2"/>
  <c r="AP94" i="2"/>
  <c r="AO94" i="2"/>
  <c r="AN94" i="2"/>
  <c r="AM94" i="2"/>
  <c r="AS93" i="2"/>
  <c r="AR93" i="2"/>
  <c r="AQ93" i="2"/>
  <c r="AP93" i="2"/>
  <c r="AO93" i="2"/>
  <c r="AN93" i="2"/>
  <c r="AM93" i="2"/>
  <c r="AS92" i="2"/>
  <c r="AR92" i="2"/>
  <c r="AQ92" i="2"/>
  <c r="AP92" i="2"/>
  <c r="AO92" i="2"/>
  <c r="AN92" i="2"/>
  <c r="AM92" i="2"/>
  <c r="AS91" i="2"/>
  <c r="AR91" i="2"/>
  <c r="AQ91" i="2"/>
  <c r="AP91" i="2"/>
  <c r="AO91" i="2"/>
  <c r="AN91" i="2"/>
  <c r="AM91" i="2"/>
  <c r="AS89" i="2"/>
  <c r="AR89" i="2"/>
  <c r="AQ89" i="2"/>
  <c r="AP89" i="2"/>
  <c r="AO89" i="2"/>
  <c r="AN89" i="2"/>
  <c r="AM89" i="2"/>
  <c r="AS88" i="2"/>
  <c r="AR88" i="2"/>
  <c r="AQ88" i="2"/>
  <c r="AP88" i="2"/>
  <c r="AO88" i="2"/>
  <c r="AN88" i="2"/>
  <c r="AM88" i="2"/>
  <c r="AS87" i="2"/>
  <c r="AR87" i="2"/>
  <c r="AQ87" i="2"/>
  <c r="AP87" i="2"/>
  <c r="AO87" i="2"/>
  <c r="AN87" i="2"/>
  <c r="AM87" i="2"/>
  <c r="AS86" i="2"/>
  <c r="AR86" i="2"/>
  <c r="AQ86" i="2"/>
  <c r="AP86" i="2"/>
  <c r="AO86" i="2"/>
  <c r="AN86" i="2"/>
  <c r="AM86" i="2"/>
  <c r="AS85" i="2"/>
  <c r="AR85" i="2"/>
  <c r="AQ85" i="2"/>
  <c r="AP85" i="2"/>
  <c r="AO85" i="2"/>
  <c r="AN85" i="2"/>
  <c r="AM85" i="2"/>
  <c r="AS84" i="2"/>
  <c r="AR84" i="2"/>
  <c r="AQ84" i="2"/>
  <c r="AP84" i="2"/>
  <c r="AO84" i="2"/>
  <c r="AN84" i="2"/>
  <c r="AM84" i="2"/>
  <c r="AS83" i="2"/>
  <c r="AR83" i="2"/>
  <c r="AQ83" i="2"/>
  <c r="AP83" i="2"/>
  <c r="AO83" i="2"/>
  <c r="AN83" i="2"/>
  <c r="AM83" i="2"/>
  <c r="AS82" i="2"/>
  <c r="AR82" i="2"/>
  <c r="AQ82" i="2"/>
  <c r="AP82" i="2"/>
  <c r="AO82" i="2"/>
  <c r="AN82" i="2"/>
  <c r="AM82" i="2"/>
  <c r="AS81" i="2"/>
  <c r="AR81" i="2"/>
  <c r="AQ81" i="2"/>
  <c r="AP81" i="2"/>
  <c r="AO81" i="2"/>
  <c r="AN81" i="2"/>
  <c r="AM81" i="2"/>
  <c r="AS80" i="2"/>
  <c r="AR80" i="2"/>
  <c r="AQ80" i="2"/>
  <c r="AP80" i="2"/>
  <c r="AO80" i="2"/>
  <c r="AN80" i="2"/>
  <c r="AM80" i="2"/>
  <c r="AS78" i="2"/>
  <c r="AR78" i="2"/>
  <c r="AQ78" i="2"/>
  <c r="AP78" i="2"/>
  <c r="AO78" i="2"/>
  <c r="AN78" i="2"/>
  <c r="AM78" i="2"/>
  <c r="AS77" i="2"/>
  <c r="AR77" i="2"/>
  <c r="AQ77" i="2"/>
  <c r="AP77" i="2"/>
  <c r="AO77" i="2"/>
  <c r="AN77" i="2"/>
  <c r="AM77" i="2"/>
  <c r="AS76" i="2"/>
  <c r="AR76" i="2"/>
  <c r="AQ76" i="2"/>
  <c r="AP76" i="2"/>
  <c r="AO76" i="2"/>
  <c r="AN76" i="2"/>
  <c r="AM76" i="2"/>
  <c r="AS75" i="2"/>
  <c r="AR75" i="2"/>
  <c r="AQ75" i="2"/>
  <c r="AP75" i="2"/>
  <c r="AO75" i="2"/>
  <c r="AN75" i="2"/>
  <c r="AM75" i="2"/>
  <c r="AS74" i="2"/>
  <c r="AR74" i="2"/>
  <c r="AQ74" i="2"/>
  <c r="AP74" i="2"/>
  <c r="AO74" i="2"/>
  <c r="AN74" i="2"/>
  <c r="AM74" i="2"/>
  <c r="AS72" i="2"/>
  <c r="AR72" i="2"/>
  <c r="AQ72" i="2"/>
  <c r="AP72" i="2"/>
  <c r="AO72" i="2"/>
  <c r="AN72" i="2"/>
  <c r="AM72" i="2"/>
  <c r="AS71" i="2"/>
  <c r="AR71" i="2"/>
  <c r="AQ71" i="2"/>
  <c r="AP71" i="2"/>
  <c r="AO71" i="2"/>
  <c r="AN71" i="2"/>
  <c r="AM71" i="2"/>
  <c r="AS70" i="2"/>
  <c r="AR70" i="2"/>
  <c r="AQ70" i="2"/>
  <c r="AP70" i="2"/>
  <c r="AO70" i="2"/>
  <c r="AN70" i="2"/>
  <c r="AM70" i="2"/>
  <c r="AS69" i="2"/>
  <c r="AR69" i="2"/>
  <c r="AQ69" i="2"/>
  <c r="AP69" i="2"/>
  <c r="AO69" i="2"/>
  <c r="AN69" i="2"/>
  <c r="AM69" i="2"/>
  <c r="AS68" i="2"/>
  <c r="AR68" i="2"/>
  <c r="AQ68" i="2"/>
  <c r="AP68" i="2"/>
  <c r="AO68" i="2"/>
  <c r="AN68" i="2"/>
  <c r="AM68" i="2"/>
  <c r="AS67" i="2"/>
  <c r="AR67" i="2"/>
  <c r="AQ67" i="2"/>
  <c r="AP67" i="2"/>
  <c r="AO67" i="2"/>
  <c r="AN67" i="2"/>
  <c r="AM67" i="2"/>
  <c r="AS66" i="2"/>
  <c r="AR66" i="2"/>
  <c r="AQ66" i="2"/>
  <c r="AP66" i="2"/>
  <c r="AO66" i="2"/>
  <c r="AN66" i="2"/>
  <c r="AM66" i="2"/>
  <c r="AS65" i="2"/>
  <c r="AR65" i="2"/>
  <c r="AQ65" i="2"/>
  <c r="AP65" i="2"/>
  <c r="AO65" i="2"/>
  <c r="AN65" i="2"/>
  <c r="AM65" i="2"/>
  <c r="AS64" i="2"/>
  <c r="AR64" i="2"/>
  <c r="AQ64" i="2"/>
  <c r="AP64" i="2"/>
  <c r="AO64" i="2"/>
  <c r="AN64" i="2"/>
  <c r="AM64" i="2"/>
  <c r="AS63" i="2"/>
  <c r="AR63" i="2"/>
  <c r="AQ63" i="2"/>
  <c r="AP63" i="2"/>
  <c r="AO63" i="2"/>
  <c r="AN63" i="2"/>
  <c r="AM63" i="2"/>
  <c r="AS61" i="2"/>
  <c r="AR61" i="2"/>
  <c r="AQ61" i="2"/>
  <c r="AP61" i="2"/>
  <c r="AO61" i="2"/>
  <c r="AN61" i="2"/>
  <c r="AM61" i="2"/>
  <c r="AS60" i="2"/>
  <c r="AR60" i="2"/>
  <c r="AQ60" i="2"/>
  <c r="AP60" i="2"/>
  <c r="AO60" i="2"/>
  <c r="AN60" i="2"/>
  <c r="AM60" i="2"/>
  <c r="AS59" i="2"/>
  <c r="AR59" i="2"/>
  <c r="AQ59" i="2"/>
  <c r="AP59" i="2"/>
  <c r="AO59" i="2"/>
  <c r="AN59" i="2"/>
  <c r="AM59" i="2"/>
  <c r="AS58" i="2"/>
  <c r="AR58" i="2"/>
  <c r="AQ58" i="2"/>
  <c r="AP58" i="2"/>
  <c r="AO58" i="2"/>
  <c r="AN58" i="2"/>
  <c r="AM58" i="2"/>
  <c r="AS57" i="2"/>
  <c r="AR57" i="2"/>
  <c r="AQ57" i="2"/>
  <c r="AP57" i="2"/>
  <c r="AO57" i="2"/>
  <c r="AN57" i="2"/>
  <c r="AM57" i="2"/>
  <c r="AS56" i="2"/>
  <c r="AR56" i="2"/>
  <c r="AQ56" i="2"/>
  <c r="AP56" i="2"/>
  <c r="AO56" i="2"/>
  <c r="AN56" i="2"/>
  <c r="AM56" i="2"/>
  <c r="AS55" i="2"/>
  <c r="AR55" i="2"/>
  <c r="AQ55" i="2"/>
  <c r="AP55" i="2"/>
  <c r="AO55" i="2"/>
  <c r="AN55" i="2"/>
  <c r="AM55" i="2"/>
  <c r="AS54" i="2"/>
  <c r="AR54" i="2"/>
  <c r="AQ54" i="2"/>
  <c r="AP54" i="2"/>
  <c r="AO54" i="2"/>
  <c r="AN54" i="2"/>
  <c r="AM54" i="2"/>
  <c r="AS53" i="2"/>
  <c r="AR53" i="2"/>
  <c r="AQ53" i="2"/>
  <c r="AP53" i="2"/>
  <c r="AO53" i="2"/>
  <c r="AN53" i="2"/>
  <c r="AM53" i="2"/>
  <c r="AS52" i="2"/>
  <c r="AR52" i="2"/>
  <c r="AQ52" i="2"/>
  <c r="AP52" i="2"/>
  <c r="AO52" i="2"/>
  <c r="AN52" i="2"/>
  <c r="AM52" i="2"/>
  <c r="AS51" i="2"/>
  <c r="AR51" i="2"/>
  <c r="AQ51" i="2"/>
  <c r="AP51" i="2"/>
  <c r="AO51" i="2"/>
  <c r="AN51" i="2"/>
  <c r="AM51" i="2"/>
  <c r="AS50" i="2"/>
  <c r="AR50" i="2"/>
  <c r="AQ50" i="2"/>
  <c r="AP50" i="2"/>
  <c r="AO50" i="2"/>
  <c r="AN50" i="2"/>
  <c r="AM50" i="2"/>
  <c r="AS49" i="2"/>
  <c r="AR49" i="2"/>
  <c r="AQ49" i="2"/>
  <c r="AP49" i="2"/>
  <c r="AO49" i="2"/>
  <c r="AN49" i="2"/>
  <c r="AM49" i="2"/>
  <c r="AS47" i="2"/>
  <c r="AR47" i="2"/>
  <c r="AQ47" i="2"/>
  <c r="AP47" i="2"/>
  <c r="AO47" i="2"/>
  <c r="AN47" i="2"/>
  <c r="AM47" i="2"/>
  <c r="AS46" i="2"/>
  <c r="AR46" i="2"/>
  <c r="AQ46" i="2"/>
  <c r="AP46" i="2"/>
  <c r="AO46" i="2"/>
  <c r="AN46" i="2"/>
  <c r="AM46" i="2"/>
  <c r="AS45" i="2"/>
  <c r="AR45" i="2"/>
  <c r="AQ45" i="2"/>
  <c r="AP45" i="2"/>
  <c r="AO45" i="2"/>
  <c r="AN45" i="2"/>
  <c r="AM45" i="2"/>
  <c r="AS44" i="2"/>
  <c r="AR44" i="2"/>
  <c r="AQ44" i="2"/>
  <c r="AP44" i="2"/>
  <c r="AO44" i="2"/>
  <c r="AN44" i="2"/>
  <c r="AM44" i="2"/>
  <c r="AS43" i="2"/>
  <c r="AR43" i="2"/>
  <c r="AQ43" i="2"/>
  <c r="AP43" i="2"/>
  <c r="AO43" i="2"/>
  <c r="AN43" i="2"/>
  <c r="AM43" i="2"/>
  <c r="AS42" i="2"/>
  <c r="AR42" i="2"/>
  <c r="AQ42" i="2"/>
  <c r="AP42" i="2"/>
  <c r="AO42" i="2"/>
  <c r="AN42" i="2"/>
  <c r="AM42" i="2"/>
  <c r="AS41" i="2"/>
  <c r="AR41" i="2"/>
  <c r="AQ41" i="2"/>
  <c r="AP41" i="2"/>
  <c r="AO41" i="2"/>
  <c r="AN41" i="2"/>
  <c r="AM41" i="2"/>
  <c r="AS40" i="2"/>
  <c r="AR40" i="2"/>
  <c r="AQ40" i="2"/>
  <c r="AP40" i="2"/>
  <c r="AO40" i="2"/>
  <c r="AN40" i="2"/>
  <c r="AM40" i="2"/>
  <c r="AS39" i="2"/>
  <c r="AR39" i="2"/>
  <c r="AQ39" i="2"/>
  <c r="AP39" i="2"/>
  <c r="AO39" i="2"/>
  <c r="AN39" i="2"/>
  <c r="AM39" i="2"/>
  <c r="AS38" i="2"/>
  <c r="AR38" i="2"/>
  <c r="AQ38" i="2"/>
  <c r="AP38" i="2"/>
  <c r="AO38" i="2"/>
  <c r="AN38" i="2"/>
  <c r="AM38" i="2"/>
  <c r="AS36" i="2"/>
  <c r="AR36" i="2"/>
  <c r="AQ36" i="2"/>
  <c r="AP36" i="2"/>
  <c r="AO36" i="2"/>
  <c r="AN36" i="2"/>
  <c r="AM36" i="2"/>
  <c r="AS35" i="2"/>
  <c r="AR35" i="2"/>
  <c r="AQ35" i="2"/>
  <c r="AP35" i="2"/>
  <c r="AO35" i="2"/>
  <c r="AN35" i="2"/>
  <c r="AM35" i="2"/>
  <c r="AS34" i="2"/>
  <c r="AR34" i="2"/>
  <c r="AQ34" i="2"/>
  <c r="AP34" i="2"/>
  <c r="AO34" i="2"/>
  <c r="AN34" i="2"/>
  <c r="AM34" i="2"/>
  <c r="AS33" i="2"/>
  <c r="AR33" i="2"/>
  <c r="AQ33" i="2"/>
  <c r="AP33" i="2"/>
  <c r="AO33" i="2"/>
  <c r="AN33" i="2"/>
  <c r="AM33" i="2"/>
  <c r="AS32" i="2"/>
  <c r="AR32" i="2"/>
  <c r="AQ32" i="2"/>
  <c r="AP32" i="2"/>
  <c r="AO32" i="2"/>
  <c r="AN32" i="2"/>
  <c r="AM32" i="2"/>
  <c r="AS31" i="2"/>
  <c r="AR31" i="2"/>
  <c r="AQ31" i="2"/>
  <c r="AP31" i="2"/>
  <c r="AO31" i="2"/>
  <c r="AN31" i="2"/>
  <c r="AM31" i="2"/>
  <c r="AS30" i="2"/>
  <c r="AR30" i="2"/>
  <c r="AQ30" i="2"/>
  <c r="AP30" i="2"/>
  <c r="AO30" i="2"/>
  <c r="AN30" i="2"/>
  <c r="AM30" i="2"/>
  <c r="AS29" i="2"/>
  <c r="AR29" i="2"/>
  <c r="AQ29" i="2"/>
  <c r="AP29" i="2"/>
  <c r="AO29" i="2"/>
  <c r="AN29" i="2"/>
  <c r="AM29" i="2"/>
  <c r="AS28" i="2"/>
  <c r="AR28" i="2"/>
  <c r="AQ28" i="2"/>
  <c r="AP28" i="2"/>
  <c r="AO28" i="2"/>
  <c r="AN28" i="2"/>
  <c r="AM28" i="2"/>
  <c r="AS27" i="2"/>
  <c r="AR27" i="2"/>
  <c r="AQ27" i="2"/>
  <c r="AP27" i="2"/>
  <c r="AO27" i="2"/>
  <c r="AN27" i="2"/>
  <c r="AM27" i="2"/>
  <c r="AS26" i="2"/>
  <c r="AR26" i="2"/>
  <c r="AQ26" i="2"/>
  <c r="AP26" i="2"/>
  <c r="AO26" i="2"/>
  <c r="AN26" i="2"/>
  <c r="AM26" i="2"/>
  <c r="AS24" i="2"/>
  <c r="AR24" i="2"/>
  <c r="AQ24" i="2"/>
  <c r="AP24" i="2"/>
  <c r="AO24" i="2"/>
  <c r="AN24" i="2"/>
  <c r="AM24" i="2"/>
  <c r="AS23" i="2"/>
  <c r="AR23" i="2"/>
  <c r="AQ23" i="2"/>
  <c r="AP23" i="2"/>
  <c r="AO23" i="2"/>
  <c r="AN23" i="2"/>
  <c r="AM23" i="2"/>
  <c r="AS22" i="2"/>
  <c r="AR22" i="2"/>
  <c r="AQ22" i="2"/>
  <c r="AP22" i="2"/>
  <c r="AO22" i="2"/>
  <c r="AN22" i="2"/>
  <c r="AM22" i="2"/>
  <c r="AS21" i="2"/>
  <c r="AR21" i="2"/>
  <c r="AQ21" i="2"/>
  <c r="AP21" i="2"/>
  <c r="AO21" i="2"/>
  <c r="AN21" i="2"/>
  <c r="AM21" i="2"/>
  <c r="AS20" i="2"/>
  <c r="AR20" i="2"/>
  <c r="AQ20" i="2"/>
  <c r="AP20" i="2"/>
  <c r="AO20" i="2"/>
  <c r="AN20" i="2"/>
  <c r="AM20" i="2"/>
  <c r="AS19" i="2"/>
  <c r="AR19" i="2"/>
  <c r="AQ19" i="2"/>
  <c r="AP19" i="2"/>
  <c r="AO19" i="2"/>
  <c r="AN19" i="2"/>
  <c r="AM19" i="2"/>
  <c r="AS18" i="2"/>
  <c r="AR18" i="2"/>
  <c r="AQ18" i="2"/>
  <c r="AP18" i="2"/>
  <c r="AO18" i="2"/>
  <c r="AN18" i="2"/>
  <c r="AM18" i="2"/>
  <c r="AS17" i="2"/>
  <c r="AR17" i="2"/>
  <c r="AQ17" i="2"/>
  <c r="AP17" i="2"/>
  <c r="AO17" i="2"/>
  <c r="AN17" i="2"/>
  <c r="AM17" i="2"/>
  <c r="AS16" i="2"/>
  <c r="AR16" i="2"/>
  <c r="AQ16" i="2"/>
  <c r="AP16" i="2"/>
  <c r="AO16" i="2"/>
  <c r="AN16" i="2"/>
  <c r="AM16" i="2"/>
  <c r="AS15" i="2"/>
  <c r="AR15" i="2"/>
  <c r="AQ15" i="2"/>
  <c r="AP15" i="2"/>
  <c r="AO15" i="2"/>
  <c r="AN15" i="2"/>
  <c r="AM15" i="2"/>
  <c r="AS14" i="2"/>
  <c r="AR14" i="2"/>
  <c r="AQ14" i="2"/>
  <c r="AP14" i="2"/>
  <c r="AO14" i="2"/>
  <c r="AN14" i="2"/>
  <c r="AM14" i="2"/>
  <c r="AS13" i="2"/>
  <c r="AR13" i="2"/>
  <c r="AQ13" i="2"/>
  <c r="AP13" i="2"/>
  <c r="AO13" i="2"/>
  <c r="AN13" i="2"/>
  <c r="AM13" i="2"/>
  <c r="AS12" i="2"/>
  <c r="AR12" i="2"/>
  <c r="AQ12" i="2"/>
  <c r="AP12" i="2"/>
  <c r="AO12" i="2"/>
  <c r="AN12" i="2"/>
  <c r="AM12" i="2"/>
  <c r="AF147" i="2"/>
  <c r="AE147" i="2"/>
  <c r="AD147" i="2"/>
  <c r="AC147" i="2"/>
  <c r="AB147" i="2"/>
  <c r="AA147" i="2"/>
  <c r="Z147" i="2"/>
  <c r="AF146" i="2"/>
  <c r="AE146" i="2"/>
  <c r="AD146" i="2"/>
  <c r="AC146" i="2"/>
  <c r="AB146" i="2"/>
  <c r="AA146" i="2"/>
  <c r="Z146" i="2"/>
  <c r="AF145" i="2"/>
  <c r="AE145" i="2"/>
  <c r="AD145" i="2"/>
  <c r="AC145" i="2"/>
  <c r="AB145" i="2"/>
  <c r="AA145" i="2"/>
  <c r="Z145" i="2"/>
  <c r="AF144" i="2"/>
  <c r="AE144" i="2"/>
  <c r="AD144" i="2"/>
  <c r="AC144" i="2"/>
  <c r="AB144" i="2"/>
  <c r="AA144" i="2"/>
  <c r="Z144" i="2"/>
  <c r="AF143" i="2"/>
  <c r="AE143" i="2"/>
  <c r="AD143" i="2"/>
  <c r="AC143" i="2"/>
  <c r="AB143" i="2"/>
  <c r="AA143" i="2"/>
  <c r="Z143" i="2"/>
  <c r="AF142" i="2"/>
  <c r="AE142" i="2"/>
  <c r="AD142" i="2"/>
  <c r="AC142" i="2"/>
  <c r="AB142" i="2"/>
  <c r="AA142" i="2"/>
  <c r="Z142" i="2"/>
  <c r="AF141" i="2"/>
  <c r="AE141" i="2"/>
  <c r="AD141" i="2"/>
  <c r="AC141" i="2"/>
  <c r="AB141" i="2"/>
  <c r="AA141" i="2"/>
  <c r="Z141" i="2"/>
  <c r="AF139" i="2"/>
  <c r="AE139" i="2"/>
  <c r="AD139" i="2"/>
  <c r="AC139" i="2"/>
  <c r="AB139" i="2"/>
  <c r="AA139" i="2"/>
  <c r="Z139" i="2"/>
  <c r="AF138" i="2"/>
  <c r="AE138" i="2"/>
  <c r="AD138" i="2"/>
  <c r="AC138" i="2"/>
  <c r="AB138" i="2"/>
  <c r="AA138" i="2"/>
  <c r="Z138" i="2"/>
  <c r="AF137" i="2"/>
  <c r="AE137" i="2"/>
  <c r="AD137" i="2"/>
  <c r="AC137" i="2"/>
  <c r="AB137" i="2"/>
  <c r="AA137" i="2"/>
  <c r="Z137" i="2"/>
  <c r="AF136" i="2"/>
  <c r="AE136" i="2"/>
  <c r="AD136" i="2"/>
  <c r="AC136" i="2"/>
  <c r="AB136" i="2"/>
  <c r="AA136" i="2"/>
  <c r="Z136" i="2"/>
  <c r="AF134" i="2"/>
  <c r="AE134" i="2"/>
  <c r="AD134" i="2"/>
  <c r="AC134" i="2"/>
  <c r="AB134" i="2"/>
  <c r="AA134" i="2"/>
  <c r="Z134" i="2"/>
  <c r="AF133" i="2"/>
  <c r="AE133" i="2"/>
  <c r="AD133" i="2"/>
  <c r="AC133" i="2"/>
  <c r="AB133" i="2"/>
  <c r="AA133" i="2"/>
  <c r="Z133" i="2"/>
  <c r="AF132" i="2"/>
  <c r="AE132" i="2"/>
  <c r="AD132" i="2"/>
  <c r="AC132" i="2"/>
  <c r="AB132" i="2"/>
  <c r="AA132" i="2"/>
  <c r="Z132" i="2"/>
  <c r="AF131" i="2"/>
  <c r="AE131" i="2"/>
  <c r="AD131" i="2"/>
  <c r="AC131" i="2"/>
  <c r="AB131" i="2"/>
  <c r="AA131" i="2"/>
  <c r="Z131" i="2"/>
  <c r="AF130" i="2"/>
  <c r="AE130" i="2"/>
  <c r="AD130" i="2"/>
  <c r="AC130" i="2"/>
  <c r="AB130" i="2"/>
  <c r="AA130" i="2"/>
  <c r="Z130" i="2"/>
  <c r="AF129" i="2"/>
  <c r="AE129" i="2"/>
  <c r="AD129" i="2"/>
  <c r="AC129" i="2"/>
  <c r="AB129" i="2"/>
  <c r="AA129" i="2"/>
  <c r="Z129" i="2"/>
  <c r="AF128" i="2"/>
  <c r="AE128" i="2"/>
  <c r="AD128" i="2"/>
  <c r="AC128" i="2"/>
  <c r="AB128" i="2"/>
  <c r="AA128" i="2"/>
  <c r="Z128" i="2"/>
  <c r="AF127" i="2"/>
  <c r="AE127" i="2"/>
  <c r="AD127" i="2"/>
  <c r="AC127" i="2"/>
  <c r="AB127" i="2"/>
  <c r="AA127" i="2"/>
  <c r="Z127" i="2"/>
  <c r="AF126" i="2"/>
  <c r="AE126" i="2"/>
  <c r="AD126" i="2"/>
  <c r="AC126" i="2"/>
  <c r="AB126" i="2"/>
  <c r="AA126" i="2"/>
  <c r="Z126" i="2"/>
  <c r="AF125" i="2"/>
  <c r="AE125" i="2"/>
  <c r="AD125" i="2"/>
  <c r="AC125" i="2"/>
  <c r="AB125" i="2"/>
  <c r="AA125" i="2"/>
  <c r="Z125" i="2"/>
  <c r="AF124" i="2"/>
  <c r="AE124" i="2"/>
  <c r="AD124" i="2"/>
  <c r="AC124" i="2"/>
  <c r="AB124" i="2"/>
  <c r="AA124" i="2"/>
  <c r="Z124" i="2"/>
  <c r="AF123" i="2"/>
  <c r="AE123" i="2"/>
  <c r="AD123" i="2"/>
  <c r="AC123" i="2"/>
  <c r="AB123" i="2"/>
  <c r="AA123" i="2"/>
  <c r="Z123" i="2"/>
  <c r="AF122" i="2"/>
  <c r="AE122" i="2"/>
  <c r="AD122" i="2"/>
  <c r="AC122" i="2"/>
  <c r="AB122" i="2"/>
  <c r="AA122" i="2"/>
  <c r="Z122" i="2"/>
  <c r="AF120" i="2"/>
  <c r="AE120" i="2"/>
  <c r="AD120" i="2"/>
  <c r="AC120" i="2"/>
  <c r="AB120" i="2"/>
  <c r="AA120" i="2"/>
  <c r="Z120" i="2"/>
  <c r="AF119" i="2"/>
  <c r="AE119" i="2"/>
  <c r="AD119" i="2"/>
  <c r="AC119" i="2"/>
  <c r="AB119" i="2"/>
  <c r="AA119" i="2"/>
  <c r="Z119" i="2"/>
  <c r="AF118" i="2"/>
  <c r="AE118" i="2"/>
  <c r="AD118" i="2"/>
  <c r="AC118" i="2"/>
  <c r="AB118" i="2"/>
  <c r="AA118" i="2"/>
  <c r="Z118" i="2"/>
  <c r="AF117" i="2"/>
  <c r="AE117" i="2"/>
  <c r="AD117" i="2"/>
  <c r="AC117" i="2"/>
  <c r="AB117" i="2"/>
  <c r="AA117" i="2"/>
  <c r="Z117" i="2"/>
  <c r="AF116" i="2"/>
  <c r="AE116" i="2"/>
  <c r="AD116" i="2"/>
  <c r="AC116" i="2"/>
  <c r="AB116" i="2"/>
  <c r="AA116" i="2"/>
  <c r="Z116" i="2"/>
  <c r="AF115" i="2"/>
  <c r="AE115" i="2"/>
  <c r="AD115" i="2"/>
  <c r="AC115" i="2"/>
  <c r="AB115" i="2"/>
  <c r="AA115" i="2"/>
  <c r="Z115" i="2"/>
  <c r="AF114" i="2"/>
  <c r="AE114" i="2"/>
  <c r="AD114" i="2"/>
  <c r="AC114" i="2"/>
  <c r="AB114" i="2"/>
  <c r="AA114" i="2"/>
  <c r="Z114" i="2"/>
  <c r="AF113" i="2"/>
  <c r="AE113" i="2"/>
  <c r="AD113" i="2"/>
  <c r="AC113" i="2"/>
  <c r="AB113" i="2"/>
  <c r="AA113" i="2"/>
  <c r="Z113" i="2"/>
  <c r="AF112" i="2"/>
  <c r="AE112" i="2"/>
  <c r="AD112" i="2"/>
  <c r="AC112" i="2"/>
  <c r="AB112" i="2"/>
  <c r="AA112" i="2"/>
  <c r="Z112" i="2"/>
  <c r="AF111" i="2"/>
  <c r="AE111" i="2"/>
  <c r="AD111" i="2"/>
  <c r="AC111" i="2"/>
  <c r="AB111" i="2"/>
  <c r="AA111" i="2"/>
  <c r="Z111" i="2"/>
  <c r="AF110" i="2"/>
  <c r="AE110" i="2"/>
  <c r="AD110" i="2"/>
  <c r="AC110" i="2"/>
  <c r="AB110" i="2"/>
  <c r="AA110" i="2"/>
  <c r="Z110" i="2"/>
  <c r="AF109" i="2"/>
  <c r="AE109" i="2"/>
  <c r="AD109" i="2"/>
  <c r="AC109" i="2"/>
  <c r="AB109" i="2"/>
  <c r="AA109" i="2"/>
  <c r="Z109" i="2"/>
  <c r="AF107" i="2"/>
  <c r="AE107" i="2"/>
  <c r="AD107" i="2"/>
  <c r="AC107" i="2"/>
  <c r="AB107" i="2"/>
  <c r="AA107" i="2"/>
  <c r="Z107" i="2"/>
  <c r="AF106" i="2"/>
  <c r="AE106" i="2"/>
  <c r="AD106" i="2"/>
  <c r="AC106" i="2"/>
  <c r="AB106" i="2"/>
  <c r="AA106" i="2"/>
  <c r="Z106" i="2"/>
  <c r="AF105" i="2"/>
  <c r="AE105" i="2"/>
  <c r="AD105" i="2"/>
  <c r="AC105" i="2"/>
  <c r="AB105" i="2"/>
  <c r="AA105" i="2"/>
  <c r="Z105" i="2"/>
  <c r="AF104" i="2"/>
  <c r="AE104" i="2"/>
  <c r="AD104" i="2"/>
  <c r="AC104" i="2"/>
  <c r="AB104" i="2"/>
  <c r="AA104" i="2"/>
  <c r="Z104" i="2"/>
  <c r="AF103" i="2"/>
  <c r="AE103" i="2"/>
  <c r="AD103" i="2"/>
  <c r="AC103" i="2"/>
  <c r="AB103" i="2"/>
  <c r="AA103" i="2"/>
  <c r="Z103" i="2"/>
  <c r="AF102" i="2"/>
  <c r="AE102" i="2"/>
  <c r="AD102" i="2"/>
  <c r="AC102" i="2"/>
  <c r="AB102" i="2"/>
  <c r="AA102" i="2"/>
  <c r="Z102" i="2"/>
  <c r="AF101" i="2"/>
  <c r="AE101" i="2"/>
  <c r="AD101" i="2"/>
  <c r="AC101" i="2"/>
  <c r="AB101" i="2"/>
  <c r="AA101" i="2"/>
  <c r="Z101" i="2"/>
  <c r="AF100" i="2"/>
  <c r="AE100" i="2"/>
  <c r="AD100" i="2"/>
  <c r="AC100" i="2"/>
  <c r="AB100" i="2"/>
  <c r="AA100" i="2"/>
  <c r="Z100" i="2"/>
  <c r="AF99" i="2"/>
  <c r="AE99" i="2"/>
  <c r="AD99" i="2"/>
  <c r="AC99" i="2"/>
  <c r="AB99" i="2"/>
  <c r="AA99" i="2"/>
  <c r="Z99" i="2"/>
  <c r="AF98" i="2"/>
  <c r="AE98" i="2"/>
  <c r="AD98" i="2"/>
  <c r="AC98" i="2"/>
  <c r="AB98" i="2"/>
  <c r="AA98" i="2"/>
  <c r="Z98" i="2"/>
  <c r="AF97" i="2"/>
  <c r="AE97" i="2"/>
  <c r="AD97" i="2"/>
  <c r="AC97" i="2"/>
  <c r="AB97" i="2"/>
  <c r="AA97" i="2"/>
  <c r="Z97" i="2"/>
  <c r="AF96" i="2"/>
  <c r="AE96" i="2"/>
  <c r="AD96" i="2"/>
  <c r="AC96" i="2"/>
  <c r="AB96" i="2"/>
  <c r="AA96" i="2"/>
  <c r="Z96" i="2"/>
  <c r="AF95" i="2"/>
  <c r="AE95" i="2"/>
  <c r="AD95" i="2"/>
  <c r="AC95" i="2"/>
  <c r="AB95" i="2"/>
  <c r="AA95" i="2"/>
  <c r="Z95" i="2"/>
  <c r="AF94" i="2"/>
  <c r="AE94" i="2"/>
  <c r="AD94" i="2"/>
  <c r="AC94" i="2"/>
  <c r="AB94" i="2"/>
  <c r="AA94" i="2"/>
  <c r="Z94" i="2"/>
  <c r="AF93" i="2"/>
  <c r="AE93" i="2"/>
  <c r="AD93" i="2"/>
  <c r="AC93" i="2"/>
  <c r="AB93" i="2"/>
  <c r="AA93" i="2"/>
  <c r="Z93" i="2"/>
  <c r="AF92" i="2"/>
  <c r="AE92" i="2"/>
  <c r="AD92" i="2"/>
  <c r="AC92" i="2"/>
  <c r="AB92" i="2"/>
  <c r="AA92" i="2"/>
  <c r="Z92" i="2"/>
  <c r="AF91" i="2"/>
  <c r="AE91" i="2"/>
  <c r="AD91" i="2"/>
  <c r="AC91" i="2"/>
  <c r="AB91" i="2"/>
  <c r="AA91" i="2"/>
  <c r="Z91" i="2"/>
  <c r="AF89" i="2"/>
  <c r="AE89" i="2"/>
  <c r="AD89" i="2"/>
  <c r="AC89" i="2"/>
  <c r="AB89" i="2"/>
  <c r="AA89" i="2"/>
  <c r="Z89" i="2"/>
  <c r="AF88" i="2"/>
  <c r="AE88" i="2"/>
  <c r="AD88" i="2"/>
  <c r="AC88" i="2"/>
  <c r="AB88" i="2"/>
  <c r="AA88" i="2"/>
  <c r="Z88" i="2"/>
  <c r="AF87" i="2"/>
  <c r="AE87" i="2"/>
  <c r="AD87" i="2"/>
  <c r="AC87" i="2"/>
  <c r="AB87" i="2"/>
  <c r="AA87" i="2"/>
  <c r="Z87" i="2"/>
  <c r="AF86" i="2"/>
  <c r="AE86" i="2"/>
  <c r="AD86" i="2"/>
  <c r="AC86" i="2"/>
  <c r="AB86" i="2"/>
  <c r="AA86" i="2"/>
  <c r="Z86" i="2"/>
  <c r="AF85" i="2"/>
  <c r="AE85" i="2"/>
  <c r="AD85" i="2"/>
  <c r="AC85" i="2"/>
  <c r="AB85" i="2"/>
  <c r="AA85" i="2"/>
  <c r="Z85" i="2"/>
  <c r="AF84" i="2"/>
  <c r="AE84" i="2"/>
  <c r="AD84" i="2"/>
  <c r="AC84" i="2"/>
  <c r="AB84" i="2"/>
  <c r="AA84" i="2"/>
  <c r="Z84" i="2"/>
  <c r="AF83" i="2"/>
  <c r="AE83" i="2"/>
  <c r="AD83" i="2"/>
  <c r="AC83" i="2"/>
  <c r="AB83" i="2"/>
  <c r="AA83" i="2"/>
  <c r="Z83" i="2"/>
  <c r="AF82" i="2"/>
  <c r="AE82" i="2"/>
  <c r="AD82" i="2"/>
  <c r="AC82" i="2"/>
  <c r="AB82" i="2"/>
  <c r="AA82" i="2"/>
  <c r="Z82" i="2"/>
  <c r="AF81" i="2"/>
  <c r="AE81" i="2"/>
  <c r="AD81" i="2"/>
  <c r="AC81" i="2"/>
  <c r="AB81" i="2"/>
  <c r="AA81" i="2"/>
  <c r="Z81" i="2"/>
  <c r="AF80" i="2"/>
  <c r="AE80" i="2"/>
  <c r="AD80" i="2"/>
  <c r="AC80" i="2"/>
  <c r="AB80" i="2"/>
  <c r="AA80" i="2"/>
  <c r="Z80" i="2"/>
  <c r="AF78" i="2"/>
  <c r="AE78" i="2"/>
  <c r="AD78" i="2"/>
  <c r="AC78" i="2"/>
  <c r="AB78" i="2"/>
  <c r="AA78" i="2"/>
  <c r="Z78" i="2"/>
  <c r="AF77" i="2"/>
  <c r="AE77" i="2"/>
  <c r="AD77" i="2"/>
  <c r="AC77" i="2"/>
  <c r="AB77" i="2"/>
  <c r="AA77" i="2"/>
  <c r="Z77" i="2"/>
  <c r="AF76" i="2"/>
  <c r="AE76" i="2"/>
  <c r="AD76" i="2"/>
  <c r="AC76" i="2"/>
  <c r="AB76" i="2"/>
  <c r="AA76" i="2"/>
  <c r="Z76" i="2"/>
  <c r="AF75" i="2"/>
  <c r="AE75" i="2"/>
  <c r="AD75" i="2"/>
  <c r="AC75" i="2"/>
  <c r="AB75" i="2"/>
  <c r="AA75" i="2"/>
  <c r="Z75" i="2"/>
  <c r="AF74" i="2"/>
  <c r="AE74" i="2"/>
  <c r="AD74" i="2"/>
  <c r="AC74" i="2"/>
  <c r="AB74" i="2"/>
  <c r="AA74" i="2"/>
  <c r="Z74" i="2"/>
  <c r="AF72" i="2"/>
  <c r="AE72" i="2"/>
  <c r="AD72" i="2"/>
  <c r="AC72" i="2"/>
  <c r="AB72" i="2"/>
  <c r="AA72" i="2"/>
  <c r="Z72" i="2"/>
  <c r="AF71" i="2"/>
  <c r="AE71" i="2"/>
  <c r="AD71" i="2"/>
  <c r="AC71" i="2"/>
  <c r="AB71" i="2"/>
  <c r="AA71" i="2"/>
  <c r="Z71" i="2"/>
  <c r="AF70" i="2"/>
  <c r="AE70" i="2"/>
  <c r="AD70" i="2"/>
  <c r="AC70" i="2"/>
  <c r="AB70" i="2"/>
  <c r="AA70" i="2"/>
  <c r="Z70" i="2"/>
  <c r="AF69" i="2"/>
  <c r="AE69" i="2"/>
  <c r="AD69" i="2"/>
  <c r="AC69" i="2"/>
  <c r="AB69" i="2"/>
  <c r="AA69" i="2"/>
  <c r="Z69" i="2"/>
  <c r="AF68" i="2"/>
  <c r="AE68" i="2"/>
  <c r="AD68" i="2"/>
  <c r="AC68" i="2"/>
  <c r="AB68" i="2"/>
  <c r="AA68" i="2"/>
  <c r="Z68" i="2"/>
  <c r="AF67" i="2"/>
  <c r="AE67" i="2"/>
  <c r="AD67" i="2"/>
  <c r="AC67" i="2"/>
  <c r="AB67" i="2"/>
  <c r="AA67" i="2"/>
  <c r="Z67" i="2"/>
  <c r="AF66" i="2"/>
  <c r="AE66" i="2"/>
  <c r="AD66" i="2"/>
  <c r="AC66" i="2"/>
  <c r="AB66" i="2"/>
  <c r="AA66" i="2"/>
  <c r="Z66" i="2"/>
  <c r="AF65" i="2"/>
  <c r="AE65" i="2"/>
  <c r="AD65" i="2"/>
  <c r="AC65" i="2"/>
  <c r="AB65" i="2"/>
  <c r="AA65" i="2"/>
  <c r="Z65" i="2"/>
  <c r="AF64" i="2"/>
  <c r="AE64" i="2"/>
  <c r="AD64" i="2"/>
  <c r="AC64" i="2"/>
  <c r="AB64" i="2"/>
  <c r="AA64" i="2"/>
  <c r="Z64" i="2"/>
  <c r="AF63" i="2"/>
  <c r="AE63" i="2"/>
  <c r="AD63" i="2"/>
  <c r="AC63" i="2"/>
  <c r="AB63" i="2"/>
  <c r="AA63" i="2"/>
  <c r="Z63" i="2"/>
  <c r="AF61" i="2"/>
  <c r="AE61" i="2"/>
  <c r="AD61" i="2"/>
  <c r="AC61" i="2"/>
  <c r="AB61" i="2"/>
  <c r="AA61" i="2"/>
  <c r="Z61" i="2"/>
  <c r="AF60" i="2"/>
  <c r="AE60" i="2"/>
  <c r="AD60" i="2"/>
  <c r="AC60" i="2"/>
  <c r="AB60" i="2"/>
  <c r="AA60" i="2"/>
  <c r="Z60" i="2"/>
  <c r="AF59" i="2"/>
  <c r="AE59" i="2"/>
  <c r="AD59" i="2"/>
  <c r="AC59" i="2"/>
  <c r="AB59" i="2"/>
  <c r="AA59" i="2"/>
  <c r="Z59" i="2"/>
  <c r="AF58" i="2"/>
  <c r="AE58" i="2"/>
  <c r="AD58" i="2"/>
  <c r="AC58" i="2"/>
  <c r="AB58" i="2"/>
  <c r="AA58" i="2"/>
  <c r="Z58" i="2"/>
  <c r="AF57" i="2"/>
  <c r="AE57" i="2"/>
  <c r="AD57" i="2"/>
  <c r="AC57" i="2"/>
  <c r="AB57" i="2"/>
  <c r="AA57" i="2"/>
  <c r="Z57" i="2"/>
  <c r="AF56" i="2"/>
  <c r="AE56" i="2"/>
  <c r="AD56" i="2"/>
  <c r="AC56" i="2"/>
  <c r="AB56" i="2"/>
  <c r="AA56" i="2"/>
  <c r="Z56" i="2"/>
  <c r="AF55" i="2"/>
  <c r="AE55" i="2"/>
  <c r="AD55" i="2"/>
  <c r="AC55" i="2"/>
  <c r="AB55" i="2"/>
  <c r="AA55" i="2"/>
  <c r="Z55" i="2"/>
  <c r="AF54" i="2"/>
  <c r="AE54" i="2"/>
  <c r="AD54" i="2"/>
  <c r="AC54" i="2"/>
  <c r="AB54" i="2"/>
  <c r="AA54" i="2"/>
  <c r="Z54" i="2"/>
  <c r="AF53" i="2"/>
  <c r="AE53" i="2"/>
  <c r="AD53" i="2"/>
  <c r="AC53" i="2"/>
  <c r="AB53" i="2"/>
  <c r="AA53" i="2"/>
  <c r="Z53" i="2"/>
  <c r="AF52" i="2"/>
  <c r="AE52" i="2"/>
  <c r="AD52" i="2"/>
  <c r="AC52" i="2"/>
  <c r="AB52" i="2"/>
  <c r="AA52" i="2"/>
  <c r="Z52" i="2"/>
  <c r="AF51" i="2"/>
  <c r="AE51" i="2"/>
  <c r="AD51" i="2"/>
  <c r="AC51" i="2"/>
  <c r="AB51" i="2"/>
  <c r="AA51" i="2"/>
  <c r="Z51" i="2"/>
  <c r="AF50" i="2"/>
  <c r="AE50" i="2"/>
  <c r="AD50" i="2"/>
  <c r="AC50" i="2"/>
  <c r="AB50" i="2"/>
  <c r="AA50" i="2"/>
  <c r="Z50" i="2"/>
  <c r="AF49" i="2"/>
  <c r="AE49" i="2"/>
  <c r="AD49" i="2"/>
  <c r="AC49" i="2"/>
  <c r="AB49" i="2"/>
  <c r="AA49" i="2"/>
  <c r="Z49" i="2"/>
  <c r="AF47" i="2"/>
  <c r="AE47" i="2"/>
  <c r="AD47" i="2"/>
  <c r="AC47" i="2"/>
  <c r="AB47" i="2"/>
  <c r="AA47" i="2"/>
  <c r="Z47" i="2"/>
  <c r="AF46" i="2"/>
  <c r="AE46" i="2"/>
  <c r="AD46" i="2"/>
  <c r="AC46" i="2"/>
  <c r="AB46" i="2"/>
  <c r="AA46" i="2"/>
  <c r="Z46" i="2"/>
  <c r="AF45" i="2"/>
  <c r="AE45" i="2"/>
  <c r="AD45" i="2"/>
  <c r="AC45" i="2"/>
  <c r="AB45" i="2"/>
  <c r="AA45" i="2"/>
  <c r="Z45" i="2"/>
  <c r="AF44" i="2"/>
  <c r="AE44" i="2"/>
  <c r="AD44" i="2"/>
  <c r="AC44" i="2"/>
  <c r="AB44" i="2"/>
  <c r="AA44" i="2"/>
  <c r="Z44" i="2"/>
  <c r="AF43" i="2"/>
  <c r="AE43" i="2"/>
  <c r="AD43" i="2"/>
  <c r="AC43" i="2"/>
  <c r="AB43" i="2"/>
  <c r="AA43" i="2"/>
  <c r="Z43" i="2"/>
  <c r="AF42" i="2"/>
  <c r="AE42" i="2"/>
  <c r="AD42" i="2"/>
  <c r="AC42" i="2"/>
  <c r="AB42" i="2"/>
  <c r="AA42" i="2"/>
  <c r="Z42" i="2"/>
  <c r="AF41" i="2"/>
  <c r="AE41" i="2"/>
  <c r="AD41" i="2"/>
  <c r="AC41" i="2"/>
  <c r="AB41" i="2"/>
  <c r="AA41" i="2"/>
  <c r="Z41" i="2"/>
  <c r="AF40" i="2"/>
  <c r="AE40" i="2"/>
  <c r="AD40" i="2"/>
  <c r="AC40" i="2"/>
  <c r="AB40" i="2"/>
  <c r="AA40" i="2"/>
  <c r="Z40" i="2"/>
  <c r="AF39" i="2"/>
  <c r="AE39" i="2"/>
  <c r="AD39" i="2"/>
  <c r="AC39" i="2"/>
  <c r="AB39" i="2"/>
  <c r="AA39" i="2"/>
  <c r="Z39" i="2"/>
  <c r="AF38" i="2"/>
  <c r="AE38" i="2"/>
  <c r="AD38" i="2"/>
  <c r="AC38" i="2"/>
  <c r="AB38" i="2"/>
  <c r="AA38" i="2"/>
  <c r="Z38" i="2"/>
  <c r="AF36" i="2"/>
  <c r="AE36" i="2"/>
  <c r="AD36" i="2"/>
  <c r="AC36" i="2"/>
  <c r="AB36" i="2"/>
  <c r="AA36" i="2"/>
  <c r="Z36" i="2"/>
  <c r="AF35" i="2"/>
  <c r="AE35" i="2"/>
  <c r="AD35" i="2"/>
  <c r="AC35" i="2"/>
  <c r="AB35" i="2"/>
  <c r="AA35" i="2"/>
  <c r="Z35" i="2"/>
  <c r="AF34" i="2"/>
  <c r="AE34" i="2"/>
  <c r="AD34" i="2"/>
  <c r="AC34" i="2"/>
  <c r="AB34" i="2"/>
  <c r="AA34" i="2"/>
  <c r="Z34" i="2"/>
  <c r="AF33" i="2"/>
  <c r="AE33" i="2"/>
  <c r="AD33" i="2"/>
  <c r="AC33" i="2"/>
  <c r="AB33" i="2"/>
  <c r="AA33" i="2"/>
  <c r="Z33" i="2"/>
  <c r="AF32" i="2"/>
  <c r="AE32" i="2"/>
  <c r="AD32" i="2"/>
  <c r="AC32" i="2"/>
  <c r="AB32" i="2"/>
  <c r="AA32" i="2"/>
  <c r="Z32" i="2"/>
  <c r="AF31" i="2"/>
  <c r="AE31" i="2"/>
  <c r="AD31" i="2"/>
  <c r="AC31" i="2"/>
  <c r="AB31" i="2"/>
  <c r="AA31" i="2"/>
  <c r="Z31" i="2"/>
  <c r="AF30" i="2"/>
  <c r="AE30" i="2"/>
  <c r="AD30" i="2"/>
  <c r="AC30" i="2"/>
  <c r="AB30" i="2"/>
  <c r="AA30" i="2"/>
  <c r="Z30" i="2"/>
  <c r="AF29" i="2"/>
  <c r="AE29" i="2"/>
  <c r="AD29" i="2"/>
  <c r="AC29" i="2"/>
  <c r="AB29" i="2"/>
  <c r="AA29" i="2"/>
  <c r="Z29" i="2"/>
  <c r="AF28" i="2"/>
  <c r="AE28" i="2"/>
  <c r="AD28" i="2"/>
  <c r="AC28" i="2"/>
  <c r="AB28" i="2"/>
  <c r="AA28" i="2"/>
  <c r="Z28" i="2"/>
  <c r="AF27" i="2"/>
  <c r="AE27" i="2"/>
  <c r="AD27" i="2"/>
  <c r="AC27" i="2"/>
  <c r="AB27" i="2"/>
  <c r="AA27" i="2"/>
  <c r="Z27" i="2"/>
  <c r="AF26" i="2"/>
  <c r="AE26" i="2"/>
  <c r="AD26" i="2"/>
  <c r="AC26" i="2"/>
  <c r="AB26" i="2"/>
  <c r="AA26" i="2"/>
  <c r="Z26" i="2"/>
  <c r="AF24" i="2"/>
  <c r="AE24" i="2"/>
  <c r="AD24" i="2"/>
  <c r="AC24" i="2"/>
  <c r="AB24" i="2"/>
  <c r="AA24" i="2"/>
  <c r="Z24" i="2"/>
  <c r="AF23" i="2"/>
  <c r="AE23" i="2"/>
  <c r="AD23" i="2"/>
  <c r="AC23" i="2"/>
  <c r="AB23" i="2"/>
  <c r="AA23" i="2"/>
  <c r="Z23" i="2"/>
  <c r="AF22" i="2"/>
  <c r="AE22" i="2"/>
  <c r="AD22" i="2"/>
  <c r="AC22" i="2"/>
  <c r="AB22" i="2"/>
  <c r="AA22" i="2"/>
  <c r="Z22" i="2"/>
  <c r="AF21" i="2"/>
  <c r="AE21" i="2"/>
  <c r="AD21" i="2"/>
  <c r="AC21" i="2"/>
  <c r="AB21" i="2"/>
  <c r="AA21" i="2"/>
  <c r="Z21" i="2"/>
  <c r="AF20" i="2"/>
  <c r="AE20" i="2"/>
  <c r="AD20" i="2"/>
  <c r="AC20" i="2"/>
  <c r="AB20" i="2"/>
  <c r="AA20" i="2"/>
  <c r="Z20" i="2"/>
  <c r="AF19" i="2"/>
  <c r="AE19" i="2"/>
  <c r="AD19" i="2"/>
  <c r="AC19" i="2"/>
  <c r="AB19" i="2"/>
  <c r="AA19" i="2"/>
  <c r="Z19" i="2"/>
  <c r="AF18" i="2"/>
  <c r="AE18" i="2"/>
  <c r="AD18" i="2"/>
  <c r="AC18" i="2"/>
  <c r="AB18" i="2"/>
  <c r="AA18" i="2"/>
  <c r="Z18" i="2"/>
  <c r="AF17" i="2"/>
  <c r="AE17" i="2"/>
  <c r="AD17" i="2"/>
  <c r="AC17" i="2"/>
  <c r="AB17" i="2"/>
  <c r="AA17" i="2"/>
  <c r="Z17" i="2"/>
  <c r="AF16" i="2"/>
  <c r="AE16" i="2"/>
  <c r="AD16" i="2"/>
  <c r="AC16" i="2"/>
  <c r="AB16" i="2"/>
  <c r="AA16" i="2"/>
  <c r="Z16" i="2"/>
  <c r="AF15" i="2"/>
  <c r="AE15" i="2"/>
  <c r="AD15" i="2"/>
  <c r="AC15" i="2"/>
  <c r="AB15" i="2"/>
  <c r="AA15" i="2"/>
  <c r="Z15" i="2"/>
  <c r="AF14" i="2"/>
  <c r="AE14" i="2"/>
  <c r="AD14" i="2"/>
  <c r="AC14" i="2"/>
  <c r="AB14" i="2"/>
  <c r="AA14" i="2"/>
  <c r="Z14" i="2"/>
  <c r="AF13" i="2"/>
  <c r="AE13" i="2"/>
  <c r="AD13" i="2"/>
  <c r="AC13" i="2"/>
  <c r="AB13" i="2"/>
  <c r="AA13" i="2"/>
  <c r="Z13" i="2"/>
  <c r="AF12" i="2"/>
  <c r="AE12" i="2"/>
  <c r="AD12" i="2"/>
  <c r="AC12" i="2"/>
  <c r="AB12" i="2"/>
  <c r="AA12" i="2"/>
  <c r="Z12" i="2"/>
  <c r="U147" i="2"/>
  <c r="U146" i="2"/>
  <c r="U145" i="2"/>
  <c r="U144" i="2"/>
  <c r="U143" i="2"/>
  <c r="U142" i="2"/>
  <c r="U141" i="2"/>
  <c r="U139" i="2"/>
  <c r="U138" i="2"/>
  <c r="U137" i="2"/>
  <c r="U136" i="2"/>
  <c r="U134" i="2"/>
  <c r="U133" i="2"/>
  <c r="U132" i="2"/>
  <c r="U131" i="2"/>
  <c r="U130" i="2"/>
  <c r="U129" i="2"/>
  <c r="U128" i="2"/>
  <c r="U127" i="2"/>
  <c r="U126" i="2"/>
  <c r="U125" i="2"/>
  <c r="U124" i="2"/>
  <c r="U123" i="2"/>
  <c r="U122" i="2"/>
  <c r="U120" i="2"/>
  <c r="U119" i="2"/>
  <c r="U118" i="2"/>
  <c r="U117" i="2"/>
  <c r="U116" i="2"/>
  <c r="U115" i="2"/>
  <c r="U114" i="2"/>
  <c r="U113" i="2"/>
  <c r="U112" i="2"/>
  <c r="U111" i="2"/>
  <c r="U110" i="2"/>
  <c r="U109" i="2"/>
  <c r="U107" i="2"/>
  <c r="U106" i="2"/>
  <c r="U105" i="2"/>
  <c r="U104" i="2"/>
  <c r="U103" i="2"/>
  <c r="U102" i="2"/>
  <c r="U101" i="2"/>
  <c r="U100" i="2"/>
  <c r="U99" i="2"/>
  <c r="U98" i="2"/>
  <c r="U97" i="2"/>
  <c r="U96" i="2"/>
  <c r="U95" i="2"/>
  <c r="U94" i="2"/>
  <c r="U93" i="2"/>
  <c r="U92" i="2"/>
  <c r="U91" i="2"/>
  <c r="U89" i="2"/>
  <c r="U88" i="2"/>
  <c r="U87" i="2"/>
  <c r="U86" i="2"/>
  <c r="U85" i="2"/>
  <c r="U84" i="2"/>
  <c r="U83" i="2"/>
  <c r="U82" i="2"/>
  <c r="U81" i="2"/>
  <c r="U80" i="2"/>
  <c r="U78" i="2"/>
  <c r="U77" i="2"/>
  <c r="U76" i="2"/>
  <c r="U75" i="2"/>
  <c r="U74" i="2"/>
  <c r="U72" i="2"/>
  <c r="U71" i="2"/>
  <c r="U70" i="2"/>
  <c r="U69" i="2"/>
  <c r="U68" i="2"/>
  <c r="U67" i="2"/>
  <c r="U66" i="2"/>
  <c r="U65" i="2"/>
  <c r="U64" i="2"/>
  <c r="U63" i="2"/>
  <c r="U61" i="2"/>
  <c r="U60" i="2"/>
  <c r="U59" i="2"/>
  <c r="U58" i="2"/>
  <c r="U57" i="2"/>
  <c r="U56" i="2"/>
  <c r="U55" i="2"/>
  <c r="U54" i="2"/>
  <c r="U53" i="2"/>
  <c r="U52" i="2"/>
  <c r="U51" i="2"/>
  <c r="U50" i="2"/>
  <c r="U49" i="2"/>
  <c r="U47" i="2"/>
  <c r="U46" i="2"/>
  <c r="U45" i="2"/>
  <c r="U44" i="2"/>
  <c r="U43" i="2"/>
  <c r="U42" i="2"/>
  <c r="U41" i="2"/>
  <c r="U40" i="2"/>
  <c r="U39" i="2"/>
  <c r="U38" i="2"/>
  <c r="U36" i="2"/>
  <c r="U35" i="2"/>
  <c r="U34" i="2"/>
  <c r="U33" i="2"/>
  <c r="U32" i="2"/>
  <c r="U31" i="2"/>
  <c r="U30" i="2"/>
  <c r="U29" i="2"/>
  <c r="U28" i="2"/>
  <c r="U27" i="2"/>
  <c r="U26" i="2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K147" i="2"/>
  <c r="J147" i="2"/>
  <c r="I147" i="2"/>
  <c r="H147" i="2"/>
  <c r="G147" i="2"/>
  <c r="F147" i="2"/>
  <c r="E147" i="2"/>
  <c r="K146" i="2"/>
  <c r="J146" i="2"/>
  <c r="I146" i="2"/>
  <c r="H146" i="2"/>
  <c r="G146" i="2"/>
  <c r="F146" i="2"/>
  <c r="E146" i="2"/>
  <c r="K145" i="2"/>
  <c r="J145" i="2"/>
  <c r="I145" i="2"/>
  <c r="H145" i="2"/>
  <c r="G145" i="2"/>
  <c r="F145" i="2"/>
  <c r="E145" i="2"/>
  <c r="K144" i="2"/>
  <c r="J144" i="2"/>
  <c r="I144" i="2"/>
  <c r="H144" i="2"/>
  <c r="G144" i="2"/>
  <c r="F144" i="2"/>
  <c r="E144" i="2"/>
  <c r="K143" i="2"/>
  <c r="J143" i="2"/>
  <c r="I143" i="2"/>
  <c r="H143" i="2"/>
  <c r="G143" i="2"/>
  <c r="F143" i="2"/>
  <c r="E143" i="2"/>
  <c r="K142" i="2"/>
  <c r="J142" i="2"/>
  <c r="I142" i="2"/>
  <c r="H142" i="2"/>
  <c r="G142" i="2"/>
  <c r="F142" i="2"/>
  <c r="E142" i="2"/>
  <c r="K141" i="2"/>
  <c r="J141" i="2"/>
  <c r="I141" i="2"/>
  <c r="H141" i="2"/>
  <c r="G141" i="2"/>
  <c r="F141" i="2"/>
  <c r="E141" i="2"/>
  <c r="K139" i="2"/>
  <c r="J139" i="2"/>
  <c r="I139" i="2"/>
  <c r="H139" i="2"/>
  <c r="G139" i="2"/>
  <c r="F139" i="2"/>
  <c r="E139" i="2"/>
  <c r="K138" i="2"/>
  <c r="J138" i="2"/>
  <c r="I138" i="2"/>
  <c r="H138" i="2"/>
  <c r="G138" i="2"/>
  <c r="F138" i="2"/>
  <c r="E138" i="2"/>
  <c r="K137" i="2"/>
  <c r="J137" i="2"/>
  <c r="I137" i="2"/>
  <c r="H137" i="2"/>
  <c r="G137" i="2"/>
  <c r="F137" i="2"/>
  <c r="E137" i="2"/>
  <c r="K136" i="2"/>
  <c r="J136" i="2"/>
  <c r="I136" i="2"/>
  <c r="H136" i="2"/>
  <c r="G136" i="2"/>
  <c r="F136" i="2"/>
  <c r="E136" i="2"/>
  <c r="K134" i="2"/>
  <c r="J134" i="2"/>
  <c r="I134" i="2"/>
  <c r="H134" i="2"/>
  <c r="G134" i="2"/>
  <c r="F134" i="2"/>
  <c r="E134" i="2"/>
  <c r="K133" i="2"/>
  <c r="J133" i="2"/>
  <c r="I133" i="2"/>
  <c r="H133" i="2"/>
  <c r="G133" i="2"/>
  <c r="F133" i="2"/>
  <c r="E133" i="2"/>
  <c r="K132" i="2"/>
  <c r="J132" i="2"/>
  <c r="I132" i="2"/>
  <c r="H132" i="2"/>
  <c r="G132" i="2"/>
  <c r="F132" i="2"/>
  <c r="E132" i="2"/>
  <c r="K131" i="2"/>
  <c r="J131" i="2"/>
  <c r="I131" i="2"/>
  <c r="H131" i="2"/>
  <c r="G131" i="2"/>
  <c r="F131" i="2"/>
  <c r="E131" i="2"/>
  <c r="K130" i="2"/>
  <c r="J130" i="2"/>
  <c r="I130" i="2"/>
  <c r="H130" i="2"/>
  <c r="G130" i="2"/>
  <c r="F130" i="2"/>
  <c r="E130" i="2"/>
  <c r="K129" i="2"/>
  <c r="J129" i="2"/>
  <c r="I129" i="2"/>
  <c r="H129" i="2"/>
  <c r="G129" i="2"/>
  <c r="F129" i="2"/>
  <c r="E129" i="2"/>
  <c r="K128" i="2"/>
  <c r="J128" i="2"/>
  <c r="I128" i="2"/>
  <c r="H128" i="2"/>
  <c r="G128" i="2"/>
  <c r="F128" i="2"/>
  <c r="E128" i="2"/>
  <c r="K127" i="2"/>
  <c r="J127" i="2"/>
  <c r="I127" i="2"/>
  <c r="H127" i="2"/>
  <c r="G127" i="2"/>
  <c r="F127" i="2"/>
  <c r="E127" i="2"/>
  <c r="K126" i="2"/>
  <c r="J126" i="2"/>
  <c r="I126" i="2"/>
  <c r="H126" i="2"/>
  <c r="G126" i="2"/>
  <c r="F126" i="2"/>
  <c r="E126" i="2"/>
  <c r="K125" i="2"/>
  <c r="J125" i="2"/>
  <c r="I125" i="2"/>
  <c r="H125" i="2"/>
  <c r="G125" i="2"/>
  <c r="F125" i="2"/>
  <c r="E125" i="2"/>
  <c r="K124" i="2"/>
  <c r="J124" i="2"/>
  <c r="I124" i="2"/>
  <c r="H124" i="2"/>
  <c r="G124" i="2"/>
  <c r="F124" i="2"/>
  <c r="E124" i="2"/>
  <c r="K123" i="2"/>
  <c r="J123" i="2"/>
  <c r="I123" i="2"/>
  <c r="H123" i="2"/>
  <c r="G123" i="2"/>
  <c r="F123" i="2"/>
  <c r="E123" i="2"/>
  <c r="K122" i="2"/>
  <c r="J122" i="2"/>
  <c r="I122" i="2"/>
  <c r="H122" i="2"/>
  <c r="G122" i="2"/>
  <c r="F122" i="2"/>
  <c r="E122" i="2"/>
  <c r="K120" i="2"/>
  <c r="J120" i="2"/>
  <c r="I120" i="2"/>
  <c r="H120" i="2"/>
  <c r="G120" i="2"/>
  <c r="F120" i="2"/>
  <c r="E120" i="2"/>
  <c r="K119" i="2"/>
  <c r="J119" i="2"/>
  <c r="I119" i="2"/>
  <c r="H119" i="2"/>
  <c r="G119" i="2"/>
  <c r="F119" i="2"/>
  <c r="E119" i="2"/>
  <c r="K118" i="2"/>
  <c r="J118" i="2"/>
  <c r="I118" i="2"/>
  <c r="H118" i="2"/>
  <c r="G118" i="2"/>
  <c r="F118" i="2"/>
  <c r="E118" i="2"/>
  <c r="K117" i="2"/>
  <c r="J117" i="2"/>
  <c r="I117" i="2"/>
  <c r="H117" i="2"/>
  <c r="G117" i="2"/>
  <c r="F117" i="2"/>
  <c r="E117" i="2"/>
  <c r="K116" i="2"/>
  <c r="J116" i="2"/>
  <c r="I116" i="2"/>
  <c r="H116" i="2"/>
  <c r="G116" i="2"/>
  <c r="F116" i="2"/>
  <c r="E116" i="2"/>
  <c r="K115" i="2"/>
  <c r="J115" i="2"/>
  <c r="I115" i="2"/>
  <c r="H115" i="2"/>
  <c r="G115" i="2"/>
  <c r="F115" i="2"/>
  <c r="E115" i="2"/>
  <c r="K114" i="2"/>
  <c r="J114" i="2"/>
  <c r="I114" i="2"/>
  <c r="H114" i="2"/>
  <c r="G114" i="2"/>
  <c r="F114" i="2"/>
  <c r="E114" i="2"/>
  <c r="K113" i="2"/>
  <c r="J113" i="2"/>
  <c r="I113" i="2"/>
  <c r="H113" i="2"/>
  <c r="G113" i="2"/>
  <c r="F113" i="2"/>
  <c r="E113" i="2"/>
  <c r="K112" i="2"/>
  <c r="J112" i="2"/>
  <c r="I112" i="2"/>
  <c r="H112" i="2"/>
  <c r="G112" i="2"/>
  <c r="F112" i="2"/>
  <c r="E112" i="2"/>
  <c r="K111" i="2"/>
  <c r="J111" i="2"/>
  <c r="I111" i="2"/>
  <c r="H111" i="2"/>
  <c r="G111" i="2"/>
  <c r="F111" i="2"/>
  <c r="E111" i="2"/>
  <c r="K110" i="2"/>
  <c r="J110" i="2"/>
  <c r="I110" i="2"/>
  <c r="H110" i="2"/>
  <c r="G110" i="2"/>
  <c r="F110" i="2"/>
  <c r="E110" i="2"/>
  <c r="K109" i="2"/>
  <c r="J109" i="2"/>
  <c r="I109" i="2"/>
  <c r="H109" i="2"/>
  <c r="G109" i="2"/>
  <c r="F109" i="2"/>
  <c r="E109" i="2"/>
  <c r="K107" i="2"/>
  <c r="J107" i="2"/>
  <c r="I107" i="2"/>
  <c r="H107" i="2"/>
  <c r="G107" i="2"/>
  <c r="F107" i="2"/>
  <c r="E107" i="2"/>
  <c r="K106" i="2"/>
  <c r="J106" i="2"/>
  <c r="I106" i="2"/>
  <c r="H106" i="2"/>
  <c r="G106" i="2"/>
  <c r="F106" i="2"/>
  <c r="E106" i="2"/>
  <c r="K105" i="2"/>
  <c r="J105" i="2"/>
  <c r="I105" i="2"/>
  <c r="H105" i="2"/>
  <c r="G105" i="2"/>
  <c r="F105" i="2"/>
  <c r="E105" i="2"/>
  <c r="K104" i="2"/>
  <c r="J104" i="2"/>
  <c r="I104" i="2"/>
  <c r="H104" i="2"/>
  <c r="G104" i="2"/>
  <c r="F104" i="2"/>
  <c r="E104" i="2"/>
  <c r="K103" i="2"/>
  <c r="J103" i="2"/>
  <c r="I103" i="2"/>
  <c r="H103" i="2"/>
  <c r="G103" i="2"/>
  <c r="F103" i="2"/>
  <c r="E103" i="2"/>
  <c r="K102" i="2"/>
  <c r="J102" i="2"/>
  <c r="I102" i="2"/>
  <c r="H102" i="2"/>
  <c r="G102" i="2"/>
  <c r="F102" i="2"/>
  <c r="E102" i="2"/>
  <c r="K101" i="2"/>
  <c r="J101" i="2"/>
  <c r="I101" i="2"/>
  <c r="H101" i="2"/>
  <c r="G101" i="2"/>
  <c r="F101" i="2"/>
  <c r="E101" i="2"/>
  <c r="K100" i="2"/>
  <c r="J100" i="2"/>
  <c r="I100" i="2"/>
  <c r="H100" i="2"/>
  <c r="G100" i="2"/>
  <c r="F100" i="2"/>
  <c r="E100" i="2"/>
  <c r="K99" i="2"/>
  <c r="J99" i="2"/>
  <c r="I99" i="2"/>
  <c r="H99" i="2"/>
  <c r="G99" i="2"/>
  <c r="F99" i="2"/>
  <c r="E99" i="2"/>
  <c r="K98" i="2"/>
  <c r="J98" i="2"/>
  <c r="I98" i="2"/>
  <c r="H98" i="2"/>
  <c r="G98" i="2"/>
  <c r="F98" i="2"/>
  <c r="E98" i="2"/>
  <c r="K97" i="2"/>
  <c r="J97" i="2"/>
  <c r="I97" i="2"/>
  <c r="H97" i="2"/>
  <c r="G97" i="2"/>
  <c r="F97" i="2"/>
  <c r="E97" i="2"/>
  <c r="K96" i="2"/>
  <c r="J96" i="2"/>
  <c r="I96" i="2"/>
  <c r="H96" i="2"/>
  <c r="G96" i="2"/>
  <c r="F96" i="2"/>
  <c r="E96" i="2"/>
  <c r="K95" i="2"/>
  <c r="J95" i="2"/>
  <c r="I95" i="2"/>
  <c r="H95" i="2"/>
  <c r="G95" i="2"/>
  <c r="F95" i="2"/>
  <c r="E95" i="2"/>
  <c r="K94" i="2"/>
  <c r="J94" i="2"/>
  <c r="I94" i="2"/>
  <c r="H94" i="2"/>
  <c r="G94" i="2"/>
  <c r="F94" i="2"/>
  <c r="E94" i="2"/>
  <c r="K93" i="2"/>
  <c r="J93" i="2"/>
  <c r="I93" i="2"/>
  <c r="H93" i="2"/>
  <c r="G93" i="2"/>
  <c r="F93" i="2"/>
  <c r="E93" i="2"/>
  <c r="K92" i="2"/>
  <c r="J92" i="2"/>
  <c r="I92" i="2"/>
  <c r="H92" i="2"/>
  <c r="G92" i="2"/>
  <c r="F92" i="2"/>
  <c r="E92" i="2"/>
  <c r="K91" i="2"/>
  <c r="J91" i="2"/>
  <c r="I91" i="2"/>
  <c r="H91" i="2"/>
  <c r="G91" i="2"/>
  <c r="F91" i="2"/>
  <c r="E91" i="2"/>
  <c r="K89" i="2"/>
  <c r="J89" i="2"/>
  <c r="I89" i="2"/>
  <c r="H89" i="2"/>
  <c r="G89" i="2"/>
  <c r="F89" i="2"/>
  <c r="E89" i="2"/>
  <c r="K88" i="2"/>
  <c r="J88" i="2"/>
  <c r="I88" i="2"/>
  <c r="H88" i="2"/>
  <c r="G88" i="2"/>
  <c r="F88" i="2"/>
  <c r="E88" i="2"/>
  <c r="K87" i="2"/>
  <c r="J87" i="2"/>
  <c r="I87" i="2"/>
  <c r="H87" i="2"/>
  <c r="G87" i="2"/>
  <c r="F87" i="2"/>
  <c r="E87" i="2"/>
  <c r="K86" i="2"/>
  <c r="J86" i="2"/>
  <c r="I86" i="2"/>
  <c r="H86" i="2"/>
  <c r="G86" i="2"/>
  <c r="F86" i="2"/>
  <c r="E86" i="2"/>
  <c r="K85" i="2"/>
  <c r="J85" i="2"/>
  <c r="I85" i="2"/>
  <c r="H85" i="2"/>
  <c r="G85" i="2"/>
  <c r="F85" i="2"/>
  <c r="E85" i="2"/>
  <c r="K84" i="2"/>
  <c r="J84" i="2"/>
  <c r="I84" i="2"/>
  <c r="H84" i="2"/>
  <c r="G84" i="2"/>
  <c r="F84" i="2"/>
  <c r="E84" i="2"/>
  <c r="K83" i="2"/>
  <c r="J83" i="2"/>
  <c r="I83" i="2"/>
  <c r="H83" i="2"/>
  <c r="G83" i="2"/>
  <c r="F83" i="2"/>
  <c r="E83" i="2"/>
  <c r="K82" i="2"/>
  <c r="J82" i="2"/>
  <c r="I82" i="2"/>
  <c r="H82" i="2"/>
  <c r="G82" i="2"/>
  <c r="F82" i="2"/>
  <c r="E82" i="2"/>
  <c r="K81" i="2"/>
  <c r="J81" i="2"/>
  <c r="I81" i="2"/>
  <c r="H81" i="2"/>
  <c r="G81" i="2"/>
  <c r="F81" i="2"/>
  <c r="E81" i="2"/>
  <c r="K80" i="2"/>
  <c r="J80" i="2"/>
  <c r="I80" i="2"/>
  <c r="H80" i="2"/>
  <c r="G80" i="2"/>
  <c r="F80" i="2"/>
  <c r="E80" i="2"/>
  <c r="K78" i="2"/>
  <c r="J78" i="2"/>
  <c r="I78" i="2"/>
  <c r="H78" i="2"/>
  <c r="G78" i="2"/>
  <c r="F78" i="2"/>
  <c r="E78" i="2"/>
  <c r="K77" i="2"/>
  <c r="J77" i="2"/>
  <c r="I77" i="2"/>
  <c r="H77" i="2"/>
  <c r="G77" i="2"/>
  <c r="F77" i="2"/>
  <c r="E77" i="2"/>
  <c r="K76" i="2"/>
  <c r="J76" i="2"/>
  <c r="I76" i="2"/>
  <c r="H76" i="2"/>
  <c r="G76" i="2"/>
  <c r="F76" i="2"/>
  <c r="E76" i="2"/>
  <c r="K75" i="2"/>
  <c r="J75" i="2"/>
  <c r="I75" i="2"/>
  <c r="H75" i="2"/>
  <c r="G75" i="2"/>
  <c r="F75" i="2"/>
  <c r="E75" i="2"/>
  <c r="K74" i="2"/>
  <c r="J74" i="2"/>
  <c r="I74" i="2"/>
  <c r="H74" i="2"/>
  <c r="G74" i="2"/>
  <c r="F74" i="2"/>
  <c r="E74" i="2"/>
  <c r="K72" i="2"/>
  <c r="J72" i="2"/>
  <c r="I72" i="2"/>
  <c r="H72" i="2"/>
  <c r="G72" i="2"/>
  <c r="F72" i="2"/>
  <c r="E72" i="2"/>
  <c r="K71" i="2"/>
  <c r="J71" i="2"/>
  <c r="I71" i="2"/>
  <c r="H71" i="2"/>
  <c r="G71" i="2"/>
  <c r="F71" i="2"/>
  <c r="E71" i="2"/>
  <c r="K70" i="2"/>
  <c r="J70" i="2"/>
  <c r="I70" i="2"/>
  <c r="H70" i="2"/>
  <c r="G70" i="2"/>
  <c r="F70" i="2"/>
  <c r="E70" i="2"/>
  <c r="K69" i="2"/>
  <c r="J69" i="2"/>
  <c r="I69" i="2"/>
  <c r="H69" i="2"/>
  <c r="G69" i="2"/>
  <c r="F69" i="2"/>
  <c r="E69" i="2"/>
  <c r="K68" i="2"/>
  <c r="J68" i="2"/>
  <c r="I68" i="2"/>
  <c r="H68" i="2"/>
  <c r="G68" i="2"/>
  <c r="F68" i="2"/>
  <c r="E68" i="2"/>
  <c r="K67" i="2"/>
  <c r="J67" i="2"/>
  <c r="I67" i="2"/>
  <c r="H67" i="2"/>
  <c r="G67" i="2"/>
  <c r="F67" i="2"/>
  <c r="E67" i="2"/>
  <c r="K66" i="2"/>
  <c r="J66" i="2"/>
  <c r="I66" i="2"/>
  <c r="H66" i="2"/>
  <c r="G66" i="2"/>
  <c r="F66" i="2"/>
  <c r="E66" i="2"/>
  <c r="K65" i="2"/>
  <c r="J65" i="2"/>
  <c r="I65" i="2"/>
  <c r="H65" i="2"/>
  <c r="G65" i="2"/>
  <c r="F65" i="2"/>
  <c r="E65" i="2"/>
  <c r="K64" i="2"/>
  <c r="J64" i="2"/>
  <c r="I64" i="2"/>
  <c r="H64" i="2"/>
  <c r="G64" i="2"/>
  <c r="F64" i="2"/>
  <c r="E64" i="2"/>
  <c r="K63" i="2"/>
  <c r="J63" i="2"/>
  <c r="I63" i="2"/>
  <c r="H63" i="2"/>
  <c r="G63" i="2"/>
  <c r="F63" i="2"/>
  <c r="E63" i="2"/>
  <c r="K61" i="2"/>
  <c r="J61" i="2"/>
  <c r="I61" i="2"/>
  <c r="H61" i="2"/>
  <c r="G61" i="2"/>
  <c r="F61" i="2"/>
  <c r="E61" i="2"/>
  <c r="K60" i="2"/>
  <c r="J60" i="2"/>
  <c r="I60" i="2"/>
  <c r="H60" i="2"/>
  <c r="G60" i="2"/>
  <c r="F60" i="2"/>
  <c r="E60" i="2"/>
  <c r="K59" i="2"/>
  <c r="J59" i="2"/>
  <c r="I59" i="2"/>
  <c r="H59" i="2"/>
  <c r="G59" i="2"/>
  <c r="F59" i="2"/>
  <c r="E59" i="2"/>
  <c r="K58" i="2"/>
  <c r="J58" i="2"/>
  <c r="I58" i="2"/>
  <c r="H58" i="2"/>
  <c r="G58" i="2"/>
  <c r="F58" i="2"/>
  <c r="E58" i="2"/>
  <c r="K57" i="2"/>
  <c r="J57" i="2"/>
  <c r="I57" i="2"/>
  <c r="H57" i="2"/>
  <c r="G57" i="2"/>
  <c r="F57" i="2"/>
  <c r="E57" i="2"/>
  <c r="K56" i="2"/>
  <c r="J56" i="2"/>
  <c r="I56" i="2"/>
  <c r="H56" i="2"/>
  <c r="G56" i="2"/>
  <c r="F56" i="2"/>
  <c r="E56" i="2"/>
  <c r="K55" i="2"/>
  <c r="J55" i="2"/>
  <c r="I55" i="2"/>
  <c r="H55" i="2"/>
  <c r="G55" i="2"/>
  <c r="F55" i="2"/>
  <c r="E55" i="2"/>
  <c r="K54" i="2"/>
  <c r="J54" i="2"/>
  <c r="I54" i="2"/>
  <c r="H54" i="2"/>
  <c r="G54" i="2"/>
  <c r="F54" i="2"/>
  <c r="E54" i="2"/>
  <c r="K53" i="2"/>
  <c r="J53" i="2"/>
  <c r="I53" i="2"/>
  <c r="H53" i="2"/>
  <c r="G53" i="2"/>
  <c r="F53" i="2"/>
  <c r="E53" i="2"/>
  <c r="K52" i="2"/>
  <c r="J52" i="2"/>
  <c r="I52" i="2"/>
  <c r="H52" i="2"/>
  <c r="G52" i="2"/>
  <c r="F52" i="2"/>
  <c r="E52" i="2"/>
  <c r="K51" i="2"/>
  <c r="J51" i="2"/>
  <c r="I51" i="2"/>
  <c r="H51" i="2"/>
  <c r="G51" i="2"/>
  <c r="F51" i="2"/>
  <c r="E51" i="2"/>
  <c r="K50" i="2"/>
  <c r="J50" i="2"/>
  <c r="I50" i="2"/>
  <c r="H50" i="2"/>
  <c r="G50" i="2"/>
  <c r="F50" i="2"/>
  <c r="E50" i="2"/>
  <c r="K49" i="2"/>
  <c r="J49" i="2"/>
  <c r="I49" i="2"/>
  <c r="H49" i="2"/>
  <c r="G49" i="2"/>
  <c r="F49" i="2"/>
  <c r="E49" i="2"/>
  <c r="K47" i="2"/>
  <c r="J47" i="2"/>
  <c r="I47" i="2"/>
  <c r="H47" i="2"/>
  <c r="G47" i="2"/>
  <c r="F47" i="2"/>
  <c r="E47" i="2"/>
  <c r="K46" i="2"/>
  <c r="J46" i="2"/>
  <c r="I46" i="2"/>
  <c r="H46" i="2"/>
  <c r="G46" i="2"/>
  <c r="F46" i="2"/>
  <c r="E46" i="2"/>
  <c r="K45" i="2"/>
  <c r="J45" i="2"/>
  <c r="I45" i="2"/>
  <c r="H45" i="2"/>
  <c r="G45" i="2"/>
  <c r="F45" i="2"/>
  <c r="E45" i="2"/>
  <c r="K44" i="2"/>
  <c r="J44" i="2"/>
  <c r="I44" i="2"/>
  <c r="H44" i="2"/>
  <c r="G44" i="2"/>
  <c r="F44" i="2"/>
  <c r="E44" i="2"/>
  <c r="K43" i="2"/>
  <c r="J43" i="2"/>
  <c r="I43" i="2"/>
  <c r="H43" i="2"/>
  <c r="G43" i="2"/>
  <c r="F43" i="2"/>
  <c r="E43" i="2"/>
  <c r="K42" i="2"/>
  <c r="J42" i="2"/>
  <c r="I42" i="2"/>
  <c r="H42" i="2"/>
  <c r="G42" i="2"/>
  <c r="F42" i="2"/>
  <c r="E42" i="2"/>
  <c r="K41" i="2"/>
  <c r="J41" i="2"/>
  <c r="I41" i="2"/>
  <c r="H41" i="2"/>
  <c r="G41" i="2"/>
  <c r="F41" i="2"/>
  <c r="E41" i="2"/>
  <c r="K40" i="2"/>
  <c r="J40" i="2"/>
  <c r="I40" i="2"/>
  <c r="H40" i="2"/>
  <c r="G40" i="2"/>
  <c r="F40" i="2"/>
  <c r="E40" i="2"/>
  <c r="K39" i="2"/>
  <c r="J39" i="2"/>
  <c r="I39" i="2"/>
  <c r="H39" i="2"/>
  <c r="G39" i="2"/>
  <c r="F39" i="2"/>
  <c r="E39" i="2"/>
  <c r="K38" i="2"/>
  <c r="J38" i="2"/>
  <c r="I38" i="2"/>
  <c r="H38" i="2"/>
  <c r="G38" i="2"/>
  <c r="F38" i="2"/>
  <c r="E38" i="2"/>
  <c r="K36" i="2"/>
  <c r="J36" i="2"/>
  <c r="I36" i="2"/>
  <c r="H36" i="2"/>
  <c r="G36" i="2"/>
  <c r="F36" i="2"/>
  <c r="E36" i="2"/>
  <c r="K35" i="2"/>
  <c r="J35" i="2"/>
  <c r="I35" i="2"/>
  <c r="H35" i="2"/>
  <c r="G35" i="2"/>
  <c r="F35" i="2"/>
  <c r="E35" i="2"/>
  <c r="K34" i="2"/>
  <c r="J34" i="2"/>
  <c r="I34" i="2"/>
  <c r="H34" i="2"/>
  <c r="G34" i="2"/>
  <c r="F34" i="2"/>
  <c r="E34" i="2"/>
  <c r="K33" i="2"/>
  <c r="J33" i="2"/>
  <c r="I33" i="2"/>
  <c r="H33" i="2"/>
  <c r="G33" i="2"/>
  <c r="F33" i="2"/>
  <c r="E33" i="2"/>
  <c r="K32" i="2"/>
  <c r="J32" i="2"/>
  <c r="I32" i="2"/>
  <c r="H32" i="2"/>
  <c r="G32" i="2"/>
  <c r="F32" i="2"/>
  <c r="E32" i="2"/>
  <c r="K31" i="2"/>
  <c r="J31" i="2"/>
  <c r="I31" i="2"/>
  <c r="H31" i="2"/>
  <c r="G31" i="2"/>
  <c r="F31" i="2"/>
  <c r="E31" i="2"/>
  <c r="K30" i="2"/>
  <c r="J30" i="2"/>
  <c r="I30" i="2"/>
  <c r="H30" i="2"/>
  <c r="G30" i="2"/>
  <c r="F30" i="2"/>
  <c r="E30" i="2"/>
  <c r="K29" i="2"/>
  <c r="J29" i="2"/>
  <c r="I29" i="2"/>
  <c r="H29" i="2"/>
  <c r="G29" i="2"/>
  <c r="F29" i="2"/>
  <c r="E29" i="2"/>
  <c r="K28" i="2"/>
  <c r="J28" i="2"/>
  <c r="I28" i="2"/>
  <c r="H28" i="2"/>
  <c r="G28" i="2"/>
  <c r="F28" i="2"/>
  <c r="E28" i="2"/>
  <c r="K27" i="2"/>
  <c r="J27" i="2"/>
  <c r="I27" i="2"/>
  <c r="H27" i="2"/>
  <c r="G27" i="2"/>
  <c r="F27" i="2"/>
  <c r="E27" i="2"/>
  <c r="K26" i="2"/>
  <c r="J26" i="2"/>
  <c r="I26" i="2"/>
  <c r="H26" i="2"/>
  <c r="G26" i="2"/>
  <c r="F26" i="2"/>
  <c r="E26" i="2"/>
  <c r="K24" i="2"/>
  <c r="J24" i="2"/>
  <c r="I24" i="2"/>
  <c r="H24" i="2"/>
  <c r="G24" i="2"/>
  <c r="F24" i="2"/>
  <c r="E24" i="2"/>
  <c r="K23" i="2"/>
  <c r="J23" i="2"/>
  <c r="I23" i="2"/>
  <c r="H23" i="2"/>
  <c r="G23" i="2"/>
  <c r="F23" i="2"/>
  <c r="E23" i="2"/>
  <c r="K22" i="2"/>
  <c r="J22" i="2"/>
  <c r="I22" i="2"/>
  <c r="H22" i="2"/>
  <c r="G22" i="2"/>
  <c r="F22" i="2"/>
  <c r="E22" i="2"/>
  <c r="K21" i="2"/>
  <c r="J21" i="2"/>
  <c r="I21" i="2"/>
  <c r="H21" i="2"/>
  <c r="G21" i="2"/>
  <c r="F21" i="2"/>
  <c r="E21" i="2"/>
  <c r="K20" i="2"/>
  <c r="J20" i="2"/>
  <c r="I20" i="2"/>
  <c r="H20" i="2"/>
  <c r="G20" i="2"/>
  <c r="F20" i="2"/>
  <c r="E20" i="2"/>
  <c r="K19" i="2"/>
  <c r="J19" i="2"/>
  <c r="I19" i="2"/>
  <c r="H19" i="2"/>
  <c r="G19" i="2"/>
  <c r="F19" i="2"/>
  <c r="E19" i="2"/>
  <c r="K18" i="2"/>
  <c r="J18" i="2"/>
  <c r="I18" i="2"/>
  <c r="H18" i="2"/>
  <c r="G18" i="2"/>
  <c r="F18" i="2"/>
  <c r="E18" i="2"/>
  <c r="K17" i="2"/>
  <c r="J17" i="2"/>
  <c r="I17" i="2"/>
  <c r="H17" i="2"/>
  <c r="G17" i="2"/>
  <c r="F17" i="2"/>
  <c r="E17" i="2"/>
  <c r="K16" i="2"/>
  <c r="J16" i="2"/>
  <c r="I16" i="2"/>
  <c r="H16" i="2"/>
  <c r="G16" i="2"/>
  <c r="F16" i="2"/>
  <c r="E16" i="2"/>
  <c r="K15" i="2"/>
  <c r="J15" i="2"/>
  <c r="I15" i="2"/>
  <c r="H15" i="2"/>
  <c r="G15" i="2"/>
  <c r="F15" i="2"/>
  <c r="E15" i="2"/>
  <c r="K14" i="2"/>
  <c r="J14" i="2"/>
  <c r="I14" i="2"/>
  <c r="H14" i="2"/>
  <c r="G14" i="2"/>
  <c r="F14" i="2"/>
  <c r="E14" i="2"/>
  <c r="K13" i="2"/>
  <c r="J13" i="2"/>
  <c r="I13" i="2"/>
  <c r="H13" i="2"/>
  <c r="G13" i="2"/>
  <c r="F13" i="2"/>
  <c r="E13" i="2"/>
  <c r="K12" i="2"/>
  <c r="J12" i="2"/>
  <c r="I12" i="2"/>
  <c r="H12" i="2"/>
  <c r="G12" i="2"/>
  <c r="F12" i="2"/>
  <c r="E12" i="2"/>
  <c r="K147" i="1"/>
  <c r="K148" i="1" s="1"/>
  <c r="K146" i="1"/>
  <c r="K145" i="1"/>
  <c r="K144" i="1"/>
  <c r="K143" i="1"/>
  <c r="K142" i="1"/>
  <c r="K141" i="1"/>
  <c r="K139" i="1"/>
  <c r="K138" i="1"/>
  <c r="K137" i="1"/>
  <c r="K136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108" i="1" s="1"/>
  <c r="K94" i="1"/>
  <c r="K93" i="1"/>
  <c r="K92" i="1"/>
  <c r="K91" i="1"/>
  <c r="K89" i="1"/>
  <c r="K88" i="1"/>
  <c r="K87" i="1"/>
  <c r="K86" i="1"/>
  <c r="K85" i="1"/>
  <c r="K84" i="1"/>
  <c r="K83" i="1"/>
  <c r="K82" i="1"/>
  <c r="K81" i="1"/>
  <c r="K90" i="1" s="1"/>
  <c r="K80" i="1"/>
  <c r="K78" i="1"/>
  <c r="K77" i="1"/>
  <c r="K76" i="1"/>
  <c r="K75" i="1"/>
  <c r="K79" i="1" s="1"/>
  <c r="K74" i="1"/>
  <c r="K72" i="1"/>
  <c r="K71" i="1"/>
  <c r="K70" i="1"/>
  <c r="K69" i="1"/>
  <c r="K68" i="1"/>
  <c r="K67" i="1"/>
  <c r="K66" i="1"/>
  <c r="K65" i="1"/>
  <c r="K64" i="1"/>
  <c r="K63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7" i="1"/>
  <c r="K46" i="1"/>
  <c r="K45" i="1"/>
  <c r="K44" i="1"/>
  <c r="K43" i="1"/>
  <c r="K42" i="1"/>
  <c r="K48" i="1" s="1"/>
  <c r="K41" i="1"/>
  <c r="K40" i="1"/>
  <c r="K39" i="1"/>
  <c r="K38" i="1"/>
  <c r="K36" i="1"/>
  <c r="K35" i="1"/>
  <c r="K34" i="1"/>
  <c r="K33" i="1"/>
  <c r="K32" i="1"/>
  <c r="K31" i="1"/>
  <c r="K30" i="1"/>
  <c r="K29" i="1"/>
  <c r="K28" i="1"/>
  <c r="K27" i="1"/>
  <c r="K26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AQ147" i="1"/>
  <c r="AQ146" i="1"/>
  <c r="AQ145" i="1"/>
  <c r="AQ144" i="1"/>
  <c r="AQ143" i="1"/>
  <c r="AQ142" i="1"/>
  <c r="AQ141" i="1"/>
  <c r="AQ139" i="1"/>
  <c r="AQ138" i="1"/>
  <c r="AQ137" i="1"/>
  <c r="AQ136" i="1"/>
  <c r="AQ134" i="1"/>
  <c r="AQ133" i="1"/>
  <c r="AQ132" i="1"/>
  <c r="AQ131" i="1"/>
  <c r="AQ130" i="1"/>
  <c r="AQ129" i="1"/>
  <c r="AQ128" i="1"/>
  <c r="AQ127" i="1"/>
  <c r="AQ126" i="1"/>
  <c r="AQ125" i="1"/>
  <c r="AQ124" i="1"/>
  <c r="AQ123" i="1"/>
  <c r="AQ122" i="1"/>
  <c r="AQ120" i="1"/>
  <c r="AQ119" i="1"/>
  <c r="AQ118" i="1"/>
  <c r="AQ117" i="1"/>
  <c r="AQ116" i="1"/>
  <c r="AQ115" i="1"/>
  <c r="AQ114" i="1"/>
  <c r="AQ113" i="1"/>
  <c r="AQ112" i="1"/>
  <c r="AQ111" i="1"/>
  <c r="AQ110" i="1"/>
  <c r="AQ109" i="1"/>
  <c r="AQ107" i="1"/>
  <c r="AQ106" i="1"/>
  <c r="AQ105" i="1"/>
  <c r="AQ104" i="1"/>
  <c r="AQ103" i="1"/>
  <c r="AQ102" i="1"/>
  <c r="AQ101" i="1"/>
  <c r="AQ100" i="1"/>
  <c r="AQ99" i="1"/>
  <c r="AQ98" i="1"/>
  <c r="AQ97" i="1"/>
  <c r="AQ96" i="1"/>
  <c r="AQ95" i="1"/>
  <c r="AQ94" i="1"/>
  <c r="AQ93" i="1"/>
  <c r="AQ92" i="1"/>
  <c r="AQ91" i="1"/>
  <c r="AQ89" i="1"/>
  <c r="AQ88" i="1"/>
  <c r="AQ87" i="1"/>
  <c r="AQ86" i="1"/>
  <c r="AQ85" i="1"/>
  <c r="AQ84" i="1"/>
  <c r="AQ83" i="1"/>
  <c r="AQ82" i="1"/>
  <c r="AQ81" i="1"/>
  <c r="AQ80" i="1"/>
  <c r="AQ78" i="1"/>
  <c r="AQ77" i="1"/>
  <c r="AQ76" i="1"/>
  <c r="AQ75" i="1"/>
  <c r="AQ74" i="1"/>
  <c r="AQ72" i="1"/>
  <c r="AQ71" i="1"/>
  <c r="AQ70" i="1"/>
  <c r="AQ69" i="1"/>
  <c r="AQ68" i="1"/>
  <c r="AQ67" i="1"/>
  <c r="AQ66" i="1"/>
  <c r="AQ65" i="1"/>
  <c r="AQ64" i="1"/>
  <c r="AQ63" i="1"/>
  <c r="AQ61" i="1"/>
  <c r="AQ60" i="1"/>
  <c r="AQ59" i="1"/>
  <c r="AQ58" i="1"/>
  <c r="AQ57" i="1"/>
  <c r="AQ56" i="1"/>
  <c r="AQ55" i="1"/>
  <c r="AQ54" i="1"/>
  <c r="AQ53" i="1"/>
  <c r="AQ52" i="1"/>
  <c r="AQ51" i="1"/>
  <c r="AQ50" i="1"/>
  <c r="AQ49" i="1"/>
  <c r="AQ47" i="1"/>
  <c r="AQ46" i="1"/>
  <c r="AQ45" i="1"/>
  <c r="AQ44" i="1"/>
  <c r="AQ43" i="1"/>
  <c r="AQ42" i="1"/>
  <c r="AQ41" i="1"/>
  <c r="AQ40" i="1"/>
  <c r="AQ39" i="1"/>
  <c r="AQ38" i="1"/>
  <c r="AQ36" i="1"/>
  <c r="AQ35" i="1"/>
  <c r="AQ34" i="1"/>
  <c r="AQ33" i="1"/>
  <c r="AQ32" i="1"/>
  <c r="AQ31" i="1"/>
  <c r="AQ30" i="1"/>
  <c r="AQ29" i="1"/>
  <c r="AQ28" i="1"/>
  <c r="AQ27" i="1"/>
  <c r="AQ26" i="1"/>
  <c r="AQ24" i="1"/>
  <c r="AQ23" i="1"/>
  <c r="AQ22" i="1"/>
  <c r="AQ21" i="1"/>
  <c r="AQ20" i="1"/>
  <c r="AQ19" i="1"/>
  <c r="AQ18" i="1"/>
  <c r="AQ17" i="1"/>
  <c r="AQ16" i="1"/>
  <c r="AQ15" i="1"/>
  <c r="AQ14" i="1"/>
  <c r="AQ13" i="1"/>
  <c r="AQ12" i="1"/>
  <c r="AS147" i="1"/>
  <c r="AR147" i="1"/>
  <c r="AP147" i="1"/>
  <c r="AO147" i="1"/>
  <c r="AN147" i="1"/>
  <c r="AM147" i="1"/>
  <c r="AS146" i="1"/>
  <c r="AR146" i="1"/>
  <c r="AP146" i="1"/>
  <c r="AO146" i="1"/>
  <c r="AN146" i="1"/>
  <c r="AM146" i="1"/>
  <c r="AS145" i="1"/>
  <c r="AR145" i="1"/>
  <c r="AP145" i="1"/>
  <c r="AO145" i="1"/>
  <c r="AN145" i="1"/>
  <c r="AM145" i="1"/>
  <c r="AS144" i="1"/>
  <c r="AR144" i="1"/>
  <c r="AP144" i="1"/>
  <c r="AO144" i="1"/>
  <c r="AN144" i="1"/>
  <c r="AM144" i="1"/>
  <c r="AS143" i="1"/>
  <c r="AR143" i="1"/>
  <c r="AP143" i="1"/>
  <c r="AO143" i="1"/>
  <c r="AN143" i="1"/>
  <c r="AM143" i="1"/>
  <c r="AS142" i="1"/>
  <c r="AR142" i="1"/>
  <c r="AP142" i="1"/>
  <c r="AO142" i="1"/>
  <c r="AN142" i="1"/>
  <c r="AM142" i="1"/>
  <c r="AS141" i="1"/>
  <c r="AR141" i="1"/>
  <c r="AP141" i="1"/>
  <c r="AO141" i="1"/>
  <c r="AN141" i="1"/>
  <c r="AM141" i="1"/>
  <c r="AS139" i="1"/>
  <c r="AR139" i="1"/>
  <c r="AP139" i="1"/>
  <c r="AO139" i="1"/>
  <c r="AN139" i="1"/>
  <c r="AM139" i="1"/>
  <c r="AS138" i="1"/>
  <c r="AR138" i="1"/>
  <c r="AP138" i="1"/>
  <c r="AO138" i="1"/>
  <c r="AN138" i="1"/>
  <c r="AM138" i="1"/>
  <c r="AS137" i="1"/>
  <c r="AR137" i="1"/>
  <c r="AP137" i="1"/>
  <c r="AO137" i="1"/>
  <c r="AN137" i="1"/>
  <c r="AM137" i="1"/>
  <c r="AS136" i="1"/>
  <c r="AR136" i="1"/>
  <c r="AP136" i="1"/>
  <c r="AO136" i="1"/>
  <c r="AN136" i="1"/>
  <c r="AM136" i="1"/>
  <c r="AS134" i="1"/>
  <c r="AR134" i="1"/>
  <c r="AP134" i="1"/>
  <c r="AO134" i="1"/>
  <c r="AN134" i="1"/>
  <c r="AM134" i="1"/>
  <c r="AS133" i="1"/>
  <c r="AR133" i="1"/>
  <c r="AP133" i="1"/>
  <c r="AO133" i="1"/>
  <c r="AN133" i="1"/>
  <c r="AM133" i="1"/>
  <c r="AS132" i="1"/>
  <c r="AR132" i="1"/>
  <c r="AP132" i="1"/>
  <c r="AO132" i="1"/>
  <c r="AN132" i="1"/>
  <c r="AM132" i="1"/>
  <c r="AS131" i="1"/>
  <c r="AR131" i="1"/>
  <c r="AP131" i="1"/>
  <c r="AO131" i="1"/>
  <c r="AN131" i="1"/>
  <c r="AM131" i="1"/>
  <c r="AS130" i="1"/>
  <c r="AR130" i="1"/>
  <c r="AP130" i="1"/>
  <c r="AO130" i="1"/>
  <c r="AN130" i="1"/>
  <c r="AM130" i="1"/>
  <c r="AS129" i="1"/>
  <c r="AR129" i="1"/>
  <c r="AP129" i="1"/>
  <c r="AO129" i="1"/>
  <c r="AN129" i="1"/>
  <c r="AM129" i="1"/>
  <c r="AS128" i="1"/>
  <c r="AR128" i="1"/>
  <c r="AP128" i="1"/>
  <c r="AO128" i="1"/>
  <c r="AN128" i="1"/>
  <c r="AM128" i="1"/>
  <c r="AS127" i="1"/>
  <c r="AR127" i="1"/>
  <c r="AP127" i="1"/>
  <c r="AO127" i="1"/>
  <c r="AN127" i="1"/>
  <c r="AM127" i="1"/>
  <c r="AS126" i="1"/>
  <c r="AR126" i="1"/>
  <c r="AP126" i="1"/>
  <c r="AO126" i="1"/>
  <c r="AN126" i="1"/>
  <c r="AM126" i="1"/>
  <c r="AS125" i="1"/>
  <c r="AR125" i="1"/>
  <c r="AP125" i="1"/>
  <c r="AO125" i="1"/>
  <c r="AN125" i="1"/>
  <c r="AM125" i="1"/>
  <c r="AS124" i="1"/>
  <c r="AR124" i="1"/>
  <c r="AP124" i="1"/>
  <c r="AO124" i="1"/>
  <c r="AN124" i="1"/>
  <c r="AM124" i="1"/>
  <c r="AS123" i="1"/>
  <c r="AR123" i="1"/>
  <c r="AP123" i="1"/>
  <c r="AO123" i="1"/>
  <c r="AN123" i="1"/>
  <c r="AM123" i="1"/>
  <c r="AS122" i="1"/>
  <c r="AR122" i="1"/>
  <c r="AP122" i="1"/>
  <c r="AO122" i="1"/>
  <c r="AN122" i="1"/>
  <c r="AM122" i="1"/>
  <c r="AS120" i="1"/>
  <c r="AR120" i="1"/>
  <c r="AP120" i="1"/>
  <c r="AO120" i="1"/>
  <c r="AN120" i="1"/>
  <c r="AM120" i="1"/>
  <c r="AS119" i="1"/>
  <c r="AR119" i="1"/>
  <c r="AP119" i="1"/>
  <c r="AO119" i="1"/>
  <c r="AN119" i="1"/>
  <c r="AM119" i="1"/>
  <c r="AS118" i="1"/>
  <c r="AR118" i="1"/>
  <c r="AP118" i="1"/>
  <c r="AO118" i="1"/>
  <c r="AN118" i="1"/>
  <c r="AM118" i="1"/>
  <c r="AS117" i="1"/>
  <c r="AR117" i="1"/>
  <c r="AP117" i="1"/>
  <c r="AO117" i="1"/>
  <c r="AN117" i="1"/>
  <c r="AM117" i="1"/>
  <c r="AS116" i="1"/>
  <c r="AR116" i="1"/>
  <c r="AP116" i="1"/>
  <c r="AO116" i="1"/>
  <c r="AN116" i="1"/>
  <c r="AM116" i="1"/>
  <c r="AS115" i="1"/>
  <c r="AR115" i="1"/>
  <c r="AP115" i="1"/>
  <c r="AO115" i="1"/>
  <c r="AN115" i="1"/>
  <c r="AM115" i="1"/>
  <c r="AS114" i="1"/>
  <c r="AR114" i="1"/>
  <c r="AP114" i="1"/>
  <c r="AO114" i="1"/>
  <c r="AN114" i="1"/>
  <c r="AM114" i="1"/>
  <c r="AS113" i="1"/>
  <c r="AR113" i="1"/>
  <c r="AP113" i="1"/>
  <c r="AO113" i="1"/>
  <c r="AN113" i="1"/>
  <c r="AM113" i="1"/>
  <c r="AS112" i="1"/>
  <c r="AR112" i="1"/>
  <c r="AP112" i="1"/>
  <c r="AO112" i="1"/>
  <c r="AN112" i="1"/>
  <c r="AM112" i="1"/>
  <c r="AS111" i="1"/>
  <c r="AR111" i="1"/>
  <c r="AP111" i="1"/>
  <c r="AO111" i="1"/>
  <c r="AN111" i="1"/>
  <c r="AM111" i="1"/>
  <c r="AS110" i="1"/>
  <c r="AR110" i="1"/>
  <c r="AP110" i="1"/>
  <c r="AO110" i="1"/>
  <c r="AN110" i="1"/>
  <c r="AM110" i="1"/>
  <c r="AS109" i="1"/>
  <c r="AR109" i="1"/>
  <c r="AP109" i="1"/>
  <c r="AO109" i="1"/>
  <c r="AN109" i="1"/>
  <c r="AM109" i="1"/>
  <c r="AS107" i="1"/>
  <c r="AR107" i="1"/>
  <c r="AP107" i="1"/>
  <c r="AO107" i="1"/>
  <c r="AN107" i="1"/>
  <c r="AM107" i="1"/>
  <c r="AS106" i="1"/>
  <c r="AR106" i="1"/>
  <c r="AP106" i="1"/>
  <c r="AO106" i="1"/>
  <c r="AN106" i="1"/>
  <c r="AM106" i="1"/>
  <c r="AS105" i="1"/>
  <c r="AR105" i="1"/>
  <c r="AP105" i="1"/>
  <c r="AO105" i="1"/>
  <c r="AN105" i="1"/>
  <c r="AM105" i="1"/>
  <c r="AS104" i="1"/>
  <c r="AR104" i="1"/>
  <c r="AP104" i="1"/>
  <c r="AO104" i="1"/>
  <c r="AN104" i="1"/>
  <c r="AM104" i="1"/>
  <c r="AS103" i="1"/>
  <c r="AR103" i="1"/>
  <c r="AP103" i="1"/>
  <c r="AO103" i="1"/>
  <c r="AN103" i="1"/>
  <c r="AM103" i="1"/>
  <c r="AS102" i="1"/>
  <c r="AR102" i="1"/>
  <c r="AP102" i="1"/>
  <c r="AO102" i="1"/>
  <c r="AN102" i="1"/>
  <c r="AM102" i="1"/>
  <c r="AS101" i="1"/>
  <c r="AR101" i="1"/>
  <c r="AP101" i="1"/>
  <c r="AO101" i="1"/>
  <c r="AN101" i="1"/>
  <c r="AM101" i="1"/>
  <c r="AS100" i="1"/>
  <c r="AR100" i="1"/>
  <c r="AP100" i="1"/>
  <c r="AO100" i="1"/>
  <c r="AN100" i="1"/>
  <c r="AM100" i="1"/>
  <c r="AS99" i="1"/>
  <c r="AR99" i="1"/>
  <c r="AP99" i="1"/>
  <c r="AO99" i="1"/>
  <c r="AN99" i="1"/>
  <c r="AM99" i="1"/>
  <c r="AS98" i="1"/>
  <c r="AR98" i="1"/>
  <c r="AP98" i="1"/>
  <c r="AO98" i="1"/>
  <c r="AN98" i="1"/>
  <c r="AM98" i="1"/>
  <c r="AS97" i="1"/>
  <c r="AR97" i="1"/>
  <c r="AP97" i="1"/>
  <c r="AO97" i="1"/>
  <c r="AN97" i="1"/>
  <c r="AM97" i="1"/>
  <c r="AS96" i="1"/>
  <c r="AR96" i="1"/>
  <c r="AP96" i="1"/>
  <c r="AO96" i="1"/>
  <c r="AN96" i="1"/>
  <c r="AM96" i="1"/>
  <c r="AS95" i="1"/>
  <c r="AR95" i="1"/>
  <c r="AP95" i="1"/>
  <c r="AO95" i="1"/>
  <c r="AN95" i="1"/>
  <c r="AM95" i="1"/>
  <c r="AS94" i="1"/>
  <c r="AR94" i="1"/>
  <c r="AP94" i="1"/>
  <c r="AO94" i="1"/>
  <c r="AN94" i="1"/>
  <c r="AM94" i="1"/>
  <c r="AS93" i="1"/>
  <c r="AR93" i="1"/>
  <c r="AP93" i="1"/>
  <c r="AO93" i="1"/>
  <c r="AN93" i="1"/>
  <c r="AM93" i="1"/>
  <c r="AS92" i="1"/>
  <c r="AR92" i="1"/>
  <c r="AP92" i="1"/>
  <c r="AO92" i="1"/>
  <c r="AN92" i="1"/>
  <c r="AM92" i="1"/>
  <c r="AS91" i="1"/>
  <c r="AR91" i="1"/>
  <c r="AP91" i="1"/>
  <c r="AO91" i="1"/>
  <c r="AN91" i="1"/>
  <c r="AM91" i="1"/>
  <c r="AS89" i="1"/>
  <c r="AR89" i="1"/>
  <c r="AP89" i="1"/>
  <c r="AO89" i="1"/>
  <c r="AN89" i="1"/>
  <c r="AM89" i="1"/>
  <c r="AS88" i="1"/>
  <c r="AR88" i="1"/>
  <c r="AP88" i="1"/>
  <c r="AO88" i="1"/>
  <c r="AN88" i="1"/>
  <c r="AM88" i="1"/>
  <c r="AS87" i="1"/>
  <c r="AR87" i="1"/>
  <c r="AP87" i="1"/>
  <c r="AO87" i="1"/>
  <c r="AN87" i="1"/>
  <c r="AM87" i="1"/>
  <c r="AS86" i="1"/>
  <c r="AR86" i="1"/>
  <c r="AP86" i="1"/>
  <c r="AO86" i="1"/>
  <c r="AN86" i="1"/>
  <c r="AM86" i="1"/>
  <c r="AS85" i="1"/>
  <c r="AR85" i="1"/>
  <c r="AP85" i="1"/>
  <c r="AO85" i="1"/>
  <c r="AN85" i="1"/>
  <c r="AM85" i="1"/>
  <c r="AS84" i="1"/>
  <c r="AR84" i="1"/>
  <c r="AP84" i="1"/>
  <c r="AO84" i="1"/>
  <c r="AN84" i="1"/>
  <c r="AM84" i="1"/>
  <c r="AS83" i="1"/>
  <c r="AR83" i="1"/>
  <c r="AP83" i="1"/>
  <c r="AO83" i="1"/>
  <c r="AN83" i="1"/>
  <c r="AM83" i="1"/>
  <c r="AS82" i="1"/>
  <c r="AR82" i="1"/>
  <c r="AP82" i="1"/>
  <c r="AO82" i="1"/>
  <c r="AN82" i="1"/>
  <c r="AM82" i="1"/>
  <c r="AS81" i="1"/>
  <c r="AR81" i="1"/>
  <c r="AP81" i="1"/>
  <c r="AO81" i="1"/>
  <c r="AN81" i="1"/>
  <c r="AM81" i="1"/>
  <c r="AS80" i="1"/>
  <c r="AR80" i="1"/>
  <c r="AP80" i="1"/>
  <c r="AO80" i="1"/>
  <c r="AN80" i="1"/>
  <c r="AM80" i="1"/>
  <c r="AS78" i="1"/>
  <c r="AR78" i="1"/>
  <c r="AP78" i="1"/>
  <c r="AO78" i="1"/>
  <c r="AN78" i="1"/>
  <c r="AM78" i="1"/>
  <c r="AS77" i="1"/>
  <c r="AR77" i="1"/>
  <c r="AP77" i="1"/>
  <c r="AO77" i="1"/>
  <c r="AN77" i="1"/>
  <c r="AM77" i="1"/>
  <c r="AS76" i="1"/>
  <c r="AR76" i="1"/>
  <c r="AP76" i="1"/>
  <c r="AO76" i="1"/>
  <c r="AN76" i="1"/>
  <c r="AM76" i="1"/>
  <c r="AS75" i="1"/>
  <c r="AR75" i="1"/>
  <c r="AP75" i="1"/>
  <c r="AO75" i="1"/>
  <c r="AN75" i="1"/>
  <c r="AM75" i="1"/>
  <c r="AS74" i="1"/>
  <c r="AR74" i="1"/>
  <c r="AP74" i="1"/>
  <c r="AO74" i="1"/>
  <c r="AN74" i="1"/>
  <c r="AM74" i="1"/>
  <c r="AS72" i="1"/>
  <c r="AR72" i="1"/>
  <c r="AP72" i="1"/>
  <c r="AO72" i="1"/>
  <c r="AN72" i="1"/>
  <c r="AM72" i="1"/>
  <c r="AS71" i="1"/>
  <c r="AR71" i="1"/>
  <c r="AP71" i="1"/>
  <c r="AO71" i="1"/>
  <c r="AN71" i="1"/>
  <c r="AM71" i="1"/>
  <c r="AS70" i="1"/>
  <c r="AR70" i="1"/>
  <c r="AP70" i="1"/>
  <c r="AO70" i="1"/>
  <c r="AN70" i="1"/>
  <c r="AM70" i="1"/>
  <c r="AS69" i="1"/>
  <c r="AR69" i="1"/>
  <c r="AP69" i="1"/>
  <c r="AO69" i="1"/>
  <c r="AN69" i="1"/>
  <c r="AM69" i="1"/>
  <c r="AS68" i="1"/>
  <c r="AR68" i="1"/>
  <c r="AP68" i="1"/>
  <c r="AO68" i="1"/>
  <c r="AN68" i="1"/>
  <c r="AM68" i="1"/>
  <c r="AS67" i="1"/>
  <c r="AR67" i="1"/>
  <c r="AP67" i="1"/>
  <c r="AO67" i="1"/>
  <c r="AN67" i="1"/>
  <c r="AM67" i="1"/>
  <c r="AS66" i="1"/>
  <c r="AR66" i="1"/>
  <c r="AP66" i="1"/>
  <c r="AO66" i="1"/>
  <c r="AN66" i="1"/>
  <c r="AM66" i="1"/>
  <c r="AS65" i="1"/>
  <c r="AR65" i="1"/>
  <c r="AP65" i="1"/>
  <c r="AO65" i="1"/>
  <c r="AN65" i="1"/>
  <c r="AM65" i="1"/>
  <c r="AS64" i="1"/>
  <c r="AR64" i="1"/>
  <c r="AP64" i="1"/>
  <c r="AO64" i="1"/>
  <c r="AN64" i="1"/>
  <c r="AM64" i="1"/>
  <c r="AS63" i="1"/>
  <c r="AR63" i="1"/>
  <c r="AP63" i="1"/>
  <c r="AO63" i="1"/>
  <c r="AN63" i="1"/>
  <c r="AM63" i="1"/>
  <c r="AS61" i="1"/>
  <c r="AR61" i="1"/>
  <c r="AP61" i="1"/>
  <c r="AO61" i="1"/>
  <c r="AN61" i="1"/>
  <c r="AM61" i="1"/>
  <c r="AS60" i="1"/>
  <c r="AR60" i="1"/>
  <c r="AP60" i="1"/>
  <c r="AO60" i="1"/>
  <c r="AN60" i="1"/>
  <c r="AM60" i="1"/>
  <c r="AS59" i="1"/>
  <c r="AR59" i="1"/>
  <c r="AP59" i="1"/>
  <c r="AO59" i="1"/>
  <c r="AN59" i="1"/>
  <c r="AM59" i="1"/>
  <c r="AS58" i="1"/>
  <c r="AR58" i="1"/>
  <c r="AP58" i="1"/>
  <c r="AO58" i="1"/>
  <c r="AN58" i="1"/>
  <c r="AM58" i="1"/>
  <c r="AS57" i="1"/>
  <c r="AR57" i="1"/>
  <c r="AP57" i="1"/>
  <c r="AO57" i="1"/>
  <c r="AN57" i="1"/>
  <c r="AM57" i="1"/>
  <c r="AS56" i="1"/>
  <c r="AR56" i="1"/>
  <c r="AP56" i="1"/>
  <c r="AO56" i="1"/>
  <c r="AN56" i="1"/>
  <c r="AM56" i="1"/>
  <c r="AS55" i="1"/>
  <c r="AR55" i="1"/>
  <c r="AP55" i="1"/>
  <c r="AO55" i="1"/>
  <c r="AN55" i="1"/>
  <c r="AM55" i="1"/>
  <c r="AS54" i="1"/>
  <c r="AR54" i="1"/>
  <c r="AP54" i="1"/>
  <c r="AO54" i="1"/>
  <c r="AN54" i="1"/>
  <c r="AM54" i="1"/>
  <c r="AS53" i="1"/>
  <c r="AR53" i="1"/>
  <c r="AP53" i="1"/>
  <c r="AO53" i="1"/>
  <c r="AN53" i="1"/>
  <c r="AM53" i="1"/>
  <c r="AS52" i="1"/>
  <c r="AR52" i="1"/>
  <c r="AP52" i="1"/>
  <c r="AO52" i="1"/>
  <c r="AN52" i="1"/>
  <c r="AM52" i="1"/>
  <c r="AS51" i="1"/>
  <c r="AR51" i="1"/>
  <c r="AP51" i="1"/>
  <c r="AO51" i="1"/>
  <c r="AN51" i="1"/>
  <c r="AM51" i="1"/>
  <c r="AS50" i="1"/>
  <c r="AR50" i="1"/>
  <c r="AP50" i="1"/>
  <c r="AO50" i="1"/>
  <c r="AN50" i="1"/>
  <c r="AM50" i="1"/>
  <c r="AS49" i="1"/>
  <c r="AR49" i="1"/>
  <c r="AP49" i="1"/>
  <c r="AO49" i="1"/>
  <c r="AN49" i="1"/>
  <c r="AM49" i="1"/>
  <c r="AS47" i="1"/>
  <c r="AR47" i="1"/>
  <c r="AP47" i="1"/>
  <c r="AO47" i="1"/>
  <c r="AN47" i="1"/>
  <c r="AM47" i="1"/>
  <c r="AS46" i="1"/>
  <c r="AR46" i="1"/>
  <c r="AP46" i="1"/>
  <c r="AO46" i="1"/>
  <c r="AN46" i="1"/>
  <c r="AM46" i="1"/>
  <c r="AS45" i="1"/>
  <c r="AR45" i="1"/>
  <c r="AP45" i="1"/>
  <c r="AO45" i="1"/>
  <c r="AN45" i="1"/>
  <c r="AM45" i="1"/>
  <c r="AS44" i="1"/>
  <c r="AR44" i="1"/>
  <c r="AP44" i="1"/>
  <c r="AO44" i="1"/>
  <c r="AN44" i="1"/>
  <c r="AM44" i="1"/>
  <c r="AS43" i="1"/>
  <c r="AR43" i="1"/>
  <c r="AP43" i="1"/>
  <c r="AO43" i="1"/>
  <c r="AN43" i="1"/>
  <c r="AM43" i="1"/>
  <c r="AS42" i="1"/>
  <c r="AR42" i="1"/>
  <c r="AP42" i="1"/>
  <c r="AO42" i="1"/>
  <c r="AN42" i="1"/>
  <c r="AM42" i="1"/>
  <c r="AS41" i="1"/>
  <c r="AR41" i="1"/>
  <c r="AP41" i="1"/>
  <c r="AO41" i="1"/>
  <c r="AN41" i="1"/>
  <c r="AM41" i="1"/>
  <c r="AS40" i="1"/>
  <c r="AR40" i="1"/>
  <c r="AP40" i="1"/>
  <c r="AO40" i="1"/>
  <c r="AN40" i="1"/>
  <c r="AM40" i="1"/>
  <c r="AS39" i="1"/>
  <c r="AR39" i="1"/>
  <c r="AP39" i="1"/>
  <c r="AO39" i="1"/>
  <c r="AN39" i="1"/>
  <c r="AM39" i="1"/>
  <c r="AS38" i="1"/>
  <c r="AR38" i="1"/>
  <c r="AP38" i="1"/>
  <c r="AO38" i="1"/>
  <c r="AN38" i="1"/>
  <c r="AM38" i="1"/>
  <c r="AS36" i="1"/>
  <c r="AR36" i="1"/>
  <c r="AP36" i="1"/>
  <c r="AO36" i="1"/>
  <c r="AN36" i="1"/>
  <c r="AM36" i="1"/>
  <c r="AS35" i="1"/>
  <c r="AR35" i="1"/>
  <c r="AP35" i="1"/>
  <c r="AO35" i="1"/>
  <c r="AN35" i="1"/>
  <c r="AM35" i="1"/>
  <c r="AS34" i="1"/>
  <c r="AR34" i="1"/>
  <c r="AP34" i="1"/>
  <c r="AO34" i="1"/>
  <c r="AN34" i="1"/>
  <c r="AM34" i="1"/>
  <c r="AS33" i="1"/>
  <c r="AR33" i="1"/>
  <c r="AP33" i="1"/>
  <c r="AO33" i="1"/>
  <c r="AN33" i="1"/>
  <c r="AM33" i="1"/>
  <c r="AS32" i="1"/>
  <c r="AR32" i="1"/>
  <c r="AP32" i="1"/>
  <c r="AO32" i="1"/>
  <c r="AN32" i="1"/>
  <c r="AM32" i="1"/>
  <c r="AS31" i="1"/>
  <c r="AR31" i="1"/>
  <c r="AP31" i="1"/>
  <c r="AO31" i="1"/>
  <c r="AN31" i="1"/>
  <c r="AM31" i="1"/>
  <c r="AS30" i="1"/>
  <c r="AR30" i="1"/>
  <c r="AP30" i="1"/>
  <c r="AO30" i="1"/>
  <c r="AN30" i="1"/>
  <c r="AM30" i="1"/>
  <c r="AS29" i="1"/>
  <c r="AR29" i="1"/>
  <c r="AP29" i="1"/>
  <c r="AO29" i="1"/>
  <c r="AN29" i="1"/>
  <c r="AM29" i="1"/>
  <c r="AS28" i="1"/>
  <c r="AR28" i="1"/>
  <c r="AP28" i="1"/>
  <c r="AO28" i="1"/>
  <c r="AN28" i="1"/>
  <c r="AM28" i="1"/>
  <c r="AS27" i="1"/>
  <c r="AR27" i="1"/>
  <c r="AP27" i="1"/>
  <c r="AO27" i="1"/>
  <c r="AN27" i="1"/>
  <c r="AM27" i="1"/>
  <c r="AS26" i="1"/>
  <c r="AR26" i="1"/>
  <c r="AP26" i="1"/>
  <c r="AO26" i="1"/>
  <c r="AN26" i="1"/>
  <c r="AM26" i="1"/>
  <c r="AS24" i="1"/>
  <c r="AR24" i="1"/>
  <c r="AP24" i="1"/>
  <c r="AO24" i="1"/>
  <c r="AN24" i="1"/>
  <c r="AM24" i="1"/>
  <c r="AS23" i="1"/>
  <c r="AR23" i="1"/>
  <c r="AP23" i="1"/>
  <c r="AO23" i="1"/>
  <c r="AN23" i="1"/>
  <c r="AM23" i="1"/>
  <c r="AS22" i="1"/>
  <c r="AR22" i="1"/>
  <c r="AP22" i="1"/>
  <c r="AO22" i="1"/>
  <c r="AN22" i="1"/>
  <c r="AM22" i="1"/>
  <c r="AS21" i="1"/>
  <c r="AR21" i="1"/>
  <c r="AP21" i="1"/>
  <c r="AO21" i="1"/>
  <c r="AN21" i="1"/>
  <c r="AM21" i="1"/>
  <c r="AS20" i="1"/>
  <c r="AR20" i="1"/>
  <c r="AP20" i="1"/>
  <c r="AO20" i="1"/>
  <c r="AN20" i="1"/>
  <c r="AM20" i="1"/>
  <c r="AS19" i="1"/>
  <c r="AR19" i="1"/>
  <c r="AP19" i="1"/>
  <c r="AO19" i="1"/>
  <c r="AN19" i="1"/>
  <c r="AM19" i="1"/>
  <c r="AS18" i="1"/>
  <c r="AR18" i="1"/>
  <c r="AP18" i="1"/>
  <c r="AO18" i="1"/>
  <c r="AN18" i="1"/>
  <c r="AM18" i="1"/>
  <c r="AS17" i="1"/>
  <c r="AR17" i="1"/>
  <c r="AP17" i="1"/>
  <c r="AO17" i="1"/>
  <c r="AN17" i="1"/>
  <c r="AM17" i="1"/>
  <c r="AS16" i="1"/>
  <c r="AR16" i="1"/>
  <c r="AP16" i="1"/>
  <c r="AO16" i="1"/>
  <c r="AN16" i="1"/>
  <c r="AM16" i="1"/>
  <c r="AS15" i="1"/>
  <c r="AR15" i="1"/>
  <c r="AP15" i="1"/>
  <c r="AO15" i="1"/>
  <c r="AN15" i="1"/>
  <c r="AM15" i="1"/>
  <c r="AS14" i="1"/>
  <c r="AR14" i="1"/>
  <c r="AP14" i="1"/>
  <c r="AO14" i="1"/>
  <c r="AN14" i="1"/>
  <c r="AM14" i="1"/>
  <c r="AS13" i="1"/>
  <c r="AR13" i="1"/>
  <c r="AP13" i="1"/>
  <c r="AO13" i="1"/>
  <c r="AN13" i="1"/>
  <c r="AM13" i="1"/>
  <c r="AS12" i="1"/>
  <c r="AR12" i="1"/>
  <c r="AP12" i="1"/>
  <c r="AO12" i="1"/>
  <c r="AN12" i="1"/>
  <c r="AM12" i="1"/>
  <c r="AY12" i="1" s="1"/>
  <c r="AF147" i="1"/>
  <c r="AE147" i="1"/>
  <c r="AD147" i="1"/>
  <c r="AC147" i="1"/>
  <c r="AB147" i="1"/>
  <c r="AA147" i="1"/>
  <c r="Z147" i="1"/>
  <c r="AF146" i="1"/>
  <c r="AE146" i="1"/>
  <c r="AD146" i="1"/>
  <c r="AC146" i="1"/>
  <c r="AB146" i="1"/>
  <c r="AA146" i="1"/>
  <c r="Z146" i="1"/>
  <c r="AF145" i="1"/>
  <c r="AE145" i="1"/>
  <c r="AD145" i="1"/>
  <c r="AC145" i="1"/>
  <c r="AB145" i="1"/>
  <c r="AA145" i="1"/>
  <c r="Z145" i="1"/>
  <c r="AF144" i="1"/>
  <c r="AE144" i="1"/>
  <c r="AD144" i="1"/>
  <c r="AC144" i="1"/>
  <c r="AB144" i="1"/>
  <c r="AA144" i="1"/>
  <c r="Z144" i="1"/>
  <c r="AF143" i="1"/>
  <c r="AE143" i="1"/>
  <c r="AD143" i="1"/>
  <c r="AC143" i="1"/>
  <c r="AB143" i="1"/>
  <c r="AA143" i="1"/>
  <c r="Z143" i="1"/>
  <c r="AF142" i="1"/>
  <c r="AE142" i="1"/>
  <c r="AD142" i="1"/>
  <c r="AC142" i="1"/>
  <c r="AB142" i="1"/>
  <c r="AA142" i="1"/>
  <c r="Z142" i="1"/>
  <c r="AF141" i="1"/>
  <c r="AE141" i="1"/>
  <c r="AD141" i="1"/>
  <c r="AC141" i="1"/>
  <c r="AB141" i="1"/>
  <c r="AA141" i="1"/>
  <c r="Z141" i="1"/>
  <c r="AF139" i="1"/>
  <c r="AE139" i="1"/>
  <c r="AD139" i="1"/>
  <c r="AC139" i="1"/>
  <c r="AB139" i="1"/>
  <c r="AA139" i="1"/>
  <c r="Z139" i="1"/>
  <c r="AF138" i="1"/>
  <c r="AE138" i="1"/>
  <c r="AD138" i="1"/>
  <c r="AC138" i="1"/>
  <c r="AB138" i="1"/>
  <c r="AA138" i="1"/>
  <c r="Z138" i="1"/>
  <c r="AF137" i="1"/>
  <c r="AE137" i="1"/>
  <c r="AD137" i="1"/>
  <c r="AC137" i="1"/>
  <c r="AB137" i="1"/>
  <c r="AA137" i="1"/>
  <c r="Z137" i="1"/>
  <c r="AF136" i="1"/>
  <c r="AE136" i="1"/>
  <c r="AD136" i="1"/>
  <c r="AC136" i="1"/>
  <c r="AB136" i="1"/>
  <c r="AA136" i="1"/>
  <c r="Z136" i="1"/>
  <c r="AF134" i="1"/>
  <c r="AE134" i="1"/>
  <c r="AD134" i="1"/>
  <c r="AC134" i="1"/>
  <c r="AB134" i="1"/>
  <c r="AA134" i="1"/>
  <c r="Z134" i="1"/>
  <c r="AF133" i="1"/>
  <c r="AE133" i="1"/>
  <c r="AD133" i="1"/>
  <c r="AC133" i="1"/>
  <c r="AB133" i="1"/>
  <c r="AA133" i="1"/>
  <c r="Z133" i="1"/>
  <c r="AF132" i="1"/>
  <c r="AE132" i="1"/>
  <c r="AD132" i="1"/>
  <c r="AC132" i="1"/>
  <c r="AB132" i="1"/>
  <c r="AA132" i="1"/>
  <c r="Z132" i="1"/>
  <c r="AF131" i="1"/>
  <c r="AE131" i="1"/>
  <c r="AD131" i="1"/>
  <c r="AC131" i="1"/>
  <c r="AB131" i="1"/>
  <c r="AA131" i="1"/>
  <c r="Z131" i="1"/>
  <c r="AF130" i="1"/>
  <c r="AE130" i="1"/>
  <c r="AD130" i="1"/>
  <c r="AC130" i="1"/>
  <c r="AB130" i="1"/>
  <c r="AA130" i="1"/>
  <c r="Z130" i="1"/>
  <c r="AF129" i="1"/>
  <c r="AE129" i="1"/>
  <c r="AD129" i="1"/>
  <c r="AC129" i="1"/>
  <c r="AB129" i="1"/>
  <c r="AA129" i="1"/>
  <c r="Z129" i="1"/>
  <c r="AF128" i="1"/>
  <c r="AE128" i="1"/>
  <c r="AD128" i="1"/>
  <c r="AC128" i="1"/>
  <c r="AB128" i="1"/>
  <c r="AA128" i="1"/>
  <c r="Z128" i="1"/>
  <c r="AF127" i="1"/>
  <c r="AE127" i="1"/>
  <c r="AD127" i="1"/>
  <c r="AC127" i="1"/>
  <c r="AB127" i="1"/>
  <c r="AA127" i="1"/>
  <c r="Z127" i="1"/>
  <c r="AF126" i="1"/>
  <c r="AE126" i="1"/>
  <c r="AD126" i="1"/>
  <c r="AC126" i="1"/>
  <c r="AB126" i="1"/>
  <c r="AA126" i="1"/>
  <c r="Z126" i="1"/>
  <c r="AF125" i="1"/>
  <c r="AE125" i="1"/>
  <c r="AD125" i="1"/>
  <c r="AC125" i="1"/>
  <c r="AB125" i="1"/>
  <c r="AA125" i="1"/>
  <c r="Z125" i="1"/>
  <c r="AF124" i="1"/>
  <c r="AE124" i="1"/>
  <c r="AD124" i="1"/>
  <c r="AC124" i="1"/>
  <c r="AB124" i="1"/>
  <c r="AA124" i="1"/>
  <c r="Z124" i="1"/>
  <c r="AF123" i="1"/>
  <c r="AE123" i="1"/>
  <c r="AD123" i="1"/>
  <c r="AC123" i="1"/>
  <c r="AB123" i="1"/>
  <c r="AA123" i="1"/>
  <c r="Z123" i="1"/>
  <c r="AF122" i="1"/>
  <c r="AE122" i="1"/>
  <c r="AD122" i="1"/>
  <c r="AC122" i="1"/>
  <c r="AB122" i="1"/>
  <c r="AA122" i="1"/>
  <c r="Z122" i="1"/>
  <c r="AF120" i="1"/>
  <c r="AE120" i="1"/>
  <c r="AD120" i="1"/>
  <c r="AC120" i="1"/>
  <c r="AB120" i="1"/>
  <c r="AA120" i="1"/>
  <c r="Z120" i="1"/>
  <c r="AF119" i="1"/>
  <c r="AE119" i="1"/>
  <c r="AD119" i="1"/>
  <c r="AC119" i="1"/>
  <c r="AB119" i="1"/>
  <c r="AA119" i="1"/>
  <c r="Z119" i="1"/>
  <c r="AF118" i="1"/>
  <c r="AE118" i="1"/>
  <c r="AD118" i="1"/>
  <c r="AC118" i="1"/>
  <c r="AB118" i="1"/>
  <c r="AA118" i="1"/>
  <c r="Z118" i="1"/>
  <c r="AF117" i="1"/>
  <c r="AE117" i="1"/>
  <c r="AD117" i="1"/>
  <c r="AC117" i="1"/>
  <c r="AB117" i="1"/>
  <c r="AA117" i="1"/>
  <c r="Z117" i="1"/>
  <c r="AF116" i="1"/>
  <c r="AE116" i="1"/>
  <c r="AD116" i="1"/>
  <c r="AC116" i="1"/>
  <c r="AB116" i="1"/>
  <c r="AA116" i="1"/>
  <c r="Z116" i="1"/>
  <c r="AF115" i="1"/>
  <c r="AE115" i="1"/>
  <c r="AD115" i="1"/>
  <c r="AC115" i="1"/>
  <c r="AB115" i="1"/>
  <c r="AA115" i="1"/>
  <c r="Z115" i="1"/>
  <c r="AF114" i="1"/>
  <c r="AE114" i="1"/>
  <c r="AD114" i="1"/>
  <c r="AC114" i="1"/>
  <c r="AB114" i="1"/>
  <c r="AA114" i="1"/>
  <c r="Z114" i="1"/>
  <c r="AF113" i="1"/>
  <c r="AE113" i="1"/>
  <c r="AD113" i="1"/>
  <c r="AC113" i="1"/>
  <c r="AB113" i="1"/>
  <c r="AA113" i="1"/>
  <c r="Z113" i="1"/>
  <c r="AF112" i="1"/>
  <c r="AE112" i="1"/>
  <c r="AD112" i="1"/>
  <c r="AC112" i="1"/>
  <c r="AB112" i="1"/>
  <c r="AA112" i="1"/>
  <c r="Z112" i="1"/>
  <c r="AF111" i="1"/>
  <c r="AE111" i="1"/>
  <c r="AD111" i="1"/>
  <c r="AC111" i="1"/>
  <c r="AB111" i="1"/>
  <c r="AA111" i="1"/>
  <c r="Z111" i="1"/>
  <c r="AF110" i="1"/>
  <c r="AE110" i="1"/>
  <c r="AD110" i="1"/>
  <c r="AC110" i="1"/>
  <c r="AB110" i="1"/>
  <c r="AA110" i="1"/>
  <c r="Z110" i="1"/>
  <c r="AF109" i="1"/>
  <c r="AE109" i="1"/>
  <c r="AD109" i="1"/>
  <c r="AC109" i="1"/>
  <c r="AB109" i="1"/>
  <c r="AA109" i="1"/>
  <c r="Z109" i="1"/>
  <c r="AF107" i="1"/>
  <c r="AE107" i="1"/>
  <c r="AD107" i="1"/>
  <c r="AC107" i="1"/>
  <c r="AB107" i="1"/>
  <c r="AA107" i="1"/>
  <c r="Z107" i="1"/>
  <c r="AF106" i="1"/>
  <c r="AE106" i="1"/>
  <c r="AD106" i="1"/>
  <c r="AC106" i="1"/>
  <c r="AB106" i="1"/>
  <c r="AA106" i="1"/>
  <c r="Z106" i="1"/>
  <c r="AF105" i="1"/>
  <c r="AE105" i="1"/>
  <c r="AD105" i="1"/>
  <c r="AC105" i="1"/>
  <c r="AB105" i="1"/>
  <c r="AA105" i="1"/>
  <c r="Z105" i="1"/>
  <c r="AF104" i="1"/>
  <c r="AE104" i="1"/>
  <c r="AD104" i="1"/>
  <c r="AC104" i="1"/>
  <c r="AB104" i="1"/>
  <c r="AA104" i="1"/>
  <c r="Z104" i="1"/>
  <c r="AF103" i="1"/>
  <c r="AE103" i="1"/>
  <c r="AD103" i="1"/>
  <c r="AC103" i="1"/>
  <c r="AB103" i="1"/>
  <c r="AA103" i="1"/>
  <c r="Z103" i="1"/>
  <c r="AF102" i="1"/>
  <c r="AE102" i="1"/>
  <c r="AD102" i="1"/>
  <c r="AC102" i="1"/>
  <c r="AB102" i="1"/>
  <c r="AA102" i="1"/>
  <c r="Z102" i="1"/>
  <c r="AF101" i="1"/>
  <c r="AE101" i="1"/>
  <c r="AD101" i="1"/>
  <c r="AC101" i="1"/>
  <c r="AB101" i="1"/>
  <c r="AA101" i="1"/>
  <c r="Z101" i="1"/>
  <c r="AF100" i="1"/>
  <c r="AE100" i="1"/>
  <c r="AD100" i="1"/>
  <c r="AC100" i="1"/>
  <c r="AB100" i="1"/>
  <c r="AA100" i="1"/>
  <c r="Z100" i="1"/>
  <c r="AF99" i="1"/>
  <c r="AE99" i="1"/>
  <c r="AD99" i="1"/>
  <c r="AC99" i="1"/>
  <c r="AB99" i="1"/>
  <c r="AA99" i="1"/>
  <c r="Z99" i="1"/>
  <c r="AF98" i="1"/>
  <c r="AE98" i="1"/>
  <c r="AD98" i="1"/>
  <c r="AC98" i="1"/>
  <c r="AB98" i="1"/>
  <c r="AA98" i="1"/>
  <c r="Z98" i="1"/>
  <c r="AF97" i="1"/>
  <c r="AE97" i="1"/>
  <c r="AD97" i="1"/>
  <c r="AC97" i="1"/>
  <c r="AB97" i="1"/>
  <c r="AA97" i="1"/>
  <c r="Z97" i="1"/>
  <c r="AF96" i="1"/>
  <c r="AE96" i="1"/>
  <c r="AD96" i="1"/>
  <c r="AC96" i="1"/>
  <c r="AB96" i="1"/>
  <c r="AA96" i="1"/>
  <c r="Z96" i="1"/>
  <c r="AF95" i="1"/>
  <c r="AE95" i="1"/>
  <c r="AD95" i="1"/>
  <c r="AC95" i="1"/>
  <c r="AB95" i="1"/>
  <c r="AA95" i="1"/>
  <c r="Z95" i="1"/>
  <c r="AF94" i="1"/>
  <c r="AE94" i="1"/>
  <c r="AD94" i="1"/>
  <c r="AC94" i="1"/>
  <c r="AB94" i="1"/>
  <c r="AA94" i="1"/>
  <c r="Z94" i="1"/>
  <c r="AF93" i="1"/>
  <c r="AE93" i="1"/>
  <c r="AD93" i="1"/>
  <c r="AC93" i="1"/>
  <c r="AB93" i="1"/>
  <c r="AA93" i="1"/>
  <c r="Z93" i="1"/>
  <c r="AF92" i="1"/>
  <c r="AE92" i="1"/>
  <c r="AD92" i="1"/>
  <c r="AC92" i="1"/>
  <c r="AB92" i="1"/>
  <c r="AA92" i="1"/>
  <c r="Z92" i="1"/>
  <c r="AF91" i="1"/>
  <c r="AE91" i="1"/>
  <c r="AD91" i="1"/>
  <c r="AC91" i="1"/>
  <c r="AB91" i="1"/>
  <c r="AA91" i="1"/>
  <c r="Z91" i="1"/>
  <c r="AF89" i="1"/>
  <c r="AE89" i="1"/>
  <c r="AD89" i="1"/>
  <c r="AC89" i="1"/>
  <c r="AB89" i="1"/>
  <c r="AA89" i="1"/>
  <c r="Z89" i="1"/>
  <c r="AF88" i="1"/>
  <c r="AE88" i="1"/>
  <c r="AD88" i="1"/>
  <c r="AC88" i="1"/>
  <c r="AB88" i="1"/>
  <c r="AA88" i="1"/>
  <c r="Z88" i="1"/>
  <c r="AF87" i="1"/>
  <c r="AE87" i="1"/>
  <c r="AD87" i="1"/>
  <c r="AC87" i="1"/>
  <c r="AB87" i="1"/>
  <c r="AA87" i="1"/>
  <c r="Z87" i="1"/>
  <c r="AF86" i="1"/>
  <c r="AE86" i="1"/>
  <c r="AD86" i="1"/>
  <c r="AC86" i="1"/>
  <c r="AB86" i="1"/>
  <c r="AA86" i="1"/>
  <c r="Z86" i="1"/>
  <c r="AF85" i="1"/>
  <c r="AE85" i="1"/>
  <c r="AD85" i="1"/>
  <c r="AC85" i="1"/>
  <c r="AB85" i="1"/>
  <c r="AA85" i="1"/>
  <c r="Z85" i="1"/>
  <c r="AF84" i="1"/>
  <c r="AE84" i="1"/>
  <c r="AD84" i="1"/>
  <c r="AC84" i="1"/>
  <c r="AB84" i="1"/>
  <c r="AA84" i="1"/>
  <c r="Z84" i="1"/>
  <c r="AF83" i="1"/>
  <c r="AE83" i="1"/>
  <c r="AD83" i="1"/>
  <c r="AC83" i="1"/>
  <c r="AB83" i="1"/>
  <c r="AA83" i="1"/>
  <c r="Z83" i="1"/>
  <c r="AF82" i="1"/>
  <c r="AE82" i="1"/>
  <c r="AD82" i="1"/>
  <c r="AC82" i="1"/>
  <c r="AB82" i="1"/>
  <c r="AA82" i="1"/>
  <c r="Z82" i="1"/>
  <c r="AF81" i="1"/>
  <c r="AE81" i="1"/>
  <c r="AD81" i="1"/>
  <c r="AC81" i="1"/>
  <c r="AB81" i="1"/>
  <c r="AA81" i="1"/>
  <c r="Z81" i="1"/>
  <c r="AF80" i="1"/>
  <c r="AE80" i="1"/>
  <c r="AD80" i="1"/>
  <c r="AC80" i="1"/>
  <c r="AB80" i="1"/>
  <c r="AA80" i="1"/>
  <c r="Z80" i="1"/>
  <c r="AF78" i="1"/>
  <c r="AE78" i="1"/>
  <c r="AD78" i="1"/>
  <c r="AC78" i="1"/>
  <c r="AB78" i="1"/>
  <c r="AA78" i="1"/>
  <c r="Z78" i="1"/>
  <c r="AF77" i="1"/>
  <c r="AE77" i="1"/>
  <c r="AD77" i="1"/>
  <c r="AC77" i="1"/>
  <c r="AB77" i="1"/>
  <c r="AA77" i="1"/>
  <c r="Z77" i="1"/>
  <c r="AF76" i="1"/>
  <c r="AE76" i="1"/>
  <c r="AD76" i="1"/>
  <c r="AC76" i="1"/>
  <c r="AB76" i="1"/>
  <c r="AA76" i="1"/>
  <c r="Z76" i="1"/>
  <c r="AF75" i="1"/>
  <c r="AE75" i="1"/>
  <c r="AD75" i="1"/>
  <c r="AC75" i="1"/>
  <c r="AB75" i="1"/>
  <c r="AA75" i="1"/>
  <c r="Z75" i="1"/>
  <c r="AF74" i="1"/>
  <c r="AE74" i="1"/>
  <c r="AD74" i="1"/>
  <c r="AC74" i="1"/>
  <c r="AB74" i="1"/>
  <c r="AA74" i="1"/>
  <c r="Z74" i="1"/>
  <c r="AF72" i="1"/>
  <c r="AE72" i="1"/>
  <c r="AD72" i="1"/>
  <c r="AC72" i="1"/>
  <c r="AB72" i="1"/>
  <c r="AA72" i="1"/>
  <c r="Z72" i="1"/>
  <c r="AF71" i="1"/>
  <c r="AE71" i="1"/>
  <c r="AD71" i="1"/>
  <c r="AC71" i="1"/>
  <c r="AB71" i="1"/>
  <c r="AA71" i="1"/>
  <c r="Z71" i="1"/>
  <c r="AF70" i="1"/>
  <c r="AE70" i="1"/>
  <c r="AD70" i="1"/>
  <c r="AC70" i="1"/>
  <c r="AB70" i="1"/>
  <c r="AA70" i="1"/>
  <c r="Z70" i="1"/>
  <c r="AF69" i="1"/>
  <c r="AE69" i="1"/>
  <c r="AD69" i="1"/>
  <c r="AC69" i="1"/>
  <c r="AB69" i="1"/>
  <c r="AA69" i="1"/>
  <c r="Z69" i="1"/>
  <c r="AF68" i="1"/>
  <c r="AE68" i="1"/>
  <c r="AD68" i="1"/>
  <c r="AC68" i="1"/>
  <c r="AB68" i="1"/>
  <c r="AA68" i="1"/>
  <c r="Z68" i="1"/>
  <c r="AF67" i="1"/>
  <c r="AE67" i="1"/>
  <c r="AD67" i="1"/>
  <c r="AC67" i="1"/>
  <c r="AB67" i="1"/>
  <c r="AA67" i="1"/>
  <c r="Z67" i="1"/>
  <c r="AF66" i="1"/>
  <c r="AE66" i="1"/>
  <c r="AD66" i="1"/>
  <c r="AC66" i="1"/>
  <c r="AB66" i="1"/>
  <c r="AA66" i="1"/>
  <c r="Z66" i="1"/>
  <c r="AF65" i="1"/>
  <c r="AE65" i="1"/>
  <c r="AD65" i="1"/>
  <c r="AC65" i="1"/>
  <c r="AB65" i="1"/>
  <c r="AA65" i="1"/>
  <c r="Z65" i="1"/>
  <c r="AF64" i="1"/>
  <c r="AE64" i="1"/>
  <c r="AD64" i="1"/>
  <c r="AC64" i="1"/>
  <c r="AB64" i="1"/>
  <c r="AA64" i="1"/>
  <c r="Z64" i="1"/>
  <c r="AF63" i="1"/>
  <c r="AE63" i="1"/>
  <c r="AD63" i="1"/>
  <c r="AC63" i="1"/>
  <c r="AB63" i="1"/>
  <c r="AA63" i="1"/>
  <c r="Z63" i="1"/>
  <c r="AF61" i="1"/>
  <c r="AE61" i="1"/>
  <c r="AD61" i="1"/>
  <c r="AC61" i="1"/>
  <c r="AB61" i="1"/>
  <c r="AA61" i="1"/>
  <c r="Z61" i="1"/>
  <c r="AF60" i="1"/>
  <c r="AE60" i="1"/>
  <c r="AD60" i="1"/>
  <c r="AC60" i="1"/>
  <c r="AB60" i="1"/>
  <c r="AA60" i="1"/>
  <c r="Z60" i="1"/>
  <c r="AF59" i="1"/>
  <c r="AE59" i="1"/>
  <c r="AD59" i="1"/>
  <c r="AC59" i="1"/>
  <c r="AB59" i="1"/>
  <c r="AA59" i="1"/>
  <c r="Z59" i="1"/>
  <c r="AF58" i="1"/>
  <c r="AE58" i="1"/>
  <c r="AD58" i="1"/>
  <c r="AC58" i="1"/>
  <c r="AB58" i="1"/>
  <c r="AA58" i="1"/>
  <c r="Z58" i="1"/>
  <c r="AF57" i="1"/>
  <c r="AE57" i="1"/>
  <c r="AD57" i="1"/>
  <c r="AC57" i="1"/>
  <c r="AB57" i="1"/>
  <c r="AA57" i="1"/>
  <c r="Z57" i="1"/>
  <c r="AF56" i="1"/>
  <c r="AE56" i="1"/>
  <c r="AD56" i="1"/>
  <c r="AC56" i="1"/>
  <c r="AB56" i="1"/>
  <c r="AA56" i="1"/>
  <c r="Z56" i="1"/>
  <c r="AF55" i="1"/>
  <c r="AE55" i="1"/>
  <c r="AD55" i="1"/>
  <c r="AC55" i="1"/>
  <c r="AB55" i="1"/>
  <c r="AA55" i="1"/>
  <c r="Z55" i="1"/>
  <c r="AF54" i="1"/>
  <c r="AE54" i="1"/>
  <c r="AD54" i="1"/>
  <c r="AC54" i="1"/>
  <c r="AB54" i="1"/>
  <c r="AA54" i="1"/>
  <c r="Z54" i="1"/>
  <c r="AF53" i="1"/>
  <c r="AE53" i="1"/>
  <c r="AD53" i="1"/>
  <c r="AC53" i="1"/>
  <c r="AB53" i="1"/>
  <c r="AA53" i="1"/>
  <c r="Z53" i="1"/>
  <c r="AF52" i="1"/>
  <c r="AE52" i="1"/>
  <c r="AD52" i="1"/>
  <c r="AC52" i="1"/>
  <c r="AB52" i="1"/>
  <c r="AA52" i="1"/>
  <c r="Z52" i="1"/>
  <c r="AF51" i="1"/>
  <c r="AE51" i="1"/>
  <c r="AD51" i="1"/>
  <c r="AC51" i="1"/>
  <c r="AB51" i="1"/>
  <c r="AA51" i="1"/>
  <c r="Z51" i="1"/>
  <c r="AF50" i="1"/>
  <c r="AE50" i="1"/>
  <c r="AD50" i="1"/>
  <c r="AC50" i="1"/>
  <c r="AB50" i="1"/>
  <c r="AA50" i="1"/>
  <c r="Z50" i="1"/>
  <c r="AF49" i="1"/>
  <c r="AE49" i="1"/>
  <c r="AD49" i="1"/>
  <c r="AC49" i="1"/>
  <c r="AB49" i="1"/>
  <c r="AA49" i="1"/>
  <c r="Z49" i="1"/>
  <c r="AF47" i="1"/>
  <c r="AE47" i="1"/>
  <c r="AD47" i="1"/>
  <c r="AC47" i="1"/>
  <c r="AB47" i="1"/>
  <c r="AA47" i="1"/>
  <c r="Z47" i="1"/>
  <c r="AF46" i="1"/>
  <c r="AE46" i="1"/>
  <c r="AD46" i="1"/>
  <c r="AC46" i="1"/>
  <c r="AB46" i="1"/>
  <c r="AA46" i="1"/>
  <c r="Z46" i="1"/>
  <c r="AF45" i="1"/>
  <c r="AE45" i="1"/>
  <c r="AD45" i="1"/>
  <c r="AC45" i="1"/>
  <c r="AB45" i="1"/>
  <c r="AA45" i="1"/>
  <c r="Z45" i="1"/>
  <c r="AF44" i="1"/>
  <c r="AE44" i="1"/>
  <c r="AD44" i="1"/>
  <c r="AC44" i="1"/>
  <c r="AB44" i="1"/>
  <c r="AA44" i="1"/>
  <c r="Z44" i="1"/>
  <c r="AF43" i="1"/>
  <c r="AE43" i="1"/>
  <c r="AD43" i="1"/>
  <c r="AC43" i="1"/>
  <c r="AB43" i="1"/>
  <c r="AA43" i="1"/>
  <c r="Z43" i="1"/>
  <c r="AF42" i="1"/>
  <c r="AE42" i="1"/>
  <c r="AD42" i="1"/>
  <c r="AC42" i="1"/>
  <c r="AB42" i="1"/>
  <c r="AA42" i="1"/>
  <c r="Z42" i="1"/>
  <c r="AF41" i="1"/>
  <c r="AE41" i="1"/>
  <c r="AD41" i="1"/>
  <c r="AC41" i="1"/>
  <c r="AB41" i="1"/>
  <c r="AA41" i="1"/>
  <c r="Z41" i="1"/>
  <c r="AF40" i="1"/>
  <c r="AE40" i="1"/>
  <c r="AD40" i="1"/>
  <c r="AC40" i="1"/>
  <c r="AB40" i="1"/>
  <c r="AA40" i="1"/>
  <c r="Z40" i="1"/>
  <c r="AF39" i="1"/>
  <c r="AE39" i="1"/>
  <c r="AD39" i="1"/>
  <c r="AC39" i="1"/>
  <c r="AB39" i="1"/>
  <c r="AA39" i="1"/>
  <c r="Z39" i="1"/>
  <c r="AF38" i="1"/>
  <c r="AE38" i="1"/>
  <c r="AD38" i="1"/>
  <c r="AC38" i="1"/>
  <c r="AB38" i="1"/>
  <c r="AA38" i="1"/>
  <c r="Z38" i="1"/>
  <c r="AF36" i="1"/>
  <c r="AE36" i="1"/>
  <c r="AD36" i="1"/>
  <c r="AC36" i="1"/>
  <c r="AB36" i="1"/>
  <c r="AA36" i="1"/>
  <c r="Z36" i="1"/>
  <c r="AF35" i="1"/>
  <c r="AE35" i="1"/>
  <c r="AD35" i="1"/>
  <c r="AC35" i="1"/>
  <c r="AB35" i="1"/>
  <c r="AA35" i="1"/>
  <c r="Z35" i="1"/>
  <c r="AF34" i="1"/>
  <c r="AE34" i="1"/>
  <c r="AD34" i="1"/>
  <c r="AC34" i="1"/>
  <c r="AB34" i="1"/>
  <c r="AA34" i="1"/>
  <c r="Z34" i="1"/>
  <c r="AF33" i="1"/>
  <c r="AE33" i="1"/>
  <c r="AD33" i="1"/>
  <c r="AC33" i="1"/>
  <c r="AB33" i="1"/>
  <c r="AA33" i="1"/>
  <c r="Z33" i="1"/>
  <c r="AF32" i="1"/>
  <c r="AE32" i="1"/>
  <c r="AD32" i="1"/>
  <c r="AC32" i="1"/>
  <c r="AB32" i="1"/>
  <c r="AA32" i="1"/>
  <c r="Z32" i="1"/>
  <c r="AF31" i="1"/>
  <c r="AE31" i="1"/>
  <c r="AD31" i="1"/>
  <c r="AC31" i="1"/>
  <c r="AB31" i="1"/>
  <c r="AA31" i="1"/>
  <c r="Z31" i="1"/>
  <c r="AF30" i="1"/>
  <c r="AE30" i="1"/>
  <c r="AD30" i="1"/>
  <c r="AC30" i="1"/>
  <c r="AB30" i="1"/>
  <c r="AA30" i="1"/>
  <c r="Z30" i="1"/>
  <c r="AF29" i="1"/>
  <c r="AE29" i="1"/>
  <c r="AD29" i="1"/>
  <c r="AC29" i="1"/>
  <c r="AB29" i="1"/>
  <c r="AA29" i="1"/>
  <c r="Z29" i="1"/>
  <c r="AF28" i="1"/>
  <c r="AE28" i="1"/>
  <c r="AD28" i="1"/>
  <c r="AC28" i="1"/>
  <c r="AB28" i="1"/>
  <c r="AA28" i="1"/>
  <c r="Z28" i="1"/>
  <c r="AF27" i="1"/>
  <c r="AE27" i="1"/>
  <c r="AD27" i="1"/>
  <c r="AC27" i="1"/>
  <c r="AB27" i="1"/>
  <c r="AA27" i="1"/>
  <c r="Z27" i="1"/>
  <c r="AF26" i="1"/>
  <c r="AE26" i="1"/>
  <c r="AD26" i="1"/>
  <c r="AC26" i="1"/>
  <c r="AB26" i="1"/>
  <c r="AA26" i="1"/>
  <c r="Z26" i="1"/>
  <c r="AF24" i="1"/>
  <c r="AE24" i="1"/>
  <c r="AD24" i="1"/>
  <c r="AC24" i="1"/>
  <c r="AB24" i="1"/>
  <c r="AA24" i="1"/>
  <c r="Z24" i="1"/>
  <c r="AF23" i="1"/>
  <c r="AE23" i="1"/>
  <c r="AD23" i="1"/>
  <c r="AC23" i="1"/>
  <c r="AB23" i="1"/>
  <c r="AA23" i="1"/>
  <c r="Z23" i="1"/>
  <c r="AF22" i="1"/>
  <c r="AE22" i="1"/>
  <c r="AD22" i="1"/>
  <c r="AC22" i="1"/>
  <c r="AB22" i="1"/>
  <c r="AA22" i="1"/>
  <c r="Z22" i="1"/>
  <c r="AF21" i="1"/>
  <c r="AE21" i="1"/>
  <c r="AD21" i="1"/>
  <c r="AC21" i="1"/>
  <c r="AB21" i="1"/>
  <c r="AA21" i="1"/>
  <c r="Z21" i="1"/>
  <c r="AF20" i="1"/>
  <c r="AE20" i="1"/>
  <c r="AD20" i="1"/>
  <c r="AC20" i="1"/>
  <c r="AB20" i="1"/>
  <c r="AA20" i="1"/>
  <c r="Z20" i="1"/>
  <c r="AF19" i="1"/>
  <c r="AE19" i="1"/>
  <c r="AD19" i="1"/>
  <c r="AC19" i="1"/>
  <c r="AB19" i="1"/>
  <c r="AA19" i="1"/>
  <c r="Z19" i="1"/>
  <c r="AF18" i="1"/>
  <c r="AE18" i="1"/>
  <c r="AD18" i="1"/>
  <c r="AC18" i="1"/>
  <c r="AB18" i="1"/>
  <c r="AA18" i="1"/>
  <c r="Z18" i="1"/>
  <c r="AF17" i="1"/>
  <c r="AE17" i="1"/>
  <c r="AD17" i="1"/>
  <c r="AC17" i="1"/>
  <c r="AB17" i="1"/>
  <c r="AA17" i="1"/>
  <c r="Z17" i="1"/>
  <c r="AF16" i="1"/>
  <c r="AE16" i="1"/>
  <c r="AD16" i="1"/>
  <c r="AC16" i="1"/>
  <c r="AB16" i="1"/>
  <c r="AA16" i="1"/>
  <c r="Z16" i="1"/>
  <c r="AF15" i="1"/>
  <c r="AE15" i="1"/>
  <c r="AD15" i="1"/>
  <c r="AC15" i="1"/>
  <c r="AB15" i="1"/>
  <c r="AA15" i="1"/>
  <c r="Z15" i="1"/>
  <c r="AF14" i="1"/>
  <c r="AE14" i="1"/>
  <c r="AD14" i="1"/>
  <c r="AC14" i="1"/>
  <c r="AB14" i="1"/>
  <c r="AA14" i="1"/>
  <c r="Z14" i="1"/>
  <c r="AF13" i="1"/>
  <c r="AE13" i="1"/>
  <c r="AD13" i="1"/>
  <c r="AC13" i="1"/>
  <c r="AB13" i="1"/>
  <c r="AA13" i="1"/>
  <c r="Z13" i="1"/>
  <c r="AF12" i="1"/>
  <c r="AE12" i="1"/>
  <c r="AD12" i="1"/>
  <c r="AC12" i="1"/>
  <c r="AB12" i="1"/>
  <c r="AA12" i="1"/>
  <c r="Z12" i="1"/>
  <c r="U147" i="1"/>
  <c r="U146" i="1"/>
  <c r="U145" i="1"/>
  <c r="U144" i="1"/>
  <c r="U143" i="1"/>
  <c r="U142" i="1"/>
  <c r="U141" i="1"/>
  <c r="U139" i="1"/>
  <c r="U138" i="1"/>
  <c r="U137" i="1"/>
  <c r="U136" i="1"/>
  <c r="U134" i="1"/>
  <c r="U133" i="1"/>
  <c r="U132" i="1"/>
  <c r="U131" i="1"/>
  <c r="U130" i="1"/>
  <c r="U129" i="1"/>
  <c r="U128" i="1"/>
  <c r="U127" i="1"/>
  <c r="U126" i="1"/>
  <c r="U125" i="1"/>
  <c r="U124" i="1"/>
  <c r="U123" i="1"/>
  <c r="U122" i="1"/>
  <c r="U120" i="1"/>
  <c r="U119" i="1"/>
  <c r="U118" i="1"/>
  <c r="U117" i="1"/>
  <c r="U116" i="1"/>
  <c r="U115" i="1"/>
  <c r="U114" i="1"/>
  <c r="U113" i="1"/>
  <c r="U112" i="1"/>
  <c r="U111" i="1"/>
  <c r="U110" i="1"/>
  <c r="U109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4" i="1"/>
  <c r="U93" i="1"/>
  <c r="U92" i="1"/>
  <c r="U91" i="1"/>
  <c r="U89" i="1"/>
  <c r="U88" i="1"/>
  <c r="U87" i="1"/>
  <c r="U86" i="1"/>
  <c r="U85" i="1"/>
  <c r="U84" i="1"/>
  <c r="U83" i="1"/>
  <c r="U82" i="1"/>
  <c r="U81" i="1"/>
  <c r="U80" i="1"/>
  <c r="U78" i="1"/>
  <c r="U77" i="1"/>
  <c r="U76" i="1"/>
  <c r="U75" i="1"/>
  <c r="U74" i="1"/>
  <c r="U72" i="1"/>
  <c r="U71" i="1"/>
  <c r="U70" i="1"/>
  <c r="U69" i="1"/>
  <c r="U68" i="1"/>
  <c r="U67" i="1"/>
  <c r="U66" i="1"/>
  <c r="U65" i="1"/>
  <c r="U64" i="1"/>
  <c r="U63" i="1"/>
  <c r="U61" i="1"/>
  <c r="U60" i="1"/>
  <c r="U59" i="1"/>
  <c r="U58" i="1"/>
  <c r="U57" i="1"/>
  <c r="U56" i="1"/>
  <c r="U55" i="1"/>
  <c r="U54" i="1"/>
  <c r="U53" i="1"/>
  <c r="U52" i="1"/>
  <c r="U51" i="1"/>
  <c r="U50" i="1"/>
  <c r="U49" i="1"/>
  <c r="U47" i="1"/>
  <c r="U46" i="1"/>
  <c r="U45" i="1"/>
  <c r="U44" i="1"/>
  <c r="U43" i="1"/>
  <c r="U42" i="1"/>
  <c r="U41" i="1"/>
  <c r="U40" i="1"/>
  <c r="U39" i="1"/>
  <c r="U38" i="1"/>
  <c r="U36" i="1"/>
  <c r="U35" i="1"/>
  <c r="U34" i="1"/>
  <c r="U33" i="1"/>
  <c r="U32" i="1"/>
  <c r="U31" i="1"/>
  <c r="U30" i="1"/>
  <c r="U29" i="1"/>
  <c r="U28" i="1"/>
  <c r="U27" i="1"/>
  <c r="U26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J147" i="1"/>
  <c r="I147" i="1"/>
  <c r="H147" i="1"/>
  <c r="G147" i="1"/>
  <c r="F147" i="1"/>
  <c r="E147" i="1"/>
  <c r="J146" i="1"/>
  <c r="I146" i="1"/>
  <c r="H146" i="1"/>
  <c r="G146" i="1"/>
  <c r="F146" i="1"/>
  <c r="E146" i="1"/>
  <c r="J145" i="1"/>
  <c r="I145" i="1"/>
  <c r="H145" i="1"/>
  <c r="G145" i="1"/>
  <c r="F145" i="1"/>
  <c r="E145" i="1"/>
  <c r="J144" i="1"/>
  <c r="I144" i="1"/>
  <c r="H144" i="1"/>
  <c r="G144" i="1"/>
  <c r="F144" i="1"/>
  <c r="E144" i="1"/>
  <c r="J143" i="1"/>
  <c r="I143" i="1"/>
  <c r="H143" i="1"/>
  <c r="G143" i="1"/>
  <c r="F143" i="1"/>
  <c r="E143" i="1"/>
  <c r="J142" i="1"/>
  <c r="I142" i="1"/>
  <c r="H142" i="1"/>
  <c r="G142" i="1"/>
  <c r="F142" i="1"/>
  <c r="E142" i="1"/>
  <c r="J141" i="1"/>
  <c r="I141" i="1"/>
  <c r="H141" i="1"/>
  <c r="G141" i="1"/>
  <c r="F141" i="1"/>
  <c r="E141" i="1"/>
  <c r="J139" i="1"/>
  <c r="I139" i="1"/>
  <c r="H139" i="1"/>
  <c r="G139" i="1"/>
  <c r="F139" i="1"/>
  <c r="E139" i="1"/>
  <c r="J138" i="1"/>
  <c r="I138" i="1"/>
  <c r="H138" i="1"/>
  <c r="G138" i="1"/>
  <c r="F138" i="1"/>
  <c r="E138" i="1"/>
  <c r="J137" i="1"/>
  <c r="I137" i="1"/>
  <c r="H137" i="1"/>
  <c r="G137" i="1"/>
  <c r="F137" i="1"/>
  <c r="E137" i="1"/>
  <c r="J136" i="1"/>
  <c r="I136" i="1"/>
  <c r="H136" i="1"/>
  <c r="G136" i="1"/>
  <c r="F136" i="1"/>
  <c r="E136" i="1"/>
  <c r="J134" i="1"/>
  <c r="I134" i="1"/>
  <c r="H134" i="1"/>
  <c r="G134" i="1"/>
  <c r="F134" i="1"/>
  <c r="E134" i="1"/>
  <c r="J133" i="1"/>
  <c r="I133" i="1"/>
  <c r="H133" i="1"/>
  <c r="G133" i="1"/>
  <c r="F133" i="1"/>
  <c r="E133" i="1"/>
  <c r="J132" i="1"/>
  <c r="I132" i="1"/>
  <c r="H132" i="1"/>
  <c r="G132" i="1"/>
  <c r="F132" i="1"/>
  <c r="E132" i="1"/>
  <c r="J131" i="1"/>
  <c r="I131" i="1"/>
  <c r="H131" i="1"/>
  <c r="G131" i="1"/>
  <c r="F131" i="1"/>
  <c r="E131" i="1"/>
  <c r="J130" i="1"/>
  <c r="I130" i="1"/>
  <c r="H130" i="1"/>
  <c r="G130" i="1"/>
  <c r="F130" i="1"/>
  <c r="E130" i="1"/>
  <c r="J129" i="1"/>
  <c r="I129" i="1"/>
  <c r="H129" i="1"/>
  <c r="G129" i="1"/>
  <c r="F129" i="1"/>
  <c r="E129" i="1"/>
  <c r="J128" i="1"/>
  <c r="I128" i="1"/>
  <c r="H128" i="1"/>
  <c r="G128" i="1"/>
  <c r="F128" i="1"/>
  <c r="E128" i="1"/>
  <c r="J127" i="1"/>
  <c r="I127" i="1"/>
  <c r="H127" i="1"/>
  <c r="G127" i="1"/>
  <c r="F127" i="1"/>
  <c r="E127" i="1"/>
  <c r="J126" i="1"/>
  <c r="I126" i="1"/>
  <c r="H126" i="1"/>
  <c r="G126" i="1"/>
  <c r="F126" i="1"/>
  <c r="E126" i="1"/>
  <c r="J125" i="1"/>
  <c r="I125" i="1"/>
  <c r="H125" i="1"/>
  <c r="G125" i="1"/>
  <c r="F125" i="1"/>
  <c r="E125" i="1"/>
  <c r="J124" i="1"/>
  <c r="I124" i="1"/>
  <c r="H124" i="1"/>
  <c r="G124" i="1"/>
  <c r="F124" i="1"/>
  <c r="E124" i="1"/>
  <c r="J123" i="1"/>
  <c r="I123" i="1"/>
  <c r="H123" i="1"/>
  <c r="G123" i="1"/>
  <c r="F123" i="1"/>
  <c r="E123" i="1"/>
  <c r="J122" i="1"/>
  <c r="I122" i="1"/>
  <c r="H122" i="1"/>
  <c r="G122" i="1"/>
  <c r="F122" i="1"/>
  <c r="E122" i="1"/>
  <c r="J120" i="1"/>
  <c r="I120" i="1"/>
  <c r="H120" i="1"/>
  <c r="G120" i="1"/>
  <c r="F120" i="1"/>
  <c r="E120" i="1"/>
  <c r="J119" i="1"/>
  <c r="I119" i="1"/>
  <c r="H119" i="1"/>
  <c r="G119" i="1"/>
  <c r="F119" i="1"/>
  <c r="E119" i="1"/>
  <c r="J118" i="1"/>
  <c r="I118" i="1"/>
  <c r="H118" i="1"/>
  <c r="G118" i="1"/>
  <c r="F118" i="1"/>
  <c r="E118" i="1"/>
  <c r="J117" i="1"/>
  <c r="I117" i="1"/>
  <c r="H117" i="1"/>
  <c r="G117" i="1"/>
  <c r="F117" i="1"/>
  <c r="E117" i="1"/>
  <c r="J116" i="1"/>
  <c r="I116" i="1"/>
  <c r="H116" i="1"/>
  <c r="G116" i="1"/>
  <c r="F116" i="1"/>
  <c r="E116" i="1"/>
  <c r="J115" i="1"/>
  <c r="I115" i="1"/>
  <c r="H115" i="1"/>
  <c r="G115" i="1"/>
  <c r="F115" i="1"/>
  <c r="E115" i="1"/>
  <c r="J114" i="1"/>
  <c r="I114" i="1"/>
  <c r="H114" i="1"/>
  <c r="G114" i="1"/>
  <c r="F114" i="1"/>
  <c r="E114" i="1"/>
  <c r="J113" i="1"/>
  <c r="I113" i="1"/>
  <c r="H113" i="1"/>
  <c r="G113" i="1"/>
  <c r="F113" i="1"/>
  <c r="E113" i="1"/>
  <c r="J112" i="1"/>
  <c r="I112" i="1"/>
  <c r="H112" i="1"/>
  <c r="G112" i="1"/>
  <c r="F112" i="1"/>
  <c r="E112" i="1"/>
  <c r="J111" i="1"/>
  <c r="I111" i="1"/>
  <c r="H111" i="1"/>
  <c r="G111" i="1"/>
  <c r="F111" i="1"/>
  <c r="E111" i="1"/>
  <c r="J110" i="1"/>
  <c r="I110" i="1"/>
  <c r="H110" i="1"/>
  <c r="G110" i="1"/>
  <c r="F110" i="1"/>
  <c r="E110" i="1"/>
  <c r="J109" i="1"/>
  <c r="I109" i="1"/>
  <c r="H109" i="1"/>
  <c r="G109" i="1"/>
  <c r="F109" i="1"/>
  <c r="E109" i="1"/>
  <c r="J107" i="1"/>
  <c r="I107" i="1"/>
  <c r="H107" i="1"/>
  <c r="G107" i="1"/>
  <c r="F107" i="1"/>
  <c r="E107" i="1"/>
  <c r="J106" i="1"/>
  <c r="I106" i="1"/>
  <c r="H106" i="1"/>
  <c r="G106" i="1"/>
  <c r="F106" i="1"/>
  <c r="E106" i="1"/>
  <c r="J105" i="1"/>
  <c r="I105" i="1"/>
  <c r="H105" i="1"/>
  <c r="G105" i="1"/>
  <c r="F105" i="1"/>
  <c r="E105" i="1"/>
  <c r="J104" i="1"/>
  <c r="I104" i="1"/>
  <c r="H104" i="1"/>
  <c r="G104" i="1"/>
  <c r="F104" i="1"/>
  <c r="E104" i="1"/>
  <c r="J103" i="1"/>
  <c r="I103" i="1"/>
  <c r="H103" i="1"/>
  <c r="G103" i="1"/>
  <c r="F103" i="1"/>
  <c r="E103" i="1"/>
  <c r="J102" i="1"/>
  <c r="I102" i="1"/>
  <c r="H102" i="1"/>
  <c r="G102" i="1"/>
  <c r="F102" i="1"/>
  <c r="E102" i="1"/>
  <c r="J101" i="1"/>
  <c r="I101" i="1"/>
  <c r="H101" i="1"/>
  <c r="G101" i="1"/>
  <c r="F101" i="1"/>
  <c r="E101" i="1"/>
  <c r="J100" i="1"/>
  <c r="I100" i="1"/>
  <c r="H100" i="1"/>
  <c r="G100" i="1"/>
  <c r="F100" i="1"/>
  <c r="E100" i="1"/>
  <c r="J99" i="1"/>
  <c r="I99" i="1"/>
  <c r="H99" i="1"/>
  <c r="G99" i="1"/>
  <c r="F99" i="1"/>
  <c r="E99" i="1"/>
  <c r="J98" i="1"/>
  <c r="I98" i="1"/>
  <c r="H98" i="1"/>
  <c r="G98" i="1"/>
  <c r="F98" i="1"/>
  <c r="E98" i="1"/>
  <c r="J97" i="1"/>
  <c r="I97" i="1"/>
  <c r="H97" i="1"/>
  <c r="G97" i="1"/>
  <c r="F97" i="1"/>
  <c r="E97" i="1"/>
  <c r="J96" i="1"/>
  <c r="I96" i="1"/>
  <c r="H96" i="1"/>
  <c r="G96" i="1"/>
  <c r="F96" i="1"/>
  <c r="E96" i="1"/>
  <c r="J95" i="1"/>
  <c r="I95" i="1"/>
  <c r="H95" i="1"/>
  <c r="G95" i="1"/>
  <c r="F95" i="1"/>
  <c r="E95" i="1"/>
  <c r="J94" i="1"/>
  <c r="I94" i="1"/>
  <c r="H94" i="1"/>
  <c r="G94" i="1"/>
  <c r="F94" i="1"/>
  <c r="E94" i="1"/>
  <c r="J93" i="1"/>
  <c r="I93" i="1"/>
  <c r="H93" i="1"/>
  <c r="G93" i="1"/>
  <c r="F93" i="1"/>
  <c r="E93" i="1"/>
  <c r="J92" i="1"/>
  <c r="I92" i="1"/>
  <c r="H92" i="1"/>
  <c r="G92" i="1"/>
  <c r="F92" i="1"/>
  <c r="E92" i="1"/>
  <c r="J91" i="1"/>
  <c r="I91" i="1"/>
  <c r="H91" i="1"/>
  <c r="G91" i="1"/>
  <c r="F91" i="1"/>
  <c r="E91" i="1"/>
  <c r="J89" i="1"/>
  <c r="I89" i="1"/>
  <c r="H89" i="1"/>
  <c r="G89" i="1"/>
  <c r="F89" i="1"/>
  <c r="E89" i="1"/>
  <c r="J88" i="1"/>
  <c r="I88" i="1"/>
  <c r="H88" i="1"/>
  <c r="G88" i="1"/>
  <c r="F88" i="1"/>
  <c r="E88" i="1"/>
  <c r="J87" i="1"/>
  <c r="I87" i="1"/>
  <c r="H87" i="1"/>
  <c r="G87" i="1"/>
  <c r="F87" i="1"/>
  <c r="E87" i="1"/>
  <c r="J86" i="1"/>
  <c r="I86" i="1"/>
  <c r="H86" i="1"/>
  <c r="G86" i="1"/>
  <c r="F86" i="1"/>
  <c r="E86" i="1"/>
  <c r="J85" i="1"/>
  <c r="I85" i="1"/>
  <c r="H85" i="1"/>
  <c r="G85" i="1"/>
  <c r="F85" i="1"/>
  <c r="E85" i="1"/>
  <c r="J84" i="1"/>
  <c r="I84" i="1"/>
  <c r="H84" i="1"/>
  <c r="G84" i="1"/>
  <c r="F84" i="1"/>
  <c r="E84" i="1"/>
  <c r="J83" i="1"/>
  <c r="I83" i="1"/>
  <c r="H83" i="1"/>
  <c r="G83" i="1"/>
  <c r="F83" i="1"/>
  <c r="E83" i="1"/>
  <c r="J82" i="1"/>
  <c r="I82" i="1"/>
  <c r="H82" i="1"/>
  <c r="G82" i="1"/>
  <c r="F82" i="1"/>
  <c r="E82" i="1"/>
  <c r="J81" i="1"/>
  <c r="I81" i="1"/>
  <c r="H81" i="1"/>
  <c r="G81" i="1"/>
  <c r="F81" i="1"/>
  <c r="E81" i="1"/>
  <c r="J80" i="1"/>
  <c r="I80" i="1"/>
  <c r="H80" i="1"/>
  <c r="G80" i="1"/>
  <c r="F80" i="1"/>
  <c r="E80" i="1"/>
  <c r="J78" i="1"/>
  <c r="I78" i="1"/>
  <c r="H78" i="1"/>
  <c r="G78" i="1"/>
  <c r="F78" i="1"/>
  <c r="E78" i="1"/>
  <c r="J77" i="1"/>
  <c r="I77" i="1"/>
  <c r="H77" i="1"/>
  <c r="G77" i="1"/>
  <c r="F77" i="1"/>
  <c r="E77" i="1"/>
  <c r="J76" i="1"/>
  <c r="I76" i="1"/>
  <c r="H76" i="1"/>
  <c r="G76" i="1"/>
  <c r="F76" i="1"/>
  <c r="E76" i="1"/>
  <c r="J75" i="1"/>
  <c r="I75" i="1"/>
  <c r="H75" i="1"/>
  <c r="G75" i="1"/>
  <c r="F75" i="1"/>
  <c r="E75" i="1"/>
  <c r="J74" i="1"/>
  <c r="I74" i="1"/>
  <c r="H74" i="1"/>
  <c r="G74" i="1"/>
  <c r="F74" i="1"/>
  <c r="E74" i="1"/>
  <c r="J72" i="1"/>
  <c r="I72" i="1"/>
  <c r="H72" i="1"/>
  <c r="G72" i="1"/>
  <c r="F72" i="1"/>
  <c r="E72" i="1"/>
  <c r="J71" i="1"/>
  <c r="I71" i="1"/>
  <c r="H71" i="1"/>
  <c r="G71" i="1"/>
  <c r="F71" i="1"/>
  <c r="E71" i="1"/>
  <c r="J70" i="1"/>
  <c r="I70" i="1"/>
  <c r="H70" i="1"/>
  <c r="G70" i="1"/>
  <c r="F70" i="1"/>
  <c r="E70" i="1"/>
  <c r="J69" i="1"/>
  <c r="I69" i="1"/>
  <c r="H69" i="1"/>
  <c r="G69" i="1"/>
  <c r="F69" i="1"/>
  <c r="E69" i="1"/>
  <c r="J68" i="1"/>
  <c r="I68" i="1"/>
  <c r="H68" i="1"/>
  <c r="G68" i="1"/>
  <c r="F68" i="1"/>
  <c r="E68" i="1"/>
  <c r="J67" i="1"/>
  <c r="I67" i="1"/>
  <c r="H67" i="1"/>
  <c r="G67" i="1"/>
  <c r="F67" i="1"/>
  <c r="E67" i="1"/>
  <c r="J66" i="1"/>
  <c r="I66" i="1"/>
  <c r="H66" i="1"/>
  <c r="G66" i="1"/>
  <c r="F66" i="1"/>
  <c r="E66" i="1"/>
  <c r="J65" i="1"/>
  <c r="I65" i="1"/>
  <c r="H65" i="1"/>
  <c r="G65" i="1"/>
  <c r="F65" i="1"/>
  <c r="E65" i="1"/>
  <c r="J64" i="1"/>
  <c r="I64" i="1"/>
  <c r="H64" i="1"/>
  <c r="G64" i="1"/>
  <c r="F64" i="1"/>
  <c r="E64" i="1"/>
  <c r="J63" i="1"/>
  <c r="I63" i="1"/>
  <c r="H63" i="1"/>
  <c r="G63" i="1"/>
  <c r="F63" i="1"/>
  <c r="E63" i="1"/>
  <c r="J61" i="1"/>
  <c r="I61" i="1"/>
  <c r="H61" i="1"/>
  <c r="G61" i="1"/>
  <c r="F61" i="1"/>
  <c r="E61" i="1"/>
  <c r="J60" i="1"/>
  <c r="I60" i="1"/>
  <c r="H60" i="1"/>
  <c r="G60" i="1"/>
  <c r="F60" i="1"/>
  <c r="E60" i="1"/>
  <c r="J59" i="1"/>
  <c r="I59" i="1"/>
  <c r="H59" i="1"/>
  <c r="G59" i="1"/>
  <c r="F59" i="1"/>
  <c r="E59" i="1"/>
  <c r="J58" i="1"/>
  <c r="I58" i="1"/>
  <c r="H58" i="1"/>
  <c r="G58" i="1"/>
  <c r="F58" i="1"/>
  <c r="E58" i="1"/>
  <c r="J57" i="1"/>
  <c r="I57" i="1"/>
  <c r="H57" i="1"/>
  <c r="G57" i="1"/>
  <c r="F57" i="1"/>
  <c r="E57" i="1"/>
  <c r="J56" i="1"/>
  <c r="I56" i="1"/>
  <c r="H56" i="1"/>
  <c r="G56" i="1"/>
  <c r="F56" i="1"/>
  <c r="E56" i="1"/>
  <c r="J55" i="1"/>
  <c r="I55" i="1"/>
  <c r="H55" i="1"/>
  <c r="G55" i="1"/>
  <c r="F55" i="1"/>
  <c r="E55" i="1"/>
  <c r="J54" i="1"/>
  <c r="I54" i="1"/>
  <c r="H54" i="1"/>
  <c r="G54" i="1"/>
  <c r="F54" i="1"/>
  <c r="E54" i="1"/>
  <c r="J53" i="1"/>
  <c r="I53" i="1"/>
  <c r="H53" i="1"/>
  <c r="G53" i="1"/>
  <c r="F53" i="1"/>
  <c r="E53" i="1"/>
  <c r="J52" i="1"/>
  <c r="I52" i="1"/>
  <c r="H52" i="1"/>
  <c r="G52" i="1"/>
  <c r="F52" i="1"/>
  <c r="E52" i="1"/>
  <c r="J51" i="1"/>
  <c r="I51" i="1"/>
  <c r="H51" i="1"/>
  <c r="G51" i="1"/>
  <c r="F51" i="1"/>
  <c r="E51" i="1"/>
  <c r="J50" i="1"/>
  <c r="I50" i="1"/>
  <c r="H50" i="1"/>
  <c r="G50" i="1"/>
  <c r="F50" i="1"/>
  <c r="E50" i="1"/>
  <c r="J49" i="1"/>
  <c r="I49" i="1"/>
  <c r="H49" i="1"/>
  <c r="G49" i="1"/>
  <c r="F49" i="1"/>
  <c r="E49" i="1"/>
  <c r="J47" i="1"/>
  <c r="I47" i="1"/>
  <c r="H47" i="1"/>
  <c r="G47" i="1"/>
  <c r="F47" i="1"/>
  <c r="E47" i="1"/>
  <c r="J46" i="1"/>
  <c r="I46" i="1"/>
  <c r="H46" i="1"/>
  <c r="G46" i="1"/>
  <c r="F46" i="1"/>
  <c r="E46" i="1"/>
  <c r="J45" i="1"/>
  <c r="I45" i="1"/>
  <c r="H45" i="1"/>
  <c r="G45" i="1"/>
  <c r="F45" i="1"/>
  <c r="E45" i="1"/>
  <c r="J44" i="1"/>
  <c r="I44" i="1"/>
  <c r="H44" i="1"/>
  <c r="G44" i="1"/>
  <c r="F44" i="1"/>
  <c r="E44" i="1"/>
  <c r="J43" i="1"/>
  <c r="I43" i="1"/>
  <c r="H43" i="1"/>
  <c r="G43" i="1"/>
  <c r="F43" i="1"/>
  <c r="E43" i="1"/>
  <c r="J42" i="1"/>
  <c r="I42" i="1"/>
  <c r="H42" i="1"/>
  <c r="G42" i="1"/>
  <c r="F42" i="1"/>
  <c r="E42" i="1"/>
  <c r="J41" i="1"/>
  <c r="I41" i="1"/>
  <c r="H41" i="1"/>
  <c r="G41" i="1"/>
  <c r="F41" i="1"/>
  <c r="E41" i="1"/>
  <c r="J40" i="1"/>
  <c r="I40" i="1"/>
  <c r="H40" i="1"/>
  <c r="G40" i="1"/>
  <c r="F40" i="1"/>
  <c r="E40" i="1"/>
  <c r="J39" i="1"/>
  <c r="I39" i="1"/>
  <c r="H39" i="1"/>
  <c r="G39" i="1"/>
  <c r="F39" i="1"/>
  <c r="E39" i="1"/>
  <c r="J38" i="1"/>
  <c r="I38" i="1"/>
  <c r="H38" i="1"/>
  <c r="G38" i="1"/>
  <c r="F38" i="1"/>
  <c r="E38" i="1"/>
  <c r="J36" i="1"/>
  <c r="I36" i="1"/>
  <c r="H36" i="1"/>
  <c r="G36" i="1"/>
  <c r="F36" i="1"/>
  <c r="E36" i="1"/>
  <c r="J35" i="1"/>
  <c r="I35" i="1"/>
  <c r="H35" i="1"/>
  <c r="G35" i="1"/>
  <c r="F35" i="1"/>
  <c r="E35" i="1"/>
  <c r="J34" i="1"/>
  <c r="I34" i="1"/>
  <c r="H34" i="1"/>
  <c r="G34" i="1"/>
  <c r="F34" i="1"/>
  <c r="E34" i="1"/>
  <c r="J33" i="1"/>
  <c r="I33" i="1"/>
  <c r="H33" i="1"/>
  <c r="G33" i="1"/>
  <c r="F33" i="1"/>
  <c r="E33" i="1"/>
  <c r="J32" i="1"/>
  <c r="I32" i="1"/>
  <c r="H32" i="1"/>
  <c r="G32" i="1"/>
  <c r="F32" i="1"/>
  <c r="E32" i="1"/>
  <c r="J31" i="1"/>
  <c r="I31" i="1"/>
  <c r="H31" i="1"/>
  <c r="G31" i="1"/>
  <c r="F31" i="1"/>
  <c r="E31" i="1"/>
  <c r="J30" i="1"/>
  <c r="I30" i="1"/>
  <c r="H30" i="1"/>
  <c r="G30" i="1"/>
  <c r="F30" i="1"/>
  <c r="E30" i="1"/>
  <c r="J29" i="1"/>
  <c r="I29" i="1"/>
  <c r="H29" i="1"/>
  <c r="G29" i="1"/>
  <c r="F29" i="1"/>
  <c r="E29" i="1"/>
  <c r="J28" i="1"/>
  <c r="I28" i="1"/>
  <c r="H28" i="1"/>
  <c r="G28" i="1"/>
  <c r="F28" i="1"/>
  <c r="E28" i="1"/>
  <c r="J27" i="1"/>
  <c r="I27" i="1"/>
  <c r="H27" i="1"/>
  <c r="G27" i="1"/>
  <c r="F27" i="1"/>
  <c r="E27" i="1"/>
  <c r="J26" i="1"/>
  <c r="I26" i="1"/>
  <c r="H26" i="1"/>
  <c r="G26" i="1"/>
  <c r="F26" i="1"/>
  <c r="E26" i="1"/>
  <c r="J24" i="1"/>
  <c r="I24" i="1"/>
  <c r="H24" i="1"/>
  <c r="G24" i="1"/>
  <c r="F24" i="1"/>
  <c r="E24" i="1"/>
  <c r="J23" i="1"/>
  <c r="I23" i="1"/>
  <c r="H23" i="1"/>
  <c r="G23" i="1"/>
  <c r="F23" i="1"/>
  <c r="E23" i="1"/>
  <c r="J22" i="1"/>
  <c r="I22" i="1"/>
  <c r="H22" i="1"/>
  <c r="G22" i="1"/>
  <c r="F22" i="1"/>
  <c r="E22" i="1"/>
  <c r="J21" i="1"/>
  <c r="I21" i="1"/>
  <c r="H21" i="1"/>
  <c r="G21" i="1"/>
  <c r="F21" i="1"/>
  <c r="E21" i="1"/>
  <c r="J20" i="1"/>
  <c r="I20" i="1"/>
  <c r="H20" i="1"/>
  <c r="G20" i="1"/>
  <c r="F20" i="1"/>
  <c r="E20" i="1"/>
  <c r="J19" i="1"/>
  <c r="I19" i="1"/>
  <c r="H19" i="1"/>
  <c r="G19" i="1"/>
  <c r="F19" i="1"/>
  <c r="E19" i="1"/>
  <c r="J18" i="1"/>
  <c r="I18" i="1"/>
  <c r="H18" i="1"/>
  <c r="G18" i="1"/>
  <c r="F18" i="1"/>
  <c r="E18" i="1"/>
  <c r="J17" i="1"/>
  <c r="I17" i="1"/>
  <c r="H17" i="1"/>
  <c r="G17" i="1"/>
  <c r="F17" i="1"/>
  <c r="E17" i="1"/>
  <c r="J16" i="1"/>
  <c r="I16" i="1"/>
  <c r="H16" i="1"/>
  <c r="G16" i="1"/>
  <c r="F16" i="1"/>
  <c r="E16" i="1"/>
  <c r="J15" i="1"/>
  <c r="I15" i="1"/>
  <c r="H15" i="1"/>
  <c r="G15" i="1"/>
  <c r="F15" i="1"/>
  <c r="E15" i="1"/>
  <c r="J14" i="1"/>
  <c r="I14" i="1"/>
  <c r="H14" i="1"/>
  <c r="G14" i="1"/>
  <c r="F14" i="1"/>
  <c r="E14" i="1"/>
  <c r="J13" i="1"/>
  <c r="I13" i="1"/>
  <c r="H13" i="1"/>
  <c r="G13" i="1"/>
  <c r="F13" i="1"/>
  <c r="E13" i="1"/>
  <c r="J12" i="1"/>
  <c r="I12" i="1"/>
  <c r="H12" i="1"/>
  <c r="G12" i="1"/>
  <c r="F12" i="1"/>
  <c r="E12" i="1"/>
  <c r="K147" i="10"/>
  <c r="K146" i="10"/>
  <c r="K145" i="10"/>
  <c r="K144" i="10"/>
  <c r="K143" i="10"/>
  <c r="K142" i="10"/>
  <c r="K141" i="10"/>
  <c r="K139" i="10"/>
  <c r="K140" i="10" s="1"/>
  <c r="K138" i="10"/>
  <c r="K137" i="10"/>
  <c r="K136" i="10"/>
  <c r="K134" i="10"/>
  <c r="K133" i="10"/>
  <c r="K132" i="10"/>
  <c r="K131" i="10"/>
  <c r="K130" i="10"/>
  <c r="K129" i="10"/>
  <c r="K128" i="10"/>
  <c r="K127" i="10"/>
  <c r="K126" i="10"/>
  <c r="K125" i="10"/>
  <c r="K124" i="10"/>
  <c r="K123" i="10"/>
  <c r="K122" i="10"/>
  <c r="K120" i="10"/>
  <c r="K119" i="10"/>
  <c r="K118" i="10"/>
  <c r="K117" i="10"/>
  <c r="K116" i="10"/>
  <c r="K115" i="10"/>
  <c r="K114" i="10"/>
  <c r="K113" i="10"/>
  <c r="K121" i="10" s="1"/>
  <c r="K112" i="10"/>
  <c r="K111" i="10"/>
  <c r="K110" i="10"/>
  <c r="K109" i="10"/>
  <c r="K107" i="10"/>
  <c r="K106" i="10"/>
  <c r="K105" i="10"/>
  <c r="K104" i="10"/>
  <c r="K103" i="10"/>
  <c r="K102" i="10"/>
  <c r="K101" i="10"/>
  <c r="K100" i="10"/>
  <c r="K99" i="10"/>
  <c r="K98" i="10"/>
  <c r="K97" i="10"/>
  <c r="K96" i="10"/>
  <c r="K108" i="10" s="1"/>
  <c r="K95" i="10"/>
  <c r="K94" i="10"/>
  <c r="K93" i="10"/>
  <c r="K92" i="10"/>
  <c r="K91" i="10"/>
  <c r="K89" i="10"/>
  <c r="K88" i="10"/>
  <c r="K87" i="10"/>
  <c r="K86" i="10"/>
  <c r="K85" i="10"/>
  <c r="K84" i="10"/>
  <c r="K83" i="10"/>
  <c r="K82" i="10"/>
  <c r="K81" i="10"/>
  <c r="K80" i="10"/>
  <c r="K78" i="10"/>
  <c r="K77" i="10"/>
  <c r="K76" i="10"/>
  <c r="K75" i="10"/>
  <c r="K74" i="10"/>
  <c r="K72" i="10"/>
  <c r="K71" i="10"/>
  <c r="K70" i="10"/>
  <c r="K69" i="10"/>
  <c r="K68" i="10"/>
  <c r="K67" i="10"/>
  <c r="K66" i="10"/>
  <c r="K65" i="10"/>
  <c r="K64" i="10"/>
  <c r="K63" i="10"/>
  <c r="K61" i="10"/>
  <c r="K60" i="10"/>
  <c r="K59" i="10"/>
  <c r="K58" i="10"/>
  <c r="K57" i="10"/>
  <c r="K56" i="10"/>
  <c r="K55" i="10"/>
  <c r="K54" i="10"/>
  <c r="K53" i="10"/>
  <c r="K52" i="10"/>
  <c r="K51" i="10"/>
  <c r="K50" i="10"/>
  <c r="K49" i="10"/>
  <c r="K47" i="10"/>
  <c r="K46" i="10"/>
  <c r="K45" i="10"/>
  <c r="K44" i="10"/>
  <c r="K43" i="10"/>
  <c r="K42" i="10"/>
  <c r="K41" i="10"/>
  <c r="K40" i="10"/>
  <c r="K39" i="10"/>
  <c r="K38" i="10"/>
  <c r="K36" i="10"/>
  <c r="K35" i="10"/>
  <c r="K34" i="10"/>
  <c r="K33" i="10"/>
  <c r="K32" i="10"/>
  <c r="K31" i="10"/>
  <c r="K30" i="10"/>
  <c r="K29" i="10"/>
  <c r="K28" i="10"/>
  <c r="K27" i="10"/>
  <c r="K26" i="10"/>
  <c r="K37" i="10" s="1"/>
  <c r="K24" i="10"/>
  <c r="K23" i="10"/>
  <c r="K22" i="10"/>
  <c r="K21" i="10"/>
  <c r="K20" i="10"/>
  <c r="K19" i="10"/>
  <c r="K18" i="10"/>
  <c r="K17" i="10"/>
  <c r="K16" i="10"/>
  <c r="K15" i="10"/>
  <c r="K14" i="10"/>
  <c r="K13" i="10"/>
  <c r="K12" i="10"/>
  <c r="J147" i="10"/>
  <c r="I147" i="10"/>
  <c r="H147" i="10"/>
  <c r="G147" i="10"/>
  <c r="F147" i="10"/>
  <c r="E147" i="10"/>
  <c r="J146" i="10"/>
  <c r="I146" i="10"/>
  <c r="H146" i="10"/>
  <c r="G146" i="10"/>
  <c r="F146" i="10"/>
  <c r="E146" i="10"/>
  <c r="J145" i="10"/>
  <c r="I145" i="10"/>
  <c r="H145" i="10"/>
  <c r="G145" i="10"/>
  <c r="F145" i="10"/>
  <c r="E145" i="10"/>
  <c r="J144" i="10"/>
  <c r="I144" i="10"/>
  <c r="H144" i="10"/>
  <c r="G144" i="10"/>
  <c r="F144" i="10"/>
  <c r="E144" i="10"/>
  <c r="J143" i="10"/>
  <c r="I143" i="10"/>
  <c r="H143" i="10"/>
  <c r="G143" i="10"/>
  <c r="F143" i="10"/>
  <c r="E143" i="10"/>
  <c r="J142" i="10"/>
  <c r="I142" i="10"/>
  <c r="H142" i="10"/>
  <c r="G142" i="10"/>
  <c r="F142" i="10"/>
  <c r="E142" i="10"/>
  <c r="J141" i="10"/>
  <c r="I141" i="10"/>
  <c r="H141" i="10"/>
  <c r="G141" i="10"/>
  <c r="F141" i="10"/>
  <c r="E141" i="10"/>
  <c r="J139" i="10"/>
  <c r="I139" i="10"/>
  <c r="H139" i="10"/>
  <c r="G139" i="10"/>
  <c r="F139" i="10"/>
  <c r="E139" i="10"/>
  <c r="J138" i="10"/>
  <c r="I138" i="10"/>
  <c r="H138" i="10"/>
  <c r="G138" i="10"/>
  <c r="F138" i="10"/>
  <c r="E138" i="10"/>
  <c r="J137" i="10"/>
  <c r="I137" i="10"/>
  <c r="H137" i="10"/>
  <c r="G137" i="10"/>
  <c r="F137" i="10"/>
  <c r="E137" i="10"/>
  <c r="J136" i="10"/>
  <c r="I136" i="10"/>
  <c r="H136" i="10"/>
  <c r="G136" i="10"/>
  <c r="F136" i="10"/>
  <c r="E136" i="10"/>
  <c r="J134" i="10"/>
  <c r="I134" i="10"/>
  <c r="H134" i="10"/>
  <c r="G134" i="10"/>
  <c r="F134" i="10"/>
  <c r="E134" i="10"/>
  <c r="J133" i="10"/>
  <c r="I133" i="10"/>
  <c r="H133" i="10"/>
  <c r="G133" i="10"/>
  <c r="F133" i="10"/>
  <c r="E133" i="10"/>
  <c r="J132" i="10"/>
  <c r="I132" i="10"/>
  <c r="H132" i="10"/>
  <c r="G132" i="10"/>
  <c r="F132" i="10"/>
  <c r="E132" i="10"/>
  <c r="J131" i="10"/>
  <c r="I131" i="10"/>
  <c r="H131" i="10"/>
  <c r="G131" i="10"/>
  <c r="F131" i="10"/>
  <c r="E131" i="10"/>
  <c r="J130" i="10"/>
  <c r="I130" i="10"/>
  <c r="H130" i="10"/>
  <c r="G130" i="10"/>
  <c r="F130" i="10"/>
  <c r="E130" i="10"/>
  <c r="J129" i="10"/>
  <c r="I129" i="10"/>
  <c r="H129" i="10"/>
  <c r="G129" i="10"/>
  <c r="F129" i="10"/>
  <c r="E129" i="10"/>
  <c r="J128" i="10"/>
  <c r="I128" i="10"/>
  <c r="H128" i="10"/>
  <c r="G128" i="10"/>
  <c r="F128" i="10"/>
  <c r="E128" i="10"/>
  <c r="J127" i="10"/>
  <c r="I127" i="10"/>
  <c r="H127" i="10"/>
  <c r="G127" i="10"/>
  <c r="F127" i="10"/>
  <c r="E127" i="10"/>
  <c r="J126" i="10"/>
  <c r="I126" i="10"/>
  <c r="H126" i="10"/>
  <c r="G126" i="10"/>
  <c r="F126" i="10"/>
  <c r="E126" i="10"/>
  <c r="J125" i="10"/>
  <c r="I125" i="10"/>
  <c r="H125" i="10"/>
  <c r="G125" i="10"/>
  <c r="F125" i="10"/>
  <c r="E125" i="10"/>
  <c r="J124" i="10"/>
  <c r="I124" i="10"/>
  <c r="H124" i="10"/>
  <c r="G124" i="10"/>
  <c r="F124" i="10"/>
  <c r="E124" i="10"/>
  <c r="J123" i="10"/>
  <c r="I123" i="10"/>
  <c r="H123" i="10"/>
  <c r="G123" i="10"/>
  <c r="F123" i="10"/>
  <c r="E123" i="10"/>
  <c r="J122" i="10"/>
  <c r="I122" i="10"/>
  <c r="H122" i="10"/>
  <c r="G122" i="10"/>
  <c r="F122" i="10"/>
  <c r="E122" i="10"/>
  <c r="J120" i="10"/>
  <c r="I120" i="10"/>
  <c r="H120" i="10"/>
  <c r="G120" i="10"/>
  <c r="F120" i="10"/>
  <c r="E120" i="10"/>
  <c r="J119" i="10"/>
  <c r="I119" i="10"/>
  <c r="H119" i="10"/>
  <c r="G119" i="10"/>
  <c r="F119" i="10"/>
  <c r="E119" i="10"/>
  <c r="J118" i="10"/>
  <c r="I118" i="10"/>
  <c r="H118" i="10"/>
  <c r="G118" i="10"/>
  <c r="F118" i="10"/>
  <c r="E118" i="10"/>
  <c r="J117" i="10"/>
  <c r="I117" i="10"/>
  <c r="H117" i="10"/>
  <c r="G117" i="10"/>
  <c r="F117" i="10"/>
  <c r="E117" i="10"/>
  <c r="J116" i="10"/>
  <c r="I116" i="10"/>
  <c r="H116" i="10"/>
  <c r="G116" i="10"/>
  <c r="F116" i="10"/>
  <c r="E116" i="10"/>
  <c r="J115" i="10"/>
  <c r="I115" i="10"/>
  <c r="H115" i="10"/>
  <c r="G115" i="10"/>
  <c r="F115" i="10"/>
  <c r="E115" i="10"/>
  <c r="J114" i="10"/>
  <c r="I114" i="10"/>
  <c r="H114" i="10"/>
  <c r="G114" i="10"/>
  <c r="F114" i="10"/>
  <c r="E114" i="10"/>
  <c r="J113" i="10"/>
  <c r="I113" i="10"/>
  <c r="H113" i="10"/>
  <c r="G113" i="10"/>
  <c r="F113" i="10"/>
  <c r="E113" i="10"/>
  <c r="J112" i="10"/>
  <c r="I112" i="10"/>
  <c r="H112" i="10"/>
  <c r="G112" i="10"/>
  <c r="F112" i="10"/>
  <c r="E112" i="10"/>
  <c r="J111" i="10"/>
  <c r="I111" i="10"/>
  <c r="H111" i="10"/>
  <c r="G111" i="10"/>
  <c r="F111" i="10"/>
  <c r="E111" i="10"/>
  <c r="J110" i="10"/>
  <c r="I110" i="10"/>
  <c r="H110" i="10"/>
  <c r="G110" i="10"/>
  <c r="F110" i="10"/>
  <c r="E110" i="10"/>
  <c r="J109" i="10"/>
  <c r="I109" i="10"/>
  <c r="H109" i="10"/>
  <c r="G109" i="10"/>
  <c r="F109" i="10"/>
  <c r="E109" i="10"/>
  <c r="J107" i="10"/>
  <c r="I107" i="10"/>
  <c r="H107" i="10"/>
  <c r="G107" i="10"/>
  <c r="F107" i="10"/>
  <c r="E107" i="10"/>
  <c r="J106" i="10"/>
  <c r="I106" i="10"/>
  <c r="H106" i="10"/>
  <c r="G106" i="10"/>
  <c r="F106" i="10"/>
  <c r="E106" i="10"/>
  <c r="J105" i="10"/>
  <c r="I105" i="10"/>
  <c r="H105" i="10"/>
  <c r="G105" i="10"/>
  <c r="F105" i="10"/>
  <c r="E105" i="10"/>
  <c r="J104" i="10"/>
  <c r="I104" i="10"/>
  <c r="H104" i="10"/>
  <c r="G104" i="10"/>
  <c r="F104" i="10"/>
  <c r="E104" i="10"/>
  <c r="J103" i="10"/>
  <c r="I103" i="10"/>
  <c r="H103" i="10"/>
  <c r="G103" i="10"/>
  <c r="F103" i="10"/>
  <c r="E103" i="10"/>
  <c r="J102" i="10"/>
  <c r="I102" i="10"/>
  <c r="H102" i="10"/>
  <c r="G102" i="10"/>
  <c r="F102" i="10"/>
  <c r="E102" i="10"/>
  <c r="J101" i="10"/>
  <c r="I101" i="10"/>
  <c r="H101" i="10"/>
  <c r="G101" i="10"/>
  <c r="F101" i="10"/>
  <c r="E101" i="10"/>
  <c r="J100" i="10"/>
  <c r="I100" i="10"/>
  <c r="H100" i="10"/>
  <c r="G100" i="10"/>
  <c r="F100" i="10"/>
  <c r="E100" i="10"/>
  <c r="J99" i="10"/>
  <c r="I99" i="10"/>
  <c r="H99" i="10"/>
  <c r="G99" i="10"/>
  <c r="F99" i="10"/>
  <c r="E99" i="10"/>
  <c r="J98" i="10"/>
  <c r="I98" i="10"/>
  <c r="H98" i="10"/>
  <c r="G98" i="10"/>
  <c r="F98" i="10"/>
  <c r="E98" i="10"/>
  <c r="J97" i="10"/>
  <c r="I97" i="10"/>
  <c r="H97" i="10"/>
  <c r="G97" i="10"/>
  <c r="F97" i="10"/>
  <c r="E97" i="10"/>
  <c r="J96" i="10"/>
  <c r="I96" i="10"/>
  <c r="H96" i="10"/>
  <c r="G96" i="10"/>
  <c r="F96" i="10"/>
  <c r="E96" i="10"/>
  <c r="J95" i="10"/>
  <c r="I95" i="10"/>
  <c r="H95" i="10"/>
  <c r="G95" i="10"/>
  <c r="F95" i="10"/>
  <c r="E95" i="10"/>
  <c r="J94" i="10"/>
  <c r="I94" i="10"/>
  <c r="H94" i="10"/>
  <c r="G94" i="10"/>
  <c r="F94" i="10"/>
  <c r="E94" i="10"/>
  <c r="J93" i="10"/>
  <c r="I93" i="10"/>
  <c r="H93" i="10"/>
  <c r="G93" i="10"/>
  <c r="F93" i="10"/>
  <c r="E93" i="10"/>
  <c r="J92" i="10"/>
  <c r="I92" i="10"/>
  <c r="H92" i="10"/>
  <c r="G92" i="10"/>
  <c r="F92" i="10"/>
  <c r="E92" i="10"/>
  <c r="J91" i="10"/>
  <c r="I91" i="10"/>
  <c r="H91" i="10"/>
  <c r="G91" i="10"/>
  <c r="F91" i="10"/>
  <c r="E91" i="10"/>
  <c r="J89" i="10"/>
  <c r="I89" i="10"/>
  <c r="H89" i="10"/>
  <c r="G89" i="10"/>
  <c r="F89" i="10"/>
  <c r="E89" i="10"/>
  <c r="J88" i="10"/>
  <c r="I88" i="10"/>
  <c r="H88" i="10"/>
  <c r="G88" i="10"/>
  <c r="F88" i="10"/>
  <c r="E88" i="10"/>
  <c r="J87" i="10"/>
  <c r="I87" i="10"/>
  <c r="H87" i="10"/>
  <c r="G87" i="10"/>
  <c r="F87" i="10"/>
  <c r="E87" i="10"/>
  <c r="J86" i="10"/>
  <c r="I86" i="10"/>
  <c r="H86" i="10"/>
  <c r="G86" i="10"/>
  <c r="F86" i="10"/>
  <c r="E86" i="10"/>
  <c r="J85" i="10"/>
  <c r="I85" i="10"/>
  <c r="H85" i="10"/>
  <c r="G85" i="10"/>
  <c r="F85" i="10"/>
  <c r="E85" i="10"/>
  <c r="J84" i="10"/>
  <c r="I84" i="10"/>
  <c r="H84" i="10"/>
  <c r="G84" i="10"/>
  <c r="F84" i="10"/>
  <c r="E84" i="10"/>
  <c r="J83" i="10"/>
  <c r="I83" i="10"/>
  <c r="H83" i="10"/>
  <c r="G83" i="10"/>
  <c r="F83" i="10"/>
  <c r="E83" i="10"/>
  <c r="J82" i="10"/>
  <c r="I82" i="10"/>
  <c r="H82" i="10"/>
  <c r="G82" i="10"/>
  <c r="F82" i="10"/>
  <c r="E82" i="10"/>
  <c r="J81" i="10"/>
  <c r="I81" i="10"/>
  <c r="H81" i="10"/>
  <c r="G81" i="10"/>
  <c r="F81" i="10"/>
  <c r="E81" i="10"/>
  <c r="J80" i="10"/>
  <c r="I80" i="10"/>
  <c r="H80" i="10"/>
  <c r="G80" i="10"/>
  <c r="F80" i="10"/>
  <c r="E80" i="10"/>
  <c r="J78" i="10"/>
  <c r="I78" i="10"/>
  <c r="H78" i="10"/>
  <c r="G78" i="10"/>
  <c r="F78" i="10"/>
  <c r="E78" i="10"/>
  <c r="J77" i="10"/>
  <c r="I77" i="10"/>
  <c r="H77" i="10"/>
  <c r="G77" i="10"/>
  <c r="F77" i="10"/>
  <c r="E77" i="10"/>
  <c r="J76" i="10"/>
  <c r="I76" i="10"/>
  <c r="H76" i="10"/>
  <c r="G76" i="10"/>
  <c r="F76" i="10"/>
  <c r="E76" i="10"/>
  <c r="J75" i="10"/>
  <c r="I75" i="10"/>
  <c r="H75" i="10"/>
  <c r="G75" i="10"/>
  <c r="F75" i="10"/>
  <c r="E75" i="10"/>
  <c r="J74" i="10"/>
  <c r="I74" i="10"/>
  <c r="H74" i="10"/>
  <c r="G74" i="10"/>
  <c r="F74" i="10"/>
  <c r="E74" i="10"/>
  <c r="J72" i="10"/>
  <c r="I72" i="10"/>
  <c r="H72" i="10"/>
  <c r="G72" i="10"/>
  <c r="F72" i="10"/>
  <c r="E72" i="10"/>
  <c r="J71" i="10"/>
  <c r="I71" i="10"/>
  <c r="H71" i="10"/>
  <c r="G71" i="10"/>
  <c r="F71" i="10"/>
  <c r="E71" i="10"/>
  <c r="J70" i="10"/>
  <c r="I70" i="10"/>
  <c r="H70" i="10"/>
  <c r="G70" i="10"/>
  <c r="F70" i="10"/>
  <c r="E70" i="10"/>
  <c r="J69" i="10"/>
  <c r="I69" i="10"/>
  <c r="H69" i="10"/>
  <c r="G69" i="10"/>
  <c r="F69" i="10"/>
  <c r="E69" i="10"/>
  <c r="J68" i="10"/>
  <c r="I68" i="10"/>
  <c r="H68" i="10"/>
  <c r="G68" i="10"/>
  <c r="F68" i="10"/>
  <c r="E68" i="10"/>
  <c r="J67" i="10"/>
  <c r="I67" i="10"/>
  <c r="H67" i="10"/>
  <c r="G67" i="10"/>
  <c r="F67" i="10"/>
  <c r="E67" i="10"/>
  <c r="J66" i="10"/>
  <c r="I66" i="10"/>
  <c r="H66" i="10"/>
  <c r="G66" i="10"/>
  <c r="F66" i="10"/>
  <c r="E66" i="10"/>
  <c r="J65" i="10"/>
  <c r="I65" i="10"/>
  <c r="H65" i="10"/>
  <c r="G65" i="10"/>
  <c r="F65" i="10"/>
  <c r="E65" i="10"/>
  <c r="J64" i="10"/>
  <c r="I64" i="10"/>
  <c r="H64" i="10"/>
  <c r="G64" i="10"/>
  <c r="F64" i="10"/>
  <c r="E64" i="10"/>
  <c r="J63" i="10"/>
  <c r="I63" i="10"/>
  <c r="H63" i="10"/>
  <c r="G63" i="10"/>
  <c r="F63" i="10"/>
  <c r="E63" i="10"/>
  <c r="J61" i="10"/>
  <c r="I61" i="10"/>
  <c r="H61" i="10"/>
  <c r="G61" i="10"/>
  <c r="F61" i="10"/>
  <c r="E61" i="10"/>
  <c r="J60" i="10"/>
  <c r="I60" i="10"/>
  <c r="H60" i="10"/>
  <c r="G60" i="10"/>
  <c r="F60" i="10"/>
  <c r="E60" i="10"/>
  <c r="J59" i="10"/>
  <c r="I59" i="10"/>
  <c r="H59" i="10"/>
  <c r="G59" i="10"/>
  <c r="F59" i="10"/>
  <c r="E59" i="10"/>
  <c r="J58" i="10"/>
  <c r="I58" i="10"/>
  <c r="H58" i="10"/>
  <c r="G58" i="10"/>
  <c r="F58" i="10"/>
  <c r="E58" i="10"/>
  <c r="J57" i="10"/>
  <c r="I57" i="10"/>
  <c r="H57" i="10"/>
  <c r="G57" i="10"/>
  <c r="F57" i="10"/>
  <c r="E57" i="10"/>
  <c r="J56" i="10"/>
  <c r="I56" i="10"/>
  <c r="H56" i="10"/>
  <c r="G56" i="10"/>
  <c r="F56" i="10"/>
  <c r="E56" i="10"/>
  <c r="J55" i="10"/>
  <c r="I55" i="10"/>
  <c r="H55" i="10"/>
  <c r="G55" i="10"/>
  <c r="F55" i="10"/>
  <c r="E55" i="10"/>
  <c r="J54" i="10"/>
  <c r="I54" i="10"/>
  <c r="H54" i="10"/>
  <c r="G54" i="10"/>
  <c r="F54" i="10"/>
  <c r="E54" i="10"/>
  <c r="J53" i="10"/>
  <c r="I53" i="10"/>
  <c r="H53" i="10"/>
  <c r="G53" i="10"/>
  <c r="F53" i="10"/>
  <c r="E53" i="10"/>
  <c r="J52" i="10"/>
  <c r="I52" i="10"/>
  <c r="H52" i="10"/>
  <c r="G52" i="10"/>
  <c r="F52" i="10"/>
  <c r="E52" i="10"/>
  <c r="J51" i="10"/>
  <c r="I51" i="10"/>
  <c r="H51" i="10"/>
  <c r="G51" i="10"/>
  <c r="F51" i="10"/>
  <c r="E51" i="10"/>
  <c r="J50" i="10"/>
  <c r="I50" i="10"/>
  <c r="H50" i="10"/>
  <c r="G50" i="10"/>
  <c r="F50" i="10"/>
  <c r="E50" i="10"/>
  <c r="J49" i="10"/>
  <c r="I49" i="10"/>
  <c r="H49" i="10"/>
  <c r="G49" i="10"/>
  <c r="F49" i="10"/>
  <c r="E49" i="10"/>
  <c r="J47" i="10"/>
  <c r="I47" i="10"/>
  <c r="H47" i="10"/>
  <c r="G47" i="10"/>
  <c r="F47" i="10"/>
  <c r="E47" i="10"/>
  <c r="J46" i="10"/>
  <c r="I46" i="10"/>
  <c r="H46" i="10"/>
  <c r="G46" i="10"/>
  <c r="F46" i="10"/>
  <c r="E46" i="10"/>
  <c r="J45" i="10"/>
  <c r="I45" i="10"/>
  <c r="H45" i="10"/>
  <c r="G45" i="10"/>
  <c r="F45" i="10"/>
  <c r="E45" i="10"/>
  <c r="J44" i="10"/>
  <c r="I44" i="10"/>
  <c r="H44" i="10"/>
  <c r="G44" i="10"/>
  <c r="F44" i="10"/>
  <c r="E44" i="10"/>
  <c r="J43" i="10"/>
  <c r="I43" i="10"/>
  <c r="H43" i="10"/>
  <c r="G43" i="10"/>
  <c r="F43" i="10"/>
  <c r="E43" i="10"/>
  <c r="J42" i="10"/>
  <c r="I42" i="10"/>
  <c r="H42" i="10"/>
  <c r="G42" i="10"/>
  <c r="F42" i="10"/>
  <c r="E42" i="10"/>
  <c r="J41" i="10"/>
  <c r="I41" i="10"/>
  <c r="H41" i="10"/>
  <c r="G41" i="10"/>
  <c r="F41" i="10"/>
  <c r="E41" i="10"/>
  <c r="J40" i="10"/>
  <c r="I40" i="10"/>
  <c r="H40" i="10"/>
  <c r="G40" i="10"/>
  <c r="F40" i="10"/>
  <c r="E40" i="10"/>
  <c r="K48" i="10"/>
  <c r="J39" i="10"/>
  <c r="I39" i="10"/>
  <c r="H39" i="10"/>
  <c r="G39" i="10"/>
  <c r="F39" i="10"/>
  <c r="E39" i="10"/>
  <c r="J38" i="10"/>
  <c r="I38" i="10"/>
  <c r="H38" i="10"/>
  <c r="G38" i="10"/>
  <c r="F38" i="10"/>
  <c r="E38" i="10"/>
  <c r="J36" i="10"/>
  <c r="I36" i="10"/>
  <c r="H36" i="10"/>
  <c r="G36" i="10"/>
  <c r="F36" i="10"/>
  <c r="E36" i="10"/>
  <c r="J35" i="10"/>
  <c r="I35" i="10"/>
  <c r="H35" i="10"/>
  <c r="G35" i="10"/>
  <c r="F35" i="10"/>
  <c r="E35" i="10"/>
  <c r="J34" i="10"/>
  <c r="I34" i="10"/>
  <c r="H34" i="10"/>
  <c r="G34" i="10"/>
  <c r="F34" i="10"/>
  <c r="E34" i="10"/>
  <c r="J33" i="10"/>
  <c r="I33" i="10"/>
  <c r="H33" i="10"/>
  <c r="G33" i="10"/>
  <c r="F33" i="10"/>
  <c r="E33" i="10"/>
  <c r="J32" i="10"/>
  <c r="I32" i="10"/>
  <c r="H32" i="10"/>
  <c r="G32" i="10"/>
  <c r="F32" i="10"/>
  <c r="E32" i="10"/>
  <c r="J31" i="10"/>
  <c r="I31" i="10"/>
  <c r="H31" i="10"/>
  <c r="G31" i="10"/>
  <c r="F31" i="10"/>
  <c r="E31" i="10"/>
  <c r="J30" i="10"/>
  <c r="I30" i="10"/>
  <c r="H30" i="10"/>
  <c r="G30" i="10"/>
  <c r="F30" i="10"/>
  <c r="E30" i="10"/>
  <c r="J29" i="10"/>
  <c r="I29" i="10"/>
  <c r="H29" i="10"/>
  <c r="G29" i="10"/>
  <c r="F29" i="10"/>
  <c r="E29" i="10"/>
  <c r="J28" i="10"/>
  <c r="I28" i="10"/>
  <c r="H28" i="10"/>
  <c r="G28" i="10"/>
  <c r="F28" i="10"/>
  <c r="E28" i="10"/>
  <c r="J27" i="10"/>
  <c r="I27" i="10"/>
  <c r="H27" i="10"/>
  <c r="G27" i="10"/>
  <c r="F27" i="10"/>
  <c r="E27" i="10"/>
  <c r="J26" i="10"/>
  <c r="I26" i="10"/>
  <c r="H26" i="10"/>
  <c r="G26" i="10"/>
  <c r="F26" i="10"/>
  <c r="E26" i="10"/>
  <c r="J24" i="10"/>
  <c r="I24" i="10"/>
  <c r="H24" i="10"/>
  <c r="G24" i="10"/>
  <c r="F24" i="10"/>
  <c r="E24" i="10"/>
  <c r="J23" i="10"/>
  <c r="I23" i="10"/>
  <c r="H23" i="10"/>
  <c r="G23" i="10"/>
  <c r="F23" i="10"/>
  <c r="E23" i="10"/>
  <c r="J22" i="10"/>
  <c r="I22" i="10"/>
  <c r="H22" i="10"/>
  <c r="G22" i="10"/>
  <c r="F22" i="10"/>
  <c r="E22" i="10"/>
  <c r="J21" i="10"/>
  <c r="I21" i="10"/>
  <c r="H21" i="10"/>
  <c r="G21" i="10"/>
  <c r="F21" i="10"/>
  <c r="E21" i="10"/>
  <c r="J20" i="10"/>
  <c r="I20" i="10"/>
  <c r="H20" i="10"/>
  <c r="G20" i="10"/>
  <c r="F20" i="10"/>
  <c r="E20" i="10"/>
  <c r="J19" i="10"/>
  <c r="I19" i="10"/>
  <c r="H19" i="10"/>
  <c r="G19" i="10"/>
  <c r="F19" i="10"/>
  <c r="E19" i="10"/>
  <c r="J18" i="10"/>
  <c r="I18" i="10"/>
  <c r="H18" i="10"/>
  <c r="G18" i="10"/>
  <c r="F18" i="10"/>
  <c r="E18" i="10"/>
  <c r="J17" i="10"/>
  <c r="I17" i="10"/>
  <c r="H17" i="10"/>
  <c r="G17" i="10"/>
  <c r="F17" i="10"/>
  <c r="E17" i="10"/>
  <c r="J16" i="10"/>
  <c r="I16" i="10"/>
  <c r="H16" i="10"/>
  <c r="G16" i="10"/>
  <c r="F16" i="10"/>
  <c r="E16" i="10"/>
  <c r="J15" i="10"/>
  <c r="I15" i="10"/>
  <c r="H15" i="10"/>
  <c r="G15" i="10"/>
  <c r="F15" i="10"/>
  <c r="E15" i="10"/>
  <c r="J14" i="10"/>
  <c r="I14" i="10"/>
  <c r="H14" i="10"/>
  <c r="G14" i="10"/>
  <c r="F14" i="10"/>
  <c r="E14" i="10"/>
  <c r="J13" i="10"/>
  <c r="I13" i="10"/>
  <c r="H13" i="10"/>
  <c r="G13" i="10"/>
  <c r="F13" i="10"/>
  <c r="E13" i="10"/>
  <c r="J12" i="10"/>
  <c r="I12" i="10"/>
  <c r="H12" i="10"/>
  <c r="G12" i="10"/>
  <c r="F12" i="10"/>
  <c r="E12" i="10"/>
  <c r="X147" i="28"/>
  <c r="X146" i="28"/>
  <c r="X145" i="28"/>
  <c r="X144" i="28"/>
  <c r="X143" i="28"/>
  <c r="X142" i="28"/>
  <c r="X141" i="28"/>
  <c r="X139" i="28"/>
  <c r="X138" i="28"/>
  <c r="X137" i="28"/>
  <c r="X136" i="28"/>
  <c r="X134" i="28"/>
  <c r="X133" i="28"/>
  <c r="X132" i="28"/>
  <c r="X131" i="28"/>
  <c r="X130" i="28"/>
  <c r="X129" i="28"/>
  <c r="X128" i="28"/>
  <c r="X127" i="28"/>
  <c r="X126" i="28"/>
  <c r="X125" i="28"/>
  <c r="X124" i="28"/>
  <c r="X123" i="28"/>
  <c r="X122" i="28"/>
  <c r="X120" i="28"/>
  <c r="X119" i="28"/>
  <c r="X118" i="28"/>
  <c r="X117" i="28"/>
  <c r="X116" i="28"/>
  <c r="X115" i="28"/>
  <c r="X114" i="28"/>
  <c r="X113" i="28"/>
  <c r="X112" i="28"/>
  <c r="X111" i="28"/>
  <c r="X110" i="28"/>
  <c r="X109" i="28"/>
  <c r="X121" i="28" s="1"/>
  <c r="X107" i="28"/>
  <c r="X106" i="28"/>
  <c r="X105" i="28"/>
  <c r="X104" i="28"/>
  <c r="X103" i="28"/>
  <c r="X102" i="28"/>
  <c r="X101" i="28"/>
  <c r="X100" i="28"/>
  <c r="X99" i="28"/>
  <c r="X98" i="28"/>
  <c r="X97" i="28"/>
  <c r="X96" i="28"/>
  <c r="X95" i="28"/>
  <c r="X94" i="28"/>
  <c r="X93" i="28"/>
  <c r="X92" i="28"/>
  <c r="X91" i="28"/>
  <c r="X89" i="28"/>
  <c r="X88" i="28"/>
  <c r="X87" i="28"/>
  <c r="X86" i="28"/>
  <c r="X85" i="28"/>
  <c r="X84" i="28"/>
  <c r="X83" i="28"/>
  <c r="X82" i="28"/>
  <c r="X81" i="28"/>
  <c r="X80" i="28"/>
  <c r="X78" i="28"/>
  <c r="X77" i="28"/>
  <c r="X76" i="28"/>
  <c r="X75" i="28"/>
  <c r="X74" i="28"/>
  <c r="X79" i="28" s="1"/>
  <c r="X72" i="28"/>
  <c r="X71" i="28"/>
  <c r="X70" i="28"/>
  <c r="X69" i="28"/>
  <c r="X68" i="28"/>
  <c r="X67" i="28"/>
  <c r="X66" i="28"/>
  <c r="X65" i="28"/>
  <c r="X73" i="28" s="1"/>
  <c r="X64" i="28"/>
  <c r="X63" i="28"/>
  <c r="X61" i="28"/>
  <c r="X60" i="28"/>
  <c r="X59" i="28"/>
  <c r="X58" i="28"/>
  <c r="X57" i="28"/>
  <c r="X56" i="28"/>
  <c r="X55" i="28"/>
  <c r="X54" i="28"/>
  <c r="X53" i="28"/>
  <c r="X52" i="28"/>
  <c r="X51" i="28"/>
  <c r="X50" i="28"/>
  <c r="X49" i="28"/>
  <c r="X47" i="28"/>
  <c r="X46" i="28"/>
  <c r="X45" i="28"/>
  <c r="X44" i="28"/>
  <c r="X43" i="28"/>
  <c r="X42" i="28"/>
  <c r="X41" i="28"/>
  <c r="X40" i="28"/>
  <c r="X39" i="28"/>
  <c r="X48" i="28" s="1"/>
  <c r="X38" i="28"/>
  <c r="X36" i="28"/>
  <c r="X35" i="28"/>
  <c r="X34" i="28"/>
  <c r="X33" i="28"/>
  <c r="X32" i="28"/>
  <c r="X31" i="28"/>
  <c r="X30" i="28"/>
  <c r="X29" i="28"/>
  <c r="X28" i="28"/>
  <c r="X27" i="28"/>
  <c r="X26" i="28"/>
  <c r="X37" i="28" s="1"/>
  <c r="X24" i="28"/>
  <c r="X23" i="28"/>
  <c r="X22" i="28"/>
  <c r="X21" i="28"/>
  <c r="X20" i="28"/>
  <c r="X19" i="28"/>
  <c r="X18" i="28"/>
  <c r="X17" i="28"/>
  <c r="X16" i="28"/>
  <c r="X15" i="28"/>
  <c r="X14" i="28"/>
  <c r="X13" i="28"/>
  <c r="X12" i="28"/>
  <c r="W147" i="28"/>
  <c r="V147" i="28"/>
  <c r="U147" i="28"/>
  <c r="T147" i="28"/>
  <c r="S147" i="28"/>
  <c r="R147" i="28"/>
  <c r="W146" i="28"/>
  <c r="V146" i="28"/>
  <c r="U146" i="28"/>
  <c r="T146" i="28"/>
  <c r="S146" i="28"/>
  <c r="R146" i="28"/>
  <c r="W145" i="28"/>
  <c r="V145" i="28"/>
  <c r="U145" i="28"/>
  <c r="T145" i="28"/>
  <c r="S145" i="28"/>
  <c r="R145" i="28"/>
  <c r="W144" i="28"/>
  <c r="V144" i="28"/>
  <c r="U144" i="28"/>
  <c r="T144" i="28"/>
  <c r="S144" i="28"/>
  <c r="R144" i="28"/>
  <c r="W143" i="28"/>
  <c r="V143" i="28"/>
  <c r="U143" i="28"/>
  <c r="T143" i="28"/>
  <c r="S143" i="28"/>
  <c r="R143" i="28"/>
  <c r="X148" i="28"/>
  <c r="W142" i="28"/>
  <c r="V142" i="28"/>
  <c r="U142" i="28"/>
  <c r="T142" i="28"/>
  <c r="S142" i="28"/>
  <c r="R142" i="28"/>
  <c r="W141" i="28"/>
  <c r="V141" i="28"/>
  <c r="U141" i="28"/>
  <c r="T141" i="28"/>
  <c r="S141" i="28"/>
  <c r="R141" i="28"/>
  <c r="W139" i="28"/>
  <c r="V139" i="28"/>
  <c r="U139" i="28"/>
  <c r="T139" i="28"/>
  <c r="S139" i="28"/>
  <c r="R139" i="28"/>
  <c r="W138" i="28"/>
  <c r="V138" i="28"/>
  <c r="U138" i="28"/>
  <c r="T138" i="28"/>
  <c r="S138" i="28"/>
  <c r="R138" i="28"/>
  <c r="W137" i="28"/>
  <c r="V137" i="28"/>
  <c r="U137" i="28"/>
  <c r="T137" i="28"/>
  <c r="S137" i="28"/>
  <c r="R137" i="28"/>
  <c r="W136" i="28"/>
  <c r="V136" i="28"/>
  <c r="U136" i="28"/>
  <c r="T136" i="28"/>
  <c r="S136" i="28"/>
  <c r="R136" i="28"/>
  <c r="W134" i="28"/>
  <c r="V134" i="28"/>
  <c r="U134" i="28"/>
  <c r="T134" i="28"/>
  <c r="S134" i="28"/>
  <c r="R134" i="28"/>
  <c r="W133" i="28"/>
  <c r="V133" i="28"/>
  <c r="U133" i="28"/>
  <c r="T133" i="28"/>
  <c r="S133" i="28"/>
  <c r="R133" i="28"/>
  <c r="W132" i="28"/>
  <c r="V132" i="28"/>
  <c r="U132" i="28"/>
  <c r="T132" i="28"/>
  <c r="S132" i="28"/>
  <c r="R132" i="28"/>
  <c r="W131" i="28"/>
  <c r="V131" i="28"/>
  <c r="U131" i="28"/>
  <c r="T131" i="28"/>
  <c r="S131" i="28"/>
  <c r="R131" i="28"/>
  <c r="W130" i="28"/>
  <c r="V130" i="28"/>
  <c r="U130" i="28"/>
  <c r="T130" i="28"/>
  <c r="S130" i="28"/>
  <c r="R130" i="28"/>
  <c r="W129" i="28"/>
  <c r="V129" i="28"/>
  <c r="U129" i="28"/>
  <c r="T129" i="28"/>
  <c r="S129" i="28"/>
  <c r="R129" i="28"/>
  <c r="W128" i="28"/>
  <c r="V128" i="28"/>
  <c r="U128" i="28"/>
  <c r="T128" i="28"/>
  <c r="S128" i="28"/>
  <c r="R128" i="28"/>
  <c r="W127" i="28"/>
  <c r="V127" i="28"/>
  <c r="U127" i="28"/>
  <c r="T127" i="28"/>
  <c r="S127" i="28"/>
  <c r="R127" i="28"/>
  <c r="W126" i="28"/>
  <c r="V126" i="28"/>
  <c r="U126" i="28"/>
  <c r="T126" i="28"/>
  <c r="S126" i="28"/>
  <c r="R126" i="28"/>
  <c r="W125" i="28"/>
  <c r="V125" i="28"/>
  <c r="U125" i="28"/>
  <c r="T125" i="28"/>
  <c r="S125" i="28"/>
  <c r="R125" i="28"/>
  <c r="W124" i="28"/>
  <c r="V124" i="28"/>
  <c r="U124" i="28"/>
  <c r="T124" i="28"/>
  <c r="S124" i="28"/>
  <c r="R124" i="28"/>
  <c r="W123" i="28"/>
  <c r="V123" i="28"/>
  <c r="U123" i="28"/>
  <c r="T123" i="28"/>
  <c r="S123" i="28"/>
  <c r="R123" i="28"/>
  <c r="W122" i="28"/>
  <c r="V122" i="28"/>
  <c r="U122" i="28"/>
  <c r="T122" i="28"/>
  <c r="S122" i="28"/>
  <c r="R122" i="28"/>
  <c r="W120" i="28"/>
  <c r="V120" i="28"/>
  <c r="U120" i="28"/>
  <c r="T120" i="28"/>
  <c r="S120" i="28"/>
  <c r="R120" i="28"/>
  <c r="W119" i="28"/>
  <c r="V119" i="28"/>
  <c r="U119" i="28"/>
  <c r="T119" i="28"/>
  <c r="S119" i="28"/>
  <c r="R119" i="28"/>
  <c r="W118" i="28"/>
  <c r="V118" i="28"/>
  <c r="U118" i="28"/>
  <c r="T118" i="28"/>
  <c r="S118" i="28"/>
  <c r="R118" i="28"/>
  <c r="W117" i="28"/>
  <c r="V117" i="28"/>
  <c r="U117" i="28"/>
  <c r="T117" i="28"/>
  <c r="S117" i="28"/>
  <c r="R117" i="28"/>
  <c r="W116" i="28"/>
  <c r="V116" i="28"/>
  <c r="U116" i="28"/>
  <c r="T116" i="28"/>
  <c r="S116" i="28"/>
  <c r="R116" i="28"/>
  <c r="W115" i="28"/>
  <c r="V115" i="28"/>
  <c r="U115" i="28"/>
  <c r="T115" i="28"/>
  <c r="S115" i="28"/>
  <c r="R115" i="28"/>
  <c r="W114" i="28"/>
  <c r="V114" i="28"/>
  <c r="U114" i="28"/>
  <c r="T114" i="28"/>
  <c r="S114" i="28"/>
  <c r="R114" i="28"/>
  <c r="W113" i="28"/>
  <c r="V113" i="28"/>
  <c r="U113" i="28"/>
  <c r="T113" i="28"/>
  <c r="S113" i="28"/>
  <c r="R113" i="28"/>
  <c r="W112" i="28"/>
  <c r="V112" i="28"/>
  <c r="U112" i="28"/>
  <c r="T112" i="28"/>
  <c r="S112" i="28"/>
  <c r="R112" i="28"/>
  <c r="W111" i="28"/>
  <c r="V111" i="28"/>
  <c r="U111" i="28"/>
  <c r="T111" i="28"/>
  <c r="S111" i="28"/>
  <c r="R111" i="28"/>
  <c r="W110" i="28"/>
  <c r="V110" i="28"/>
  <c r="U110" i="28"/>
  <c r="T110" i="28"/>
  <c r="S110" i="28"/>
  <c r="R110" i="28"/>
  <c r="W109" i="28"/>
  <c r="V109" i="28"/>
  <c r="U109" i="28"/>
  <c r="T109" i="28"/>
  <c r="S109" i="28"/>
  <c r="R109" i="28"/>
  <c r="W107" i="28"/>
  <c r="V107" i="28"/>
  <c r="U107" i="28"/>
  <c r="T107" i="28"/>
  <c r="S107" i="28"/>
  <c r="R107" i="28"/>
  <c r="W106" i="28"/>
  <c r="V106" i="28"/>
  <c r="U106" i="28"/>
  <c r="T106" i="28"/>
  <c r="S106" i="28"/>
  <c r="R106" i="28"/>
  <c r="W105" i="28"/>
  <c r="V105" i="28"/>
  <c r="U105" i="28"/>
  <c r="T105" i="28"/>
  <c r="S105" i="28"/>
  <c r="R105" i="28"/>
  <c r="W104" i="28"/>
  <c r="V104" i="28"/>
  <c r="U104" i="28"/>
  <c r="T104" i="28"/>
  <c r="S104" i="28"/>
  <c r="R104" i="28"/>
  <c r="W103" i="28"/>
  <c r="V103" i="28"/>
  <c r="U103" i="28"/>
  <c r="T103" i="28"/>
  <c r="S103" i="28"/>
  <c r="R103" i="28"/>
  <c r="W102" i="28"/>
  <c r="V102" i="28"/>
  <c r="U102" i="28"/>
  <c r="T102" i="28"/>
  <c r="S102" i="28"/>
  <c r="R102" i="28"/>
  <c r="W101" i="28"/>
  <c r="V101" i="28"/>
  <c r="U101" i="28"/>
  <c r="T101" i="28"/>
  <c r="S101" i="28"/>
  <c r="R101" i="28"/>
  <c r="W100" i="28"/>
  <c r="V100" i="28"/>
  <c r="U100" i="28"/>
  <c r="T100" i="28"/>
  <c r="S100" i="28"/>
  <c r="R100" i="28"/>
  <c r="W99" i="28"/>
  <c r="V99" i="28"/>
  <c r="U99" i="28"/>
  <c r="T99" i="28"/>
  <c r="S99" i="28"/>
  <c r="R99" i="28"/>
  <c r="W98" i="28"/>
  <c r="V98" i="28"/>
  <c r="U98" i="28"/>
  <c r="T98" i="28"/>
  <c r="S98" i="28"/>
  <c r="R98" i="28"/>
  <c r="W97" i="28"/>
  <c r="V97" i="28"/>
  <c r="U97" i="28"/>
  <c r="T97" i="28"/>
  <c r="S97" i="28"/>
  <c r="R97" i="28"/>
  <c r="W96" i="28"/>
  <c r="V96" i="28"/>
  <c r="U96" i="28"/>
  <c r="T96" i="28"/>
  <c r="S96" i="28"/>
  <c r="R96" i="28"/>
  <c r="W95" i="28"/>
  <c r="V95" i="28"/>
  <c r="U95" i="28"/>
  <c r="T95" i="28"/>
  <c r="S95" i="28"/>
  <c r="R95" i="28"/>
  <c r="W94" i="28"/>
  <c r="V94" i="28"/>
  <c r="U94" i="28"/>
  <c r="T94" i="28"/>
  <c r="S94" i="28"/>
  <c r="R94" i="28"/>
  <c r="W93" i="28"/>
  <c r="V93" i="28"/>
  <c r="U93" i="28"/>
  <c r="T93" i="28"/>
  <c r="S93" i="28"/>
  <c r="R93" i="28"/>
  <c r="W92" i="28"/>
  <c r="V92" i="28"/>
  <c r="U92" i="28"/>
  <c r="T92" i="28"/>
  <c r="S92" i="28"/>
  <c r="R92" i="28"/>
  <c r="W91" i="28"/>
  <c r="V91" i="28"/>
  <c r="U91" i="28"/>
  <c r="T91" i="28"/>
  <c r="S91" i="28"/>
  <c r="R91" i="28"/>
  <c r="W89" i="28"/>
  <c r="V89" i="28"/>
  <c r="U89" i="28"/>
  <c r="T89" i="28"/>
  <c r="S89" i="28"/>
  <c r="R89" i="28"/>
  <c r="W88" i="28"/>
  <c r="V88" i="28"/>
  <c r="U88" i="28"/>
  <c r="T88" i="28"/>
  <c r="S88" i="28"/>
  <c r="R88" i="28"/>
  <c r="W87" i="28"/>
  <c r="V87" i="28"/>
  <c r="U87" i="28"/>
  <c r="T87" i="28"/>
  <c r="S87" i="28"/>
  <c r="R87" i="28"/>
  <c r="W86" i="28"/>
  <c r="V86" i="28"/>
  <c r="U86" i="28"/>
  <c r="T86" i="28"/>
  <c r="S86" i="28"/>
  <c r="R86" i="28"/>
  <c r="W85" i="28"/>
  <c r="V85" i="28"/>
  <c r="U85" i="28"/>
  <c r="T85" i="28"/>
  <c r="S85" i="28"/>
  <c r="R85" i="28"/>
  <c r="W84" i="28"/>
  <c r="V84" i="28"/>
  <c r="U84" i="28"/>
  <c r="T84" i="28"/>
  <c r="S84" i="28"/>
  <c r="R84" i="28"/>
  <c r="W83" i="28"/>
  <c r="V83" i="28"/>
  <c r="U83" i="28"/>
  <c r="T83" i="28"/>
  <c r="S83" i="28"/>
  <c r="R83" i="28"/>
  <c r="W82" i="28"/>
  <c r="V82" i="28"/>
  <c r="U82" i="28"/>
  <c r="T82" i="28"/>
  <c r="S82" i="28"/>
  <c r="R82" i="28"/>
  <c r="W81" i="28"/>
  <c r="V81" i="28"/>
  <c r="U81" i="28"/>
  <c r="T81" i="28"/>
  <c r="S81" i="28"/>
  <c r="R81" i="28"/>
  <c r="W80" i="28"/>
  <c r="V80" i="28"/>
  <c r="U80" i="28"/>
  <c r="T80" i="28"/>
  <c r="S80" i="28"/>
  <c r="R80" i="28"/>
  <c r="W78" i="28"/>
  <c r="V78" i="28"/>
  <c r="U78" i="28"/>
  <c r="T78" i="28"/>
  <c r="S78" i="28"/>
  <c r="R78" i="28"/>
  <c r="W77" i="28"/>
  <c r="V77" i="28"/>
  <c r="U77" i="28"/>
  <c r="T77" i="28"/>
  <c r="S77" i="28"/>
  <c r="R77" i="28"/>
  <c r="W76" i="28"/>
  <c r="V76" i="28"/>
  <c r="U76" i="28"/>
  <c r="T76" i="28"/>
  <c r="S76" i="28"/>
  <c r="R76" i="28"/>
  <c r="W75" i="28"/>
  <c r="V75" i="28"/>
  <c r="U75" i="28"/>
  <c r="T75" i="28"/>
  <c r="S75" i="28"/>
  <c r="R75" i="28"/>
  <c r="W74" i="28"/>
  <c r="V74" i="28"/>
  <c r="U74" i="28"/>
  <c r="T74" i="28"/>
  <c r="S74" i="28"/>
  <c r="R74" i="28"/>
  <c r="W72" i="28"/>
  <c r="V72" i="28"/>
  <c r="U72" i="28"/>
  <c r="T72" i="28"/>
  <c r="S72" i="28"/>
  <c r="R72" i="28"/>
  <c r="W71" i="28"/>
  <c r="V71" i="28"/>
  <c r="U71" i="28"/>
  <c r="T71" i="28"/>
  <c r="S71" i="28"/>
  <c r="R71" i="28"/>
  <c r="W70" i="28"/>
  <c r="V70" i="28"/>
  <c r="U70" i="28"/>
  <c r="T70" i="28"/>
  <c r="S70" i="28"/>
  <c r="R70" i="28"/>
  <c r="W69" i="28"/>
  <c r="V69" i="28"/>
  <c r="U69" i="28"/>
  <c r="T69" i="28"/>
  <c r="S69" i="28"/>
  <c r="R69" i="28"/>
  <c r="W68" i="28"/>
  <c r="V68" i="28"/>
  <c r="U68" i="28"/>
  <c r="T68" i="28"/>
  <c r="S68" i="28"/>
  <c r="R68" i="28"/>
  <c r="W67" i="28"/>
  <c r="V67" i="28"/>
  <c r="U67" i="28"/>
  <c r="T67" i="28"/>
  <c r="S67" i="28"/>
  <c r="R67" i="28"/>
  <c r="W66" i="28"/>
  <c r="V66" i="28"/>
  <c r="U66" i="28"/>
  <c r="T66" i="28"/>
  <c r="S66" i="28"/>
  <c r="R66" i="28"/>
  <c r="W65" i="28"/>
  <c r="V65" i="28"/>
  <c r="U65" i="28"/>
  <c r="T65" i="28"/>
  <c r="S65" i="28"/>
  <c r="R65" i="28"/>
  <c r="W64" i="28"/>
  <c r="V64" i="28"/>
  <c r="U64" i="28"/>
  <c r="T64" i="28"/>
  <c r="S64" i="28"/>
  <c r="R64" i="28"/>
  <c r="W63" i="28"/>
  <c r="V63" i="28"/>
  <c r="U63" i="28"/>
  <c r="T63" i="28"/>
  <c r="S63" i="28"/>
  <c r="R63" i="28"/>
  <c r="W61" i="28"/>
  <c r="V61" i="28"/>
  <c r="U61" i="28"/>
  <c r="T61" i="28"/>
  <c r="S61" i="28"/>
  <c r="R61" i="28"/>
  <c r="W60" i="28"/>
  <c r="V60" i="28"/>
  <c r="U60" i="28"/>
  <c r="T60" i="28"/>
  <c r="S60" i="28"/>
  <c r="R60" i="28"/>
  <c r="W59" i="28"/>
  <c r="V59" i="28"/>
  <c r="U59" i="28"/>
  <c r="T59" i="28"/>
  <c r="S59" i="28"/>
  <c r="R59" i="28"/>
  <c r="W58" i="28"/>
  <c r="V58" i="28"/>
  <c r="U58" i="28"/>
  <c r="T58" i="28"/>
  <c r="S58" i="28"/>
  <c r="R58" i="28"/>
  <c r="W57" i="28"/>
  <c r="V57" i="28"/>
  <c r="U57" i="28"/>
  <c r="T57" i="28"/>
  <c r="S57" i="28"/>
  <c r="R57" i="28"/>
  <c r="W56" i="28"/>
  <c r="V56" i="28"/>
  <c r="U56" i="28"/>
  <c r="T56" i="28"/>
  <c r="S56" i="28"/>
  <c r="R56" i="28"/>
  <c r="W55" i="28"/>
  <c r="V55" i="28"/>
  <c r="U55" i="28"/>
  <c r="T55" i="28"/>
  <c r="S55" i="28"/>
  <c r="R55" i="28"/>
  <c r="W54" i="28"/>
  <c r="V54" i="28"/>
  <c r="U54" i="28"/>
  <c r="T54" i="28"/>
  <c r="S54" i="28"/>
  <c r="R54" i="28"/>
  <c r="W53" i="28"/>
  <c r="V53" i="28"/>
  <c r="U53" i="28"/>
  <c r="T53" i="28"/>
  <c r="S53" i="28"/>
  <c r="R53" i="28"/>
  <c r="W52" i="28"/>
  <c r="V52" i="28"/>
  <c r="U52" i="28"/>
  <c r="T52" i="28"/>
  <c r="S52" i="28"/>
  <c r="R52" i="28"/>
  <c r="W51" i="28"/>
  <c r="V51" i="28"/>
  <c r="U51" i="28"/>
  <c r="T51" i="28"/>
  <c r="S51" i="28"/>
  <c r="R51" i="28"/>
  <c r="W50" i="28"/>
  <c r="V50" i="28"/>
  <c r="U50" i="28"/>
  <c r="T50" i="28"/>
  <c r="S50" i="28"/>
  <c r="R50" i="28"/>
  <c r="W49" i="28"/>
  <c r="V49" i="28"/>
  <c r="U49" i="28"/>
  <c r="T49" i="28"/>
  <c r="S49" i="28"/>
  <c r="R49" i="28"/>
  <c r="W47" i="28"/>
  <c r="V47" i="28"/>
  <c r="U47" i="28"/>
  <c r="T47" i="28"/>
  <c r="S47" i="28"/>
  <c r="R47" i="28"/>
  <c r="W46" i="28"/>
  <c r="V46" i="28"/>
  <c r="U46" i="28"/>
  <c r="T46" i="28"/>
  <c r="S46" i="28"/>
  <c r="R46" i="28"/>
  <c r="W45" i="28"/>
  <c r="V45" i="28"/>
  <c r="U45" i="28"/>
  <c r="T45" i="28"/>
  <c r="S45" i="28"/>
  <c r="R45" i="28"/>
  <c r="W44" i="28"/>
  <c r="V44" i="28"/>
  <c r="U44" i="28"/>
  <c r="T44" i="28"/>
  <c r="S44" i="28"/>
  <c r="R44" i="28"/>
  <c r="W43" i="28"/>
  <c r="V43" i="28"/>
  <c r="U43" i="28"/>
  <c r="T43" i="28"/>
  <c r="S43" i="28"/>
  <c r="R43" i="28"/>
  <c r="W42" i="28"/>
  <c r="V42" i="28"/>
  <c r="U42" i="28"/>
  <c r="T42" i="28"/>
  <c r="S42" i="28"/>
  <c r="R42" i="28"/>
  <c r="W41" i="28"/>
  <c r="V41" i="28"/>
  <c r="U41" i="28"/>
  <c r="T41" i="28"/>
  <c r="S41" i="28"/>
  <c r="R41" i="28"/>
  <c r="W40" i="28"/>
  <c r="V40" i="28"/>
  <c r="U40" i="28"/>
  <c r="T40" i="28"/>
  <c r="S40" i="28"/>
  <c r="R40" i="28"/>
  <c r="W39" i="28"/>
  <c r="V39" i="28"/>
  <c r="U39" i="28"/>
  <c r="T39" i="28"/>
  <c r="S39" i="28"/>
  <c r="R39" i="28"/>
  <c r="W38" i="28"/>
  <c r="V38" i="28"/>
  <c r="U38" i="28"/>
  <c r="T38" i="28"/>
  <c r="S38" i="28"/>
  <c r="R38" i="28"/>
  <c r="W36" i="28"/>
  <c r="V36" i="28"/>
  <c r="U36" i="28"/>
  <c r="T36" i="28"/>
  <c r="S36" i="28"/>
  <c r="R36" i="28"/>
  <c r="W35" i="28"/>
  <c r="V35" i="28"/>
  <c r="U35" i="28"/>
  <c r="T35" i="28"/>
  <c r="S35" i="28"/>
  <c r="R35" i="28"/>
  <c r="W34" i="28"/>
  <c r="V34" i="28"/>
  <c r="U34" i="28"/>
  <c r="T34" i="28"/>
  <c r="S34" i="28"/>
  <c r="R34" i="28"/>
  <c r="W33" i="28"/>
  <c r="V33" i="28"/>
  <c r="U33" i="28"/>
  <c r="T33" i="28"/>
  <c r="S33" i="28"/>
  <c r="R33" i="28"/>
  <c r="W32" i="28"/>
  <c r="V32" i="28"/>
  <c r="U32" i="28"/>
  <c r="T32" i="28"/>
  <c r="S32" i="28"/>
  <c r="R32" i="28"/>
  <c r="W31" i="28"/>
  <c r="V31" i="28"/>
  <c r="U31" i="28"/>
  <c r="T31" i="28"/>
  <c r="S31" i="28"/>
  <c r="R31" i="28"/>
  <c r="W30" i="28"/>
  <c r="V30" i="28"/>
  <c r="U30" i="28"/>
  <c r="T30" i="28"/>
  <c r="S30" i="28"/>
  <c r="R30" i="28"/>
  <c r="W29" i="28"/>
  <c r="V29" i="28"/>
  <c r="U29" i="28"/>
  <c r="T29" i="28"/>
  <c r="S29" i="28"/>
  <c r="R29" i="28"/>
  <c r="W28" i="28"/>
  <c r="V28" i="28"/>
  <c r="U28" i="28"/>
  <c r="T28" i="28"/>
  <c r="S28" i="28"/>
  <c r="R28" i="28"/>
  <c r="W27" i="28"/>
  <c r="V27" i="28"/>
  <c r="U27" i="28"/>
  <c r="T27" i="28"/>
  <c r="S27" i="28"/>
  <c r="R27" i="28"/>
  <c r="W26" i="28"/>
  <c r="V26" i="28"/>
  <c r="U26" i="28"/>
  <c r="T26" i="28"/>
  <c r="S26" i="28"/>
  <c r="R26" i="28"/>
  <c r="W24" i="28"/>
  <c r="V24" i="28"/>
  <c r="U24" i="28"/>
  <c r="T24" i="28"/>
  <c r="S24" i="28"/>
  <c r="R24" i="28"/>
  <c r="W23" i="28"/>
  <c r="V23" i="28"/>
  <c r="U23" i="28"/>
  <c r="T23" i="28"/>
  <c r="S23" i="28"/>
  <c r="R23" i="28"/>
  <c r="W22" i="28"/>
  <c r="V22" i="28"/>
  <c r="U22" i="28"/>
  <c r="T22" i="28"/>
  <c r="S22" i="28"/>
  <c r="R22" i="28"/>
  <c r="W21" i="28"/>
  <c r="V21" i="28"/>
  <c r="U21" i="28"/>
  <c r="T21" i="28"/>
  <c r="S21" i="28"/>
  <c r="R21" i="28"/>
  <c r="W20" i="28"/>
  <c r="V20" i="28"/>
  <c r="U20" i="28"/>
  <c r="T20" i="28"/>
  <c r="S20" i="28"/>
  <c r="R20" i="28"/>
  <c r="W19" i="28"/>
  <c r="V19" i="28"/>
  <c r="U19" i="28"/>
  <c r="T19" i="28"/>
  <c r="S19" i="28"/>
  <c r="R19" i="28"/>
  <c r="W18" i="28"/>
  <c r="V18" i="28"/>
  <c r="U18" i="28"/>
  <c r="T18" i="28"/>
  <c r="S18" i="28"/>
  <c r="R18" i="28"/>
  <c r="W17" i="28"/>
  <c r="V17" i="28"/>
  <c r="U17" i="28"/>
  <c r="T17" i="28"/>
  <c r="S17" i="28"/>
  <c r="R17" i="28"/>
  <c r="W16" i="28"/>
  <c r="V16" i="28"/>
  <c r="U16" i="28"/>
  <c r="T16" i="28"/>
  <c r="S16" i="28"/>
  <c r="R16" i="28"/>
  <c r="W15" i="28"/>
  <c r="V15" i="28"/>
  <c r="U15" i="28"/>
  <c r="T15" i="28"/>
  <c r="S15" i="28"/>
  <c r="R15" i="28"/>
  <c r="W14" i="28"/>
  <c r="V14" i="28"/>
  <c r="U14" i="28"/>
  <c r="T14" i="28"/>
  <c r="S14" i="28"/>
  <c r="R14" i="28"/>
  <c r="W13" i="28"/>
  <c r="V13" i="28"/>
  <c r="U13" i="28"/>
  <c r="T13" i="28"/>
  <c r="S13" i="28"/>
  <c r="R13" i="28"/>
  <c r="W12" i="28"/>
  <c r="V12" i="28"/>
  <c r="U12" i="28"/>
  <c r="T12" i="28"/>
  <c r="S12" i="28"/>
  <c r="R12" i="28"/>
  <c r="K147" i="28"/>
  <c r="K146" i="28"/>
  <c r="K145" i="28"/>
  <c r="K144" i="28"/>
  <c r="K143" i="28"/>
  <c r="K142" i="28"/>
  <c r="K141" i="28"/>
  <c r="K139" i="28"/>
  <c r="K138" i="28"/>
  <c r="K137" i="28"/>
  <c r="K136" i="28"/>
  <c r="K134" i="28"/>
  <c r="K133" i="28"/>
  <c r="K132" i="28"/>
  <c r="K131" i="28"/>
  <c r="K130" i="28"/>
  <c r="K129" i="28"/>
  <c r="K128" i="28"/>
  <c r="K127" i="28"/>
  <c r="K126" i="28"/>
  <c r="K125" i="28"/>
  <c r="K124" i="28"/>
  <c r="K123" i="28"/>
  <c r="K122" i="28"/>
  <c r="K120" i="28"/>
  <c r="K119" i="28"/>
  <c r="K118" i="28"/>
  <c r="K117" i="28"/>
  <c r="K116" i="28"/>
  <c r="K115" i="28"/>
  <c r="K114" i="28"/>
  <c r="K113" i="28"/>
  <c r="K112" i="28"/>
  <c r="K111" i="28"/>
  <c r="K110" i="28"/>
  <c r="K109" i="28"/>
  <c r="K107" i="28"/>
  <c r="K106" i="28"/>
  <c r="K105" i="28"/>
  <c r="K104" i="28"/>
  <c r="K103" i="28"/>
  <c r="K102" i="28"/>
  <c r="K101" i="28"/>
  <c r="K100" i="28"/>
  <c r="K99" i="28"/>
  <c r="K98" i="28"/>
  <c r="K97" i="28"/>
  <c r="K96" i="28"/>
  <c r="K95" i="28"/>
  <c r="K94" i="28"/>
  <c r="K93" i="28"/>
  <c r="K92" i="28"/>
  <c r="K91" i="28"/>
  <c r="K89" i="28"/>
  <c r="K88" i="28"/>
  <c r="K87" i="28"/>
  <c r="K86" i="28"/>
  <c r="K85" i="28"/>
  <c r="K84" i="28"/>
  <c r="K83" i="28"/>
  <c r="K82" i="28"/>
  <c r="K81" i="28"/>
  <c r="K80" i="28"/>
  <c r="K78" i="28"/>
  <c r="K77" i="28"/>
  <c r="K76" i="28"/>
  <c r="K75" i="28"/>
  <c r="K74" i="28"/>
  <c r="K79" i="28" s="1"/>
  <c r="K72" i="28"/>
  <c r="K71" i="28"/>
  <c r="K70" i="28"/>
  <c r="K69" i="28"/>
  <c r="K68" i="28"/>
  <c r="K67" i="28"/>
  <c r="K66" i="28"/>
  <c r="K65" i="28"/>
  <c r="K64" i="28"/>
  <c r="K63" i="28"/>
  <c r="K61" i="28"/>
  <c r="K60" i="28"/>
  <c r="K59" i="28"/>
  <c r="K58" i="28"/>
  <c r="K57" i="28"/>
  <c r="K56" i="28"/>
  <c r="K55" i="28"/>
  <c r="K54" i="28"/>
  <c r="K53" i="28"/>
  <c r="K52" i="28"/>
  <c r="K51" i="28"/>
  <c r="K50" i="28"/>
  <c r="K49" i="28"/>
  <c r="K47" i="28"/>
  <c r="K46" i="28"/>
  <c r="K45" i="28"/>
  <c r="K44" i="28"/>
  <c r="K43" i="28"/>
  <c r="K42" i="28"/>
  <c r="K41" i="28"/>
  <c r="K40" i="28"/>
  <c r="K39" i="28"/>
  <c r="K38" i="28"/>
  <c r="K36" i="28"/>
  <c r="K35" i="28"/>
  <c r="K34" i="28"/>
  <c r="K33" i="28"/>
  <c r="K32" i="28"/>
  <c r="K31" i="28"/>
  <c r="K30" i="28"/>
  <c r="K29" i="28"/>
  <c r="K28" i="28"/>
  <c r="K27" i="28"/>
  <c r="K26" i="28"/>
  <c r="K24" i="28"/>
  <c r="K23" i="28"/>
  <c r="K22" i="28"/>
  <c r="K21" i="28"/>
  <c r="K20" i="28"/>
  <c r="K19" i="28"/>
  <c r="K18" i="28"/>
  <c r="K17" i="28"/>
  <c r="K16" i="28"/>
  <c r="K15" i="28"/>
  <c r="K14" i="28"/>
  <c r="K13" i="28"/>
  <c r="K12" i="28"/>
  <c r="K25" i="28" s="1"/>
  <c r="J147" i="28"/>
  <c r="I147" i="28"/>
  <c r="H147" i="28"/>
  <c r="G147" i="28"/>
  <c r="F147" i="28"/>
  <c r="E147" i="28"/>
  <c r="J146" i="28"/>
  <c r="I146" i="28"/>
  <c r="H146" i="28"/>
  <c r="G146" i="28"/>
  <c r="F146" i="28"/>
  <c r="E146" i="28"/>
  <c r="J145" i="28"/>
  <c r="I145" i="28"/>
  <c r="H145" i="28"/>
  <c r="G145" i="28"/>
  <c r="F145" i="28"/>
  <c r="E145" i="28"/>
  <c r="J144" i="28"/>
  <c r="I144" i="28"/>
  <c r="H144" i="28"/>
  <c r="G144" i="28"/>
  <c r="F144" i="28"/>
  <c r="E144" i="28"/>
  <c r="J143" i="28"/>
  <c r="I143" i="28"/>
  <c r="H143" i="28"/>
  <c r="G143" i="28"/>
  <c r="F143" i="28"/>
  <c r="E143" i="28"/>
  <c r="J142" i="28"/>
  <c r="I142" i="28"/>
  <c r="H142" i="28"/>
  <c r="G142" i="28"/>
  <c r="F142" i="28"/>
  <c r="E142" i="28"/>
  <c r="J141" i="28"/>
  <c r="I141" i="28"/>
  <c r="H141" i="28"/>
  <c r="G141" i="28"/>
  <c r="F141" i="28"/>
  <c r="E141" i="28"/>
  <c r="J139" i="28"/>
  <c r="I139" i="28"/>
  <c r="H139" i="28"/>
  <c r="G139" i="28"/>
  <c r="F139" i="28"/>
  <c r="E139" i="28"/>
  <c r="J138" i="28"/>
  <c r="I138" i="28"/>
  <c r="H138" i="28"/>
  <c r="G138" i="28"/>
  <c r="F138" i="28"/>
  <c r="E138" i="28"/>
  <c r="J137" i="28"/>
  <c r="I137" i="28"/>
  <c r="H137" i="28"/>
  <c r="G137" i="28"/>
  <c r="F137" i="28"/>
  <c r="E137" i="28"/>
  <c r="J136" i="28"/>
  <c r="I136" i="28"/>
  <c r="H136" i="28"/>
  <c r="G136" i="28"/>
  <c r="F136" i="28"/>
  <c r="E136" i="28"/>
  <c r="J134" i="28"/>
  <c r="I134" i="28"/>
  <c r="H134" i="28"/>
  <c r="G134" i="28"/>
  <c r="F134" i="28"/>
  <c r="E134" i="28"/>
  <c r="J133" i="28"/>
  <c r="I133" i="28"/>
  <c r="H133" i="28"/>
  <c r="G133" i="28"/>
  <c r="F133" i="28"/>
  <c r="E133" i="28"/>
  <c r="J132" i="28"/>
  <c r="I132" i="28"/>
  <c r="H132" i="28"/>
  <c r="G132" i="28"/>
  <c r="F132" i="28"/>
  <c r="E132" i="28"/>
  <c r="J131" i="28"/>
  <c r="I131" i="28"/>
  <c r="H131" i="28"/>
  <c r="G131" i="28"/>
  <c r="F131" i="28"/>
  <c r="E131" i="28"/>
  <c r="J130" i="28"/>
  <c r="I130" i="28"/>
  <c r="H130" i="28"/>
  <c r="G130" i="28"/>
  <c r="F130" i="28"/>
  <c r="E130" i="28"/>
  <c r="J129" i="28"/>
  <c r="I129" i="28"/>
  <c r="H129" i="28"/>
  <c r="G129" i="28"/>
  <c r="F129" i="28"/>
  <c r="E129" i="28"/>
  <c r="J128" i="28"/>
  <c r="I128" i="28"/>
  <c r="H128" i="28"/>
  <c r="G128" i="28"/>
  <c r="F128" i="28"/>
  <c r="E128" i="28"/>
  <c r="J127" i="28"/>
  <c r="I127" i="28"/>
  <c r="H127" i="28"/>
  <c r="G127" i="28"/>
  <c r="F127" i="28"/>
  <c r="E127" i="28"/>
  <c r="J126" i="28"/>
  <c r="I126" i="28"/>
  <c r="H126" i="28"/>
  <c r="G126" i="28"/>
  <c r="F126" i="28"/>
  <c r="E126" i="28"/>
  <c r="J125" i="28"/>
  <c r="I125" i="28"/>
  <c r="H125" i="28"/>
  <c r="G125" i="28"/>
  <c r="F125" i="28"/>
  <c r="E125" i="28"/>
  <c r="J124" i="28"/>
  <c r="I124" i="28"/>
  <c r="H124" i="28"/>
  <c r="G124" i="28"/>
  <c r="F124" i="28"/>
  <c r="E124" i="28"/>
  <c r="J123" i="28"/>
  <c r="I123" i="28"/>
  <c r="H123" i="28"/>
  <c r="G123" i="28"/>
  <c r="F123" i="28"/>
  <c r="E123" i="28"/>
  <c r="J122" i="28"/>
  <c r="I122" i="28"/>
  <c r="H122" i="28"/>
  <c r="G122" i="28"/>
  <c r="F122" i="28"/>
  <c r="E122" i="28"/>
  <c r="J120" i="28"/>
  <c r="I120" i="28"/>
  <c r="H120" i="28"/>
  <c r="G120" i="28"/>
  <c r="F120" i="28"/>
  <c r="E120" i="28"/>
  <c r="J119" i="28"/>
  <c r="I119" i="28"/>
  <c r="H119" i="28"/>
  <c r="G119" i="28"/>
  <c r="F119" i="28"/>
  <c r="E119" i="28"/>
  <c r="J118" i="28"/>
  <c r="I118" i="28"/>
  <c r="H118" i="28"/>
  <c r="G118" i="28"/>
  <c r="F118" i="28"/>
  <c r="E118" i="28"/>
  <c r="J117" i="28"/>
  <c r="I117" i="28"/>
  <c r="H117" i="28"/>
  <c r="G117" i="28"/>
  <c r="F117" i="28"/>
  <c r="E117" i="28"/>
  <c r="J116" i="28"/>
  <c r="I116" i="28"/>
  <c r="H116" i="28"/>
  <c r="G116" i="28"/>
  <c r="F116" i="28"/>
  <c r="E116" i="28"/>
  <c r="J115" i="28"/>
  <c r="I115" i="28"/>
  <c r="H115" i="28"/>
  <c r="G115" i="28"/>
  <c r="F115" i="28"/>
  <c r="E115" i="28"/>
  <c r="J114" i="28"/>
  <c r="I114" i="28"/>
  <c r="H114" i="28"/>
  <c r="G114" i="28"/>
  <c r="F114" i="28"/>
  <c r="E114" i="28"/>
  <c r="J113" i="28"/>
  <c r="I113" i="28"/>
  <c r="H113" i="28"/>
  <c r="G113" i="28"/>
  <c r="F113" i="28"/>
  <c r="E113" i="28"/>
  <c r="J112" i="28"/>
  <c r="I112" i="28"/>
  <c r="H112" i="28"/>
  <c r="G112" i="28"/>
  <c r="F112" i="28"/>
  <c r="E112" i="28"/>
  <c r="J111" i="28"/>
  <c r="I111" i="28"/>
  <c r="H111" i="28"/>
  <c r="G111" i="28"/>
  <c r="F111" i="28"/>
  <c r="E111" i="28"/>
  <c r="J110" i="28"/>
  <c r="I110" i="28"/>
  <c r="H110" i="28"/>
  <c r="G110" i="28"/>
  <c r="F110" i="28"/>
  <c r="E110" i="28"/>
  <c r="J109" i="28"/>
  <c r="I109" i="28"/>
  <c r="H109" i="28"/>
  <c r="G109" i="28"/>
  <c r="F109" i="28"/>
  <c r="E109" i="28"/>
  <c r="J107" i="28"/>
  <c r="I107" i="28"/>
  <c r="H107" i="28"/>
  <c r="G107" i="28"/>
  <c r="F107" i="28"/>
  <c r="E107" i="28"/>
  <c r="J106" i="28"/>
  <c r="I106" i="28"/>
  <c r="H106" i="28"/>
  <c r="G106" i="28"/>
  <c r="F106" i="28"/>
  <c r="E106" i="28"/>
  <c r="J105" i="28"/>
  <c r="I105" i="28"/>
  <c r="H105" i="28"/>
  <c r="G105" i="28"/>
  <c r="F105" i="28"/>
  <c r="E105" i="28"/>
  <c r="J104" i="28"/>
  <c r="I104" i="28"/>
  <c r="H104" i="28"/>
  <c r="G104" i="28"/>
  <c r="F104" i="28"/>
  <c r="E104" i="28"/>
  <c r="J103" i="28"/>
  <c r="I103" i="28"/>
  <c r="H103" i="28"/>
  <c r="G103" i="28"/>
  <c r="F103" i="28"/>
  <c r="E103" i="28"/>
  <c r="J102" i="28"/>
  <c r="I102" i="28"/>
  <c r="H102" i="28"/>
  <c r="G102" i="28"/>
  <c r="F102" i="28"/>
  <c r="E102" i="28"/>
  <c r="J101" i="28"/>
  <c r="I101" i="28"/>
  <c r="H101" i="28"/>
  <c r="G101" i="28"/>
  <c r="F101" i="28"/>
  <c r="E101" i="28"/>
  <c r="J100" i="28"/>
  <c r="I100" i="28"/>
  <c r="H100" i="28"/>
  <c r="G100" i="28"/>
  <c r="F100" i="28"/>
  <c r="E100" i="28"/>
  <c r="J99" i="28"/>
  <c r="I99" i="28"/>
  <c r="H99" i="28"/>
  <c r="G99" i="28"/>
  <c r="F99" i="28"/>
  <c r="E99" i="28"/>
  <c r="J98" i="28"/>
  <c r="I98" i="28"/>
  <c r="H98" i="28"/>
  <c r="G98" i="28"/>
  <c r="F98" i="28"/>
  <c r="E98" i="28"/>
  <c r="J97" i="28"/>
  <c r="I97" i="28"/>
  <c r="H97" i="28"/>
  <c r="G97" i="28"/>
  <c r="F97" i="28"/>
  <c r="E97" i="28"/>
  <c r="J96" i="28"/>
  <c r="I96" i="28"/>
  <c r="H96" i="28"/>
  <c r="G96" i="28"/>
  <c r="F96" i="28"/>
  <c r="E96" i="28"/>
  <c r="J95" i="28"/>
  <c r="I95" i="28"/>
  <c r="H95" i="28"/>
  <c r="G95" i="28"/>
  <c r="F95" i="28"/>
  <c r="E95" i="28"/>
  <c r="J94" i="28"/>
  <c r="I94" i="28"/>
  <c r="H94" i="28"/>
  <c r="G94" i="28"/>
  <c r="F94" i="28"/>
  <c r="E94" i="28"/>
  <c r="J93" i="28"/>
  <c r="I93" i="28"/>
  <c r="H93" i="28"/>
  <c r="G93" i="28"/>
  <c r="F93" i="28"/>
  <c r="E93" i="28"/>
  <c r="J92" i="28"/>
  <c r="I92" i="28"/>
  <c r="H92" i="28"/>
  <c r="G92" i="28"/>
  <c r="F92" i="28"/>
  <c r="E92" i="28"/>
  <c r="J91" i="28"/>
  <c r="I91" i="28"/>
  <c r="H91" i="28"/>
  <c r="G91" i="28"/>
  <c r="F91" i="28"/>
  <c r="E91" i="28"/>
  <c r="J89" i="28"/>
  <c r="I89" i="28"/>
  <c r="H89" i="28"/>
  <c r="G89" i="28"/>
  <c r="F89" i="28"/>
  <c r="E89" i="28"/>
  <c r="J88" i="28"/>
  <c r="I88" i="28"/>
  <c r="H88" i="28"/>
  <c r="G88" i="28"/>
  <c r="F88" i="28"/>
  <c r="E88" i="28"/>
  <c r="J87" i="28"/>
  <c r="I87" i="28"/>
  <c r="H87" i="28"/>
  <c r="G87" i="28"/>
  <c r="F87" i="28"/>
  <c r="E87" i="28"/>
  <c r="J86" i="28"/>
  <c r="I86" i="28"/>
  <c r="H86" i="28"/>
  <c r="G86" i="28"/>
  <c r="F86" i="28"/>
  <c r="E86" i="28"/>
  <c r="J85" i="28"/>
  <c r="I85" i="28"/>
  <c r="H85" i="28"/>
  <c r="G85" i="28"/>
  <c r="F85" i="28"/>
  <c r="E85" i="28"/>
  <c r="J84" i="28"/>
  <c r="I84" i="28"/>
  <c r="H84" i="28"/>
  <c r="G84" i="28"/>
  <c r="F84" i="28"/>
  <c r="E84" i="28"/>
  <c r="J83" i="28"/>
  <c r="I83" i="28"/>
  <c r="H83" i="28"/>
  <c r="G83" i="28"/>
  <c r="F83" i="28"/>
  <c r="E83" i="28"/>
  <c r="J82" i="28"/>
  <c r="I82" i="28"/>
  <c r="H82" i="28"/>
  <c r="G82" i="28"/>
  <c r="F82" i="28"/>
  <c r="E82" i="28"/>
  <c r="J81" i="28"/>
  <c r="I81" i="28"/>
  <c r="H81" i="28"/>
  <c r="G81" i="28"/>
  <c r="F81" i="28"/>
  <c r="E81" i="28"/>
  <c r="J80" i="28"/>
  <c r="I80" i="28"/>
  <c r="H80" i="28"/>
  <c r="G80" i="28"/>
  <c r="F80" i="28"/>
  <c r="E80" i="28"/>
  <c r="J78" i="28"/>
  <c r="I78" i="28"/>
  <c r="H78" i="28"/>
  <c r="G78" i="28"/>
  <c r="F78" i="28"/>
  <c r="E78" i="28"/>
  <c r="J77" i="28"/>
  <c r="I77" i="28"/>
  <c r="H77" i="28"/>
  <c r="G77" i="28"/>
  <c r="F77" i="28"/>
  <c r="E77" i="28"/>
  <c r="J76" i="28"/>
  <c r="I76" i="28"/>
  <c r="H76" i="28"/>
  <c r="G76" i="28"/>
  <c r="F76" i="28"/>
  <c r="E76" i="28"/>
  <c r="J75" i="28"/>
  <c r="I75" i="28"/>
  <c r="H75" i="28"/>
  <c r="G75" i="28"/>
  <c r="F75" i="28"/>
  <c r="E75" i="28"/>
  <c r="J74" i="28"/>
  <c r="I74" i="28"/>
  <c r="H74" i="28"/>
  <c r="G74" i="28"/>
  <c r="F74" i="28"/>
  <c r="E74" i="28"/>
  <c r="J72" i="28"/>
  <c r="I72" i="28"/>
  <c r="H72" i="28"/>
  <c r="G72" i="28"/>
  <c r="F72" i="28"/>
  <c r="E72" i="28"/>
  <c r="J71" i="28"/>
  <c r="I71" i="28"/>
  <c r="H71" i="28"/>
  <c r="G71" i="28"/>
  <c r="F71" i="28"/>
  <c r="E71" i="28"/>
  <c r="J70" i="28"/>
  <c r="I70" i="28"/>
  <c r="H70" i="28"/>
  <c r="G70" i="28"/>
  <c r="F70" i="28"/>
  <c r="E70" i="28"/>
  <c r="J69" i="28"/>
  <c r="I69" i="28"/>
  <c r="H69" i="28"/>
  <c r="G69" i="28"/>
  <c r="F69" i="28"/>
  <c r="E69" i="28"/>
  <c r="J68" i="28"/>
  <c r="I68" i="28"/>
  <c r="H68" i="28"/>
  <c r="G68" i="28"/>
  <c r="F68" i="28"/>
  <c r="E68" i="28"/>
  <c r="J67" i="28"/>
  <c r="I67" i="28"/>
  <c r="H67" i="28"/>
  <c r="G67" i="28"/>
  <c r="F67" i="28"/>
  <c r="E67" i="28"/>
  <c r="J66" i="28"/>
  <c r="I66" i="28"/>
  <c r="H66" i="28"/>
  <c r="G66" i="28"/>
  <c r="F66" i="28"/>
  <c r="E66" i="28"/>
  <c r="J65" i="28"/>
  <c r="I65" i="28"/>
  <c r="H65" i="28"/>
  <c r="G65" i="28"/>
  <c r="F65" i="28"/>
  <c r="E65" i="28"/>
  <c r="J64" i="28"/>
  <c r="I64" i="28"/>
  <c r="H64" i="28"/>
  <c r="G64" i="28"/>
  <c r="F64" i="28"/>
  <c r="E64" i="28"/>
  <c r="J63" i="28"/>
  <c r="I63" i="28"/>
  <c r="H63" i="28"/>
  <c r="G63" i="28"/>
  <c r="F63" i="28"/>
  <c r="E63" i="28"/>
  <c r="J61" i="28"/>
  <c r="I61" i="28"/>
  <c r="H61" i="28"/>
  <c r="G61" i="28"/>
  <c r="F61" i="28"/>
  <c r="E61" i="28"/>
  <c r="J60" i="28"/>
  <c r="I60" i="28"/>
  <c r="H60" i="28"/>
  <c r="G60" i="28"/>
  <c r="F60" i="28"/>
  <c r="E60" i="28"/>
  <c r="J59" i="28"/>
  <c r="I59" i="28"/>
  <c r="H59" i="28"/>
  <c r="G59" i="28"/>
  <c r="F59" i="28"/>
  <c r="E59" i="28"/>
  <c r="J58" i="28"/>
  <c r="I58" i="28"/>
  <c r="H58" i="28"/>
  <c r="G58" i="28"/>
  <c r="F58" i="28"/>
  <c r="E58" i="28"/>
  <c r="J57" i="28"/>
  <c r="I57" i="28"/>
  <c r="H57" i="28"/>
  <c r="G57" i="28"/>
  <c r="F57" i="28"/>
  <c r="E57" i="28"/>
  <c r="J56" i="28"/>
  <c r="I56" i="28"/>
  <c r="H56" i="28"/>
  <c r="G56" i="28"/>
  <c r="F56" i="28"/>
  <c r="E56" i="28"/>
  <c r="J55" i="28"/>
  <c r="I55" i="28"/>
  <c r="H55" i="28"/>
  <c r="G55" i="28"/>
  <c r="F55" i="28"/>
  <c r="E55" i="28"/>
  <c r="J54" i="28"/>
  <c r="I54" i="28"/>
  <c r="H54" i="28"/>
  <c r="G54" i="28"/>
  <c r="F54" i="28"/>
  <c r="E54" i="28"/>
  <c r="J53" i="28"/>
  <c r="I53" i="28"/>
  <c r="H53" i="28"/>
  <c r="G53" i="28"/>
  <c r="F53" i="28"/>
  <c r="E53" i="28"/>
  <c r="J52" i="28"/>
  <c r="I52" i="28"/>
  <c r="H52" i="28"/>
  <c r="G52" i="28"/>
  <c r="F52" i="28"/>
  <c r="E52" i="28"/>
  <c r="J51" i="28"/>
  <c r="I51" i="28"/>
  <c r="H51" i="28"/>
  <c r="G51" i="28"/>
  <c r="F51" i="28"/>
  <c r="E51" i="28"/>
  <c r="J50" i="28"/>
  <c r="I50" i="28"/>
  <c r="H50" i="28"/>
  <c r="G50" i="28"/>
  <c r="F50" i="28"/>
  <c r="E50" i="28"/>
  <c r="J49" i="28"/>
  <c r="I49" i="28"/>
  <c r="H49" i="28"/>
  <c r="G49" i="28"/>
  <c r="F49" i="28"/>
  <c r="E49" i="28"/>
  <c r="J47" i="28"/>
  <c r="I47" i="28"/>
  <c r="H47" i="28"/>
  <c r="G47" i="28"/>
  <c r="F47" i="28"/>
  <c r="E47" i="28"/>
  <c r="J46" i="28"/>
  <c r="I46" i="28"/>
  <c r="H46" i="28"/>
  <c r="G46" i="28"/>
  <c r="F46" i="28"/>
  <c r="E46" i="28"/>
  <c r="J45" i="28"/>
  <c r="I45" i="28"/>
  <c r="H45" i="28"/>
  <c r="G45" i="28"/>
  <c r="F45" i="28"/>
  <c r="E45" i="28"/>
  <c r="J44" i="28"/>
  <c r="I44" i="28"/>
  <c r="H44" i="28"/>
  <c r="G44" i="28"/>
  <c r="F44" i="28"/>
  <c r="E44" i="28"/>
  <c r="J43" i="28"/>
  <c r="I43" i="28"/>
  <c r="H43" i="28"/>
  <c r="G43" i="28"/>
  <c r="F43" i="28"/>
  <c r="E43" i="28"/>
  <c r="J42" i="28"/>
  <c r="I42" i="28"/>
  <c r="H42" i="28"/>
  <c r="G42" i="28"/>
  <c r="F42" i="28"/>
  <c r="E42" i="28"/>
  <c r="J41" i="28"/>
  <c r="I41" i="28"/>
  <c r="H41" i="28"/>
  <c r="G41" i="28"/>
  <c r="F41" i="28"/>
  <c r="E41" i="28"/>
  <c r="J40" i="28"/>
  <c r="I40" i="28"/>
  <c r="H40" i="28"/>
  <c r="G40" i="28"/>
  <c r="F40" i="28"/>
  <c r="E40" i="28"/>
  <c r="J39" i="28"/>
  <c r="I39" i="28"/>
  <c r="H39" i="28"/>
  <c r="G39" i="28"/>
  <c r="F39" i="28"/>
  <c r="E39" i="28"/>
  <c r="J38" i="28"/>
  <c r="I38" i="28"/>
  <c r="H38" i="28"/>
  <c r="G38" i="28"/>
  <c r="F38" i="28"/>
  <c r="E38" i="28"/>
  <c r="J36" i="28"/>
  <c r="I36" i="28"/>
  <c r="H36" i="28"/>
  <c r="G36" i="28"/>
  <c r="F36" i="28"/>
  <c r="E36" i="28"/>
  <c r="J35" i="28"/>
  <c r="I35" i="28"/>
  <c r="H35" i="28"/>
  <c r="G35" i="28"/>
  <c r="F35" i="28"/>
  <c r="E35" i="28"/>
  <c r="J34" i="28"/>
  <c r="I34" i="28"/>
  <c r="H34" i="28"/>
  <c r="G34" i="28"/>
  <c r="F34" i="28"/>
  <c r="E34" i="28"/>
  <c r="J33" i="28"/>
  <c r="I33" i="28"/>
  <c r="H33" i="28"/>
  <c r="G33" i="28"/>
  <c r="F33" i="28"/>
  <c r="E33" i="28"/>
  <c r="J32" i="28"/>
  <c r="I32" i="28"/>
  <c r="H32" i="28"/>
  <c r="G32" i="28"/>
  <c r="F32" i="28"/>
  <c r="E32" i="28"/>
  <c r="J31" i="28"/>
  <c r="I31" i="28"/>
  <c r="H31" i="28"/>
  <c r="G31" i="28"/>
  <c r="F31" i="28"/>
  <c r="E31" i="28"/>
  <c r="J30" i="28"/>
  <c r="I30" i="28"/>
  <c r="H30" i="28"/>
  <c r="G30" i="28"/>
  <c r="F30" i="28"/>
  <c r="E30" i="28"/>
  <c r="J29" i="28"/>
  <c r="I29" i="28"/>
  <c r="H29" i="28"/>
  <c r="G29" i="28"/>
  <c r="F29" i="28"/>
  <c r="E29" i="28"/>
  <c r="J28" i="28"/>
  <c r="I28" i="28"/>
  <c r="H28" i="28"/>
  <c r="G28" i="28"/>
  <c r="F28" i="28"/>
  <c r="E28" i="28"/>
  <c r="J27" i="28"/>
  <c r="I27" i="28"/>
  <c r="H27" i="28"/>
  <c r="G27" i="28"/>
  <c r="F27" i="28"/>
  <c r="E27" i="28"/>
  <c r="J26" i="28"/>
  <c r="I26" i="28"/>
  <c r="H26" i="28"/>
  <c r="G26" i="28"/>
  <c r="F26" i="28"/>
  <c r="E26" i="28"/>
  <c r="J24" i="28"/>
  <c r="I24" i="28"/>
  <c r="H24" i="28"/>
  <c r="G24" i="28"/>
  <c r="F24" i="28"/>
  <c r="E24" i="28"/>
  <c r="J23" i="28"/>
  <c r="I23" i="28"/>
  <c r="H23" i="28"/>
  <c r="G23" i="28"/>
  <c r="F23" i="28"/>
  <c r="E23" i="28"/>
  <c r="J22" i="28"/>
  <c r="I22" i="28"/>
  <c r="H22" i="28"/>
  <c r="G22" i="28"/>
  <c r="F22" i="28"/>
  <c r="E22" i="28"/>
  <c r="J21" i="28"/>
  <c r="I21" i="28"/>
  <c r="H21" i="28"/>
  <c r="G21" i="28"/>
  <c r="F21" i="28"/>
  <c r="E21" i="28"/>
  <c r="J20" i="28"/>
  <c r="I20" i="28"/>
  <c r="H20" i="28"/>
  <c r="G20" i="28"/>
  <c r="F20" i="28"/>
  <c r="E20" i="28"/>
  <c r="J19" i="28"/>
  <c r="I19" i="28"/>
  <c r="H19" i="28"/>
  <c r="G19" i="28"/>
  <c r="F19" i="28"/>
  <c r="E19" i="28"/>
  <c r="J18" i="28"/>
  <c r="I18" i="28"/>
  <c r="H18" i="28"/>
  <c r="G18" i="28"/>
  <c r="F18" i="28"/>
  <c r="E18" i="28"/>
  <c r="J17" i="28"/>
  <c r="I17" i="28"/>
  <c r="H17" i="28"/>
  <c r="G17" i="28"/>
  <c r="F17" i="28"/>
  <c r="E17" i="28"/>
  <c r="J16" i="28"/>
  <c r="I16" i="28"/>
  <c r="H16" i="28"/>
  <c r="G16" i="28"/>
  <c r="F16" i="28"/>
  <c r="E16" i="28"/>
  <c r="J15" i="28"/>
  <c r="I15" i="28"/>
  <c r="H15" i="28"/>
  <c r="G15" i="28"/>
  <c r="F15" i="28"/>
  <c r="E15" i="28"/>
  <c r="J14" i="28"/>
  <c r="I14" i="28"/>
  <c r="H14" i="28"/>
  <c r="G14" i="28"/>
  <c r="F14" i="28"/>
  <c r="E14" i="28"/>
  <c r="J13" i="28"/>
  <c r="I13" i="28"/>
  <c r="H13" i="28"/>
  <c r="G13" i="28"/>
  <c r="F13" i="28"/>
  <c r="E13" i="28"/>
  <c r="J12" i="28"/>
  <c r="I12" i="28"/>
  <c r="H12" i="28"/>
  <c r="G12" i="28"/>
  <c r="F12" i="28"/>
  <c r="E12" i="28"/>
  <c r="X90" i="28"/>
  <c r="K147" i="29"/>
  <c r="K146" i="29"/>
  <c r="K148" i="29" s="1"/>
  <c r="K145" i="29"/>
  <c r="K144" i="29"/>
  <c r="K143" i="29"/>
  <c r="K142" i="29"/>
  <c r="K141" i="29"/>
  <c r="K139" i="29"/>
  <c r="K138" i="29"/>
  <c r="K137" i="29"/>
  <c r="K136" i="29"/>
  <c r="K134" i="29"/>
  <c r="K133" i="29"/>
  <c r="K132" i="29"/>
  <c r="K131" i="29"/>
  <c r="K130" i="29"/>
  <c r="K129" i="29"/>
  <c r="K128" i="29"/>
  <c r="K127" i="29"/>
  <c r="K126" i="29"/>
  <c r="K125" i="29"/>
  <c r="K124" i="29"/>
  <c r="K123" i="29"/>
  <c r="K122" i="29"/>
  <c r="K120" i="29"/>
  <c r="K119" i="29"/>
  <c r="K118" i="29"/>
  <c r="K117" i="29"/>
  <c r="K116" i="29"/>
  <c r="K115" i="29"/>
  <c r="K114" i="29"/>
  <c r="K113" i="29"/>
  <c r="K112" i="29"/>
  <c r="K111" i="29"/>
  <c r="K110" i="29"/>
  <c r="K109" i="29"/>
  <c r="K107" i="29"/>
  <c r="K106" i="29"/>
  <c r="K105" i="29"/>
  <c r="K104" i="29"/>
  <c r="K103" i="29"/>
  <c r="K102" i="29"/>
  <c r="K101" i="29"/>
  <c r="K100" i="29"/>
  <c r="K99" i="29"/>
  <c r="K98" i="29"/>
  <c r="K97" i="29"/>
  <c r="K96" i="29"/>
  <c r="K95" i="29"/>
  <c r="K94" i="29"/>
  <c r="K93" i="29"/>
  <c r="K92" i="29"/>
  <c r="K91" i="29"/>
  <c r="K89" i="29"/>
  <c r="K88" i="29"/>
  <c r="K87" i="29"/>
  <c r="K86" i="29"/>
  <c r="K85" i="29"/>
  <c r="K84" i="29"/>
  <c r="K83" i="29"/>
  <c r="K82" i="29"/>
  <c r="K81" i="29"/>
  <c r="K80" i="29"/>
  <c r="K78" i="29"/>
  <c r="K77" i="29"/>
  <c r="K76" i="29"/>
  <c r="K75" i="29"/>
  <c r="K74" i="29"/>
  <c r="K72" i="29"/>
  <c r="K71" i="29"/>
  <c r="K70" i="29"/>
  <c r="K69" i="29"/>
  <c r="K68" i="29"/>
  <c r="K67" i="29"/>
  <c r="K66" i="29"/>
  <c r="K65" i="29"/>
  <c r="K64" i="29"/>
  <c r="K63" i="29"/>
  <c r="K61" i="29"/>
  <c r="K60" i="29"/>
  <c r="K59" i="29"/>
  <c r="K58" i="29"/>
  <c r="K57" i="29"/>
  <c r="K56" i="29"/>
  <c r="K55" i="29"/>
  <c r="K54" i="29"/>
  <c r="K53" i="29"/>
  <c r="K52" i="29"/>
  <c r="K51" i="29"/>
  <c r="K50" i="29"/>
  <c r="K49" i="29"/>
  <c r="K47" i="29"/>
  <c r="K46" i="29"/>
  <c r="K45" i="29"/>
  <c r="K44" i="29"/>
  <c r="K43" i="29"/>
  <c r="K42" i="29"/>
  <c r="K41" i="29"/>
  <c r="K40" i="29"/>
  <c r="K39" i="29"/>
  <c r="K38" i="29"/>
  <c r="K36" i="29"/>
  <c r="K35" i="29"/>
  <c r="K34" i="29"/>
  <c r="K33" i="29"/>
  <c r="K32" i="29"/>
  <c r="K31" i="29"/>
  <c r="K30" i="29"/>
  <c r="K29" i="29"/>
  <c r="K28" i="29"/>
  <c r="K27" i="29"/>
  <c r="K26" i="29"/>
  <c r="K24" i="29"/>
  <c r="K23" i="29"/>
  <c r="K22" i="29"/>
  <c r="K21" i="29"/>
  <c r="K20" i="29"/>
  <c r="K19" i="29"/>
  <c r="K18" i="29"/>
  <c r="K17" i="29"/>
  <c r="K16" i="29"/>
  <c r="K15" i="29"/>
  <c r="K14" i="29"/>
  <c r="K13" i="29"/>
  <c r="K12" i="29"/>
  <c r="J147" i="29"/>
  <c r="I147" i="29"/>
  <c r="H147" i="29"/>
  <c r="G147" i="29"/>
  <c r="F147" i="29"/>
  <c r="E147" i="29"/>
  <c r="J146" i="29"/>
  <c r="I146" i="29"/>
  <c r="H146" i="29"/>
  <c r="G146" i="29"/>
  <c r="F146" i="29"/>
  <c r="E146" i="29"/>
  <c r="J145" i="29"/>
  <c r="I145" i="29"/>
  <c r="H145" i="29"/>
  <c r="G145" i="29"/>
  <c r="F145" i="29"/>
  <c r="E145" i="29"/>
  <c r="J144" i="29"/>
  <c r="I144" i="29"/>
  <c r="H144" i="29"/>
  <c r="G144" i="29"/>
  <c r="F144" i="29"/>
  <c r="E144" i="29"/>
  <c r="J143" i="29"/>
  <c r="I143" i="29"/>
  <c r="H143" i="29"/>
  <c r="G143" i="29"/>
  <c r="F143" i="29"/>
  <c r="E143" i="29"/>
  <c r="J142" i="29"/>
  <c r="I142" i="29"/>
  <c r="H142" i="29"/>
  <c r="G142" i="29"/>
  <c r="F142" i="29"/>
  <c r="E142" i="29"/>
  <c r="J141" i="29"/>
  <c r="I141" i="29"/>
  <c r="H141" i="29"/>
  <c r="G141" i="29"/>
  <c r="F141" i="29"/>
  <c r="E141" i="29"/>
  <c r="J139" i="29"/>
  <c r="I139" i="29"/>
  <c r="H139" i="29"/>
  <c r="G139" i="29"/>
  <c r="F139" i="29"/>
  <c r="E139" i="29"/>
  <c r="J138" i="29"/>
  <c r="I138" i="29"/>
  <c r="H138" i="29"/>
  <c r="G138" i="29"/>
  <c r="F138" i="29"/>
  <c r="E138" i="29"/>
  <c r="J137" i="29"/>
  <c r="I137" i="29"/>
  <c r="H137" i="29"/>
  <c r="G137" i="29"/>
  <c r="F137" i="29"/>
  <c r="E137" i="29"/>
  <c r="J136" i="29"/>
  <c r="I136" i="29"/>
  <c r="H136" i="29"/>
  <c r="G136" i="29"/>
  <c r="F136" i="29"/>
  <c r="E136" i="29"/>
  <c r="J134" i="29"/>
  <c r="I134" i="29"/>
  <c r="H134" i="29"/>
  <c r="G134" i="29"/>
  <c r="F134" i="29"/>
  <c r="E134" i="29"/>
  <c r="J133" i="29"/>
  <c r="I133" i="29"/>
  <c r="H133" i="29"/>
  <c r="G133" i="29"/>
  <c r="F133" i="29"/>
  <c r="E133" i="29"/>
  <c r="J132" i="29"/>
  <c r="I132" i="29"/>
  <c r="H132" i="29"/>
  <c r="G132" i="29"/>
  <c r="F132" i="29"/>
  <c r="E132" i="29"/>
  <c r="J131" i="29"/>
  <c r="I131" i="29"/>
  <c r="H131" i="29"/>
  <c r="G131" i="29"/>
  <c r="F131" i="29"/>
  <c r="E131" i="29"/>
  <c r="J130" i="29"/>
  <c r="I130" i="29"/>
  <c r="H130" i="29"/>
  <c r="G130" i="29"/>
  <c r="F130" i="29"/>
  <c r="E130" i="29"/>
  <c r="J129" i="29"/>
  <c r="I129" i="29"/>
  <c r="H129" i="29"/>
  <c r="G129" i="29"/>
  <c r="F129" i="29"/>
  <c r="E129" i="29"/>
  <c r="J128" i="29"/>
  <c r="I128" i="29"/>
  <c r="H128" i="29"/>
  <c r="G128" i="29"/>
  <c r="F128" i="29"/>
  <c r="E128" i="29"/>
  <c r="J127" i="29"/>
  <c r="I127" i="29"/>
  <c r="H127" i="29"/>
  <c r="G127" i="29"/>
  <c r="F127" i="29"/>
  <c r="E127" i="29"/>
  <c r="J126" i="29"/>
  <c r="I126" i="29"/>
  <c r="H126" i="29"/>
  <c r="G126" i="29"/>
  <c r="F126" i="29"/>
  <c r="E126" i="29"/>
  <c r="J125" i="29"/>
  <c r="I125" i="29"/>
  <c r="H125" i="29"/>
  <c r="G125" i="29"/>
  <c r="F125" i="29"/>
  <c r="E125" i="29"/>
  <c r="J124" i="29"/>
  <c r="I124" i="29"/>
  <c r="H124" i="29"/>
  <c r="G124" i="29"/>
  <c r="F124" i="29"/>
  <c r="E124" i="29"/>
  <c r="J123" i="29"/>
  <c r="I123" i="29"/>
  <c r="H123" i="29"/>
  <c r="G123" i="29"/>
  <c r="F123" i="29"/>
  <c r="E123" i="29"/>
  <c r="J122" i="29"/>
  <c r="I122" i="29"/>
  <c r="H122" i="29"/>
  <c r="G122" i="29"/>
  <c r="F122" i="29"/>
  <c r="E122" i="29"/>
  <c r="J120" i="29"/>
  <c r="I120" i="29"/>
  <c r="H120" i="29"/>
  <c r="G120" i="29"/>
  <c r="F120" i="29"/>
  <c r="E120" i="29"/>
  <c r="J119" i="29"/>
  <c r="I119" i="29"/>
  <c r="H119" i="29"/>
  <c r="G119" i="29"/>
  <c r="F119" i="29"/>
  <c r="E119" i="29"/>
  <c r="J118" i="29"/>
  <c r="I118" i="29"/>
  <c r="H118" i="29"/>
  <c r="G118" i="29"/>
  <c r="F118" i="29"/>
  <c r="E118" i="29"/>
  <c r="J117" i="29"/>
  <c r="I117" i="29"/>
  <c r="H117" i="29"/>
  <c r="G117" i="29"/>
  <c r="F117" i="29"/>
  <c r="E117" i="29"/>
  <c r="J116" i="29"/>
  <c r="I116" i="29"/>
  <c r="H116" i="29"/>
  <c r="G116" i="29"/>
  <c r="F116" i="29"/>
  <c r="E116" i="29"/>
  <c r="J115" i="29"/>
  <c r="I115" i="29"/>
  <c r="H115" i="29"/>
  <c r="G115" i="29"/>
  <c r="F115" i="29"/>
  <c r="E115" i="29"/>
  <c r="J114" i="29"/>
  <c r="I114" i="29"/>
  <c r="H114" i="29"/>
  <c r="G114" i="29"/>
  <c r="F114" i="29"/>
  <c r="E114" i="29"/>
  <c r="J113" i="29"/>
  <c r="I113" i="29"/>
  <c r="H113" i="29"/>
  <c r="G113" i="29"/>
  <c r="F113" i="29"/>
  <c r="E113" i="29"/>
  <c r="J112" i="29"/>
  <c r="I112" i="29"/>
  <c r="H112" i="29"/>
  <c r="G112" i="29"/>
  <c r="F112" i="29"/>
  <c r="E112" i="29"/>
  <c r="J111" i="29"/>
  <c r="I111" i="29"/>
  <c r="H111" i="29"/>
  <c r="G111" i="29"/>
  <c r="F111" i="29"/>
  <c r="E111" i="29"/>
  <c r="J110" i="29"/>
  <c r="I110" i="29"/>
  <c r="H110" i="29"/>
  <c r="G110" i="29"/>
  <c r="F110" i="29"/>
  <c r="E110" i="29"/>
  <c r="J109" i="29"/>
  <c r="I109" i="29"/>
  <c r="H109" i="29"/>
  <c r="G109" i="29"/>
  <c r="F109" i="29"/>
  <c r="E109" i="29"/>
  <c r="J107" i="29"/>
  <c r="I107" i="29"/>
  <c r="H107" i="29"/>
  <c r="G107" i="29"/>
  <c r="F107" i="29"/>
  <c r="E107" i="29"/>
  <c r="J106" i="29"/>
  <c r="I106" i="29"/>
  <c r="H106" i="29"/>
  <c r="G106" i="29"/>
  <c r="F106" i="29"/>
  <c r="E106" i="29"/>
  <c r="J105" i="29"/>
  <c r="I105" i="29"/>
  <c r="H105" i="29"/>
  <c r="G105" i="29"/>
  <c r="F105" i="29"/>
  <c r="E105" i="29"/>
  <c r="J104" i="29"/>
  <c r="I104" i="29"/>
  <c r="H104" i="29"/>
  <c r="G104" i="29"/>
  <c r="F104" i="29"/>
  <c r="E104" i="29"/>
  <c r="J103" i="29"/>
  <c r="I103" i="29"/>
  <c r="H103" i="29"/>
  <c r="G103" i="29"/>
  <c r="F103" i="29"/>
  <c r="E103" i="29"/>
  <c r="J102" i="29"/>
  <c r="I102" i="29"/>
  <c r="H102" i="29"/>
  <c r="G102" i="29"/>
  <c r="F102" i="29"/>
  <c r="E102" i="29"/>
  <c r="J101" i="29"/>
  <c r="I101" i="29"/>
  <c r="H101" i="29"/>
  <c r="G101" i="29"/>
  <c r="F101" i="29"/>
  <c r="E101" i="29"/>
  <c r="J100" i="29"/>
  <c r="I100" i="29"/>
  <c r="H100" i="29"/>
  <c r="G100" i="29"/>
  <c r="F100" i="29"/>
  <c r="E100" i="29"/>
  <c r="J99" i="29"/>
  <c r="I99" i="29"/>
  <c r="H99" i="29"/>
  <c r="G99" i="29"/>
  <c r="F99" i="29"/>
  <c r="E99" i="29"/>
  <c r="J98" i="29"/>
  <c r="I98" i="29"/>
  <c r="H98" i="29"/>
  <c r="G98" i="29"/>
  <c r="F98" i="29"/>
  <c r="E98" i="29"/>
  <c r="J97" i="29"/>
  <c r="I97" i="29"/>
  <c r="H97" i="29"/>
  <c r="G97" i="29"/>
  <c r="F97" i="29"/>
  <c r="E97" i="29"/>
  <c r="J96" i="29"/>
  <c r="I96" i="29"/>
  <c r="H96" i="29"/>
  <c r="G96" i="29"/>
  <c r="F96" i="29"/>
  <c r="E96" i="29"/>
  <c r="J95" i="29"/>
  <c r="I95" i="29"/>
  <c r="H95" i="29"/>
  <c r="G95" i="29"/>
  <c r="F95" i="29"/>
  <c r="E95" i="29"/>
  <c r="J94" i="29"/>
  <c r="I94" i="29"/>
  <c r="H94" i="29"/>
  <c r="G94" i="29"/>
  <c r="F94" i="29"/>
  <c r="E94" i="29"/>
  <c r="J93" i="29"/>
  <c r="I93" i="29"/>
  <c r="H93" i="29"/>
  <c r="G93" i="29"/>
  <c r="F93" i="29"/>
  <c r="E93" i="29"/>
  <c r="J92" i="29"/>
  <c r="I92" i="29"/>
  <c r="H92" i="29"/>
  <c r="G92" i="29"/>
  <c r="F92" i="29"/>
  <c r="E92" i="29"/>
  <c r="J91" i="29"/>
  <c r="I91" i="29"/>
  <c r="H91" i="29"/>
  <c r="G91" i="29"/>
  <c r="F91" i="29"/>
  <c r="E91" i="29"/>
  <c r="J89" i="29"/>
  <c r="I89" i="29"/>
  <c r="H89" i="29"/>
  <c r="G89" i="29"/>
  <c r="F89" i="29"/>
  <c r="E89" i="29"/>
  <c r="J88" i="29"/>
  <c r="I88" i="29"/>
  <c r="H88" i="29"/>
  <c r="G88" i="29"/>
  <c r="F88" i="29"/>
  <c r="E88" i="29"/>
  <c r="J87" i="29"/>
  <c r="I87" i="29"/>
  <c r="H87" i="29"/>
  <c r="G87" i="29"/>
  <c r="F87" i="29"/>
  <c r="E87" i="29"/>
  <c r="J86" i="29"/>
  <c r="I86" i="29"/>
  <c r="H86" i="29"/>
  <c r="G86" i="29"/>
  <c r="F86" i="29"/>
  <c r="E86" i="29"/>
  <c r="J85" i="29"/>
  <c r="I85" i="29"/>
  <c r="H85" i="29"/>
  <c r="G85" i="29"/>
  <c r="F85" i="29"/>
  <c r="E85" i="29"/>
  <c r="J84" i="29"/>
  <c r="I84" i="29"/>
  <c r="H84" i="29"/>
  <c r="G84" i="29"/>
  <c r="F84" i="29"/>
  <c r="E84" i="29"/>
  <c r="J83" i="29"/>
  <c r="I83" i="29"/>
  <c r="H83" i="29"/>
  <c r="G83" i="29"/>
  <c r="F83" i="29"/>
  <c r="E83" i="29"/>
  <c r="J82" i="29"/>
  <c r="I82" i="29"/>
  <c r="H82" i="29"/>
  <c r="G82" i="29"/>
  <c r="F82" i="29"/>
  <c r="E82" i="29"/>
  <c r="J81" i="29"/>
  <c r="I81" i="29"/>
  <c r="H81" i="29"/>
  <c r="G81" i="29"/>
  <c r="F81" i="29"/>
  <c r="E81" i="29"/>
  <c r="J80" i="29"/>
  <c r="I80" i="29"/>
  <c r="H80" i="29"/>
  <c r="G80" i="29"/>
  <c r="F80" i="29"/>
  <c r="E80" i="29"/>
  <c r="J78" i="29"/>
  <c r="I78" i="29"/>
  <c r="H78" i="29"/>
  <c r="G78" i="29"/>
  <c r="F78" i="29"/>
  <c r="E78" i="29"/>
  <c r="J77" i="29"/>
  <c r="I77" i="29"/>
  <c r="H77" i="29"/>
  <c r="G77" i="29"/>
  <c r="F77" i="29"/>
  <c r="E77" i="29"/>
  <c r="J76" i="29"/>
  <c r="I76" i="29"/>
  <c r="H76" i="29"/>
  <c r="G76" i="29"/>
  <c r="F76" i="29"/>
  <c r="E76" i="29"/>
  <c r="J75" i="29"/>
  <c r="I75" i="29"/>
  <c r="H75" i="29"/>
  <c r="G75" i="29"/>
  <c r="F75" i="29"/>
  <c r="E75" i="29"/>
  <c r="J74" i="29"/>
  <c r="I74" i="29"/>
  <c r="H74" i="29"/>
  <c r="G74" i="29"/>
  <c r="F74" i="29"/>
  <c r="E74" i="29"/>
  <c r="J72" i="29"/>
  <c r="I72" i="29"/>
  <c r="H72" i="29"/>
  <c r="G72" i="29"/>
  <c r="F72" i="29"/>
  <c r="E72" i="29"/>
  <c r="J71" i="29"/>
  <c r="I71" i="29"/>
  <c r="H71" i="29"/>
  <c r="G71" i="29"/>
  <c r="F71" i="29"/>
  <c r="E71" i="29"/>
  <c r="J70" i="29"/>
  <c r="I70" i="29"/>
  <c r="H70" i="29"/>
  <c r="G70" i="29"/>
  <c r="F70" i="29"/>
  <c r="E70" i="29"/>
  <c r="J69" i="29"/>
  <c r="I69" i="29"/>
  <c r="H69" i="29"/>
  <c r="G69" i="29"/>
  <c r="F69" i="29"/>
  <c r="E69" i="29"/>
  <c r="J68" i="29"/>
  <c r="I68" i="29"/>
  <c r="H68" i="29"/>
  <c r="G68" i="29"/>
  <c r="F68" i="29"/>
  <c r="E68" i="29"/>
  <c r="J67" i="29"/>
  <c r="I67" i="29"/>
  <c r="H67" i="29"/>
  <c r="G67" i="29"/>
  <c r="F67" i="29"/>
  <c r="E67" i="29"/>
  <c r="J66" i="29"/>
  <c r="I66" i="29"/>
  <c r="H66" i="29"/>
  <c r="G66" i="29"/>
  <c r="F66" i="29"/>
  <c r="E66" i="29"/>
  <c r="J65" i="29"/>
  <c r="I65" i="29"/>
  <c r="H65" i="29"/>
  <c r="G65" i="29"/>
  <c r="F65" i="29"/>
  <c r="E65" i="29"/>
  <c r="J64" i="29"/>
  <c r="I64" i="29"/>
  <c r="H64" i="29"/>
  <c r="G64" i="29"/>
  <c r="F64" i="29"/>
  <c r="E64" i="29"/>
  <c r="J63" i="29"/>
  <c r="I63" i="29"/>
  <c r="H63" i="29"/>
  <c r="G63" i="29"/>
  <c r="F63" i="29"/>
  <c r="E63" i="29"/>
  <c r="J61" i="29"/>
  <c r="I61" i="29"/>
  <c r="H61" i="29"/>
  <c r="G61" i="29"/>
  <c r="F61" i="29"/>
  <c r="E61" i="29"/>
  <c r="J60" i="29"/>
  <c r="I60" i="29"/>
  <c r="H60" i="29"/>
  <c r="G60" i="29"/>
  <c r="F60" i="29"/>
  <c r="E60" i="29"/>
  <c r="J59" i="29"/>
  <c r="I59" i="29"/>
  <c r="H59" i="29"/>
  <c r="G59" i="29"/>
  <c r="F59" i="29"/>
  <c r="E59" i="29"/>
  <c r="J58" i="29"/>
  <c r="I58" i="29"/>
  <c r="H58" i="29"/>
  <c r="G58" i="29"/>
  <c r="F58" i="29"/>
  <c r="E58" i="29"/>
  <c r="J57" i="29"/>
  <c r="I57" i="29"/>
  <c r="H57" i="29"/>
  <c r="G57" i="29"/>
  <c r="F57" i="29"/>
  <c r="E57" i="29"/>
  <c r="J56" i="29"/>
  <c r="I56" i="29"/>
  <c r="H56" i="29"/>
  <c r="G56" i="29"/>
  <c r="F56" i="29"/>
  <c r="E56" i="29"/>
  <c r="J55" i="29"/>
  <c r="I55" i="29"/>
  <c r="H55" i="29"/>
  <c r="G55" i="29"/>
  <c r="F55" i="29"/>
  <c r="E55" i="29"/>
  <c r="J54" i="29"/>
  <c r="I54" i="29"/>
  <c r="H54" i="29"/>
  <c r="G54" i="29"/>
  <c r="F54" i="29"/>
  <c r="E54" i="29"/>
  <c r="J53" i="29"/>
  <c r="I53" i="29"/>
  <c r="H53" i="29"/>
  <c r="G53" i="29"/>
  <c r="F53" i="29"/>
  <c r="E53" i="29"/>
  <c r="J52" i="29"/>
  <c r="I52" i="29"/>
  <c r="H52" i="29"/>
  <c r="G52" i="29"/>
  <c r="F52" i="29"/>
  <c r="E52" i="29"/>
  <c r="J51" i="29"/>
  <c r="I51" i="29"/>
  <c r="H51" i="29"/>
  <c r="G51" i="29"/>
  <c r="F51" i="29"/>
  <c r="E51" i="29"/>
  <c r="J50" i="29"/>
  <c r="I50" i="29"/>
  <c r="H50" i="29"/>
  <c r="G50" i="29"/>
  <c r="F50" i="29"/>
  <c r="E50" i="29"/>
  <c r="J49" i="29"/>
  <c r="I49" i="29"/>
  <c r="H49" i="29"/>
  <c r="G49" i="29"/>
  <c r="F49" i="29"/>
  <c r="E49" i="29"/>
  <c r="J47" i="29"/>
  <c r="I47" i="29"/>
  <c r="H47" i="29"/>
  <c r="G47" i="29"/>
  <c r="F47" i="29"/>
  <c r="E47" i="29"/>
  <c r="J46" i="29"/>
  <c r="I46" i="29"/>
  <c r="H46" i="29"/>
  <c r="G46" i="29"/>
  <c r="F46" i="29"/>
  <c r="E46" i="29"/>
  <c r="J45" i="29"/>
  <c r="I45" i="29"/>
  <c r="H45" i="29"/>
  <c r="G45" i="29"/>
  <c r="F45" i="29"/>
  <c r="E45" i="29"/>
  <c r="J44" i="29"/>
  <c r="I44" i="29"/>
  <c r="H44" i="29"/>
  <c r="G44" i="29"/>
  <c r="F44" i="29"/>
  <c r="E44" i="29"/>
  <c r="J43" i="29"/>
  <c r="I43" i="29"/>
  <c r="H43" i="29"/>
  <c r="G43" i="29"/>
  <c r="F43" i="29"/>
  <c r="E43" i="29"/>
  <c r="J42" i="29"/>
  <c r="I42" i="29"/>
  <c r="H42" i="29"/>
  <c r="G42" i="29"/>
  <c r="F42" i="29"/>
  <c r="E42" i="29"/>
  <c r="J41" i="29"/>
  <c r="I41" i="29"/>
  <c r="H41" i="29"/>
  <c r="G41" i="29"/>
  <c r="F41" i="29"/>
  <c r="E41" i="29"/>
  <c r="J40" i="29"/>
  <c r="I40" i="29"/>
  <c r="H40" i="29"/>
  <c r="G40" i="29"/>
  <c r="F40" i="29"/>
  <c r="E40" i="29"/>
  <c r="J39" i="29"/>
  <c r="I39" i="29"/>
  <c r="H39" i="29"/>
  <c r="G39" i="29"/>
  <c r="F39" i="29"/>
  <c r="E39" i="29"/>
  <c r="J38" i="29"/>
  <c r="I38" i="29"/>
  <c r="H38" i="29"/>
  <c r="G38" i="29"/>
  <c r="F38" i="29"/>
  <c r="E38" i="29"/>
  <c r="J36" i="29"/>
  <c r="I36" i="29"/>
  <c r="H36" i="29"/>
  <c r="G36" i="29"/>
  <c r="F36" i="29"/>
  <c r="E36" i="29"/>
  <c r="J35" i="29"/>
  <c r="I35" i="29"/>
  <c r="H35" i="29"/>
  <c r="G35" i="29"/>
  <c r="F35" i="29"/>
  <c r="E35" i="29"/>
  <c r="J34" i="29"/>
  <c r="I34" i="29"/>
  <c r="H34" i="29"/>
  <c r="G34" i="29"/>
  <c r="F34" i="29"/>
  <c r="E34" i="29"/>
  <c r="J33" i="29"/>
  <c r="I33" i="29"/>
  <c r="H33" i="29"/>
  <c r="G33" i="29"/>
  <c r="F33" i="29"/>
  <c r="E33" i="29"/>
  <c r="J32" i="29"/>
  <c r="I32" i="29"/>
  <c r="H32" i="29"/>
  <c r="G32" i="29"/>
  <c r="F32" i="29"/>
  <c r="E32" i="29"/>
  <c r="J31" i="29"/>
  <c r="I31" i="29"/>
  <c r="H31" i="29"/>
  <c r="G31" i="29"/>
  <c r="F31" i="29"/>
  <c r="E31" i="29"/>
  <c r="J30" i="29"/>
  <c r="I30" i="29"/>
  <c r="H30" i="29"/>
  <c r="G30" i="29"/>
  <c r="F30" i="29"/>
  <c r="E30" i="29"/>
  <c r="J29" i="29"/>
  <c r="I29" i="29"/>
  <c r="H29" i="29"/>
  <c r="G29" i="29"/>
  <c r="F29" i="29"/>
  <c r="E29" i="29"/>
  <c r="J28" i="29"/>
  <c r="I28" i="29"/>
  <c r="H28" i="29"/>
  <c r="G28" i="29"/>
  <c r="F28" i="29"/>
  <c r="E28" i="29"/>
  <c r="J27" i="29"/>
  <c r="I27" i="29"/>
  <c r="H27" i="29"/>
  <c r="G27" i="29"/>
  <c r="F27" i="29"/>
  <c r="E27" i="29"/>
  <c r="J26" i="29"/>
  <c r="I26" i="29"/>
  <c r="H26" i="29"/>
  <c r="G26" i="29"/>
  <c r="F26" i="29"/>
  <c r="E26" i="29"/>
  <c r="J24" i="29"/>
  <c r="I24" i="29"/>
  <c r="H24" i="29"/>
  <c r="G24" i="29"/>
  <c r="F24" i="29"/>
  <c r="E24" i="29"/>
  <c r="J23" i="29"/>
  <c r="I23" i="29"/>
  <c r="H23" i="29"/>
  <c r="G23" i="29"/>
  <c r="F23" i="29"/>
  <c r="E23" i="29"/>
  <c r="J22" i="29"/>
  <c r="I22" i="29"/>
  <c r="H22" i="29"/>
  <c r="G22" i="29"/>
  <c r="F22" i="29"/>
  <c r="E22" i="29"/>
  <c r="J21" i="29"/>
  <c r="I21" i="29"/>
  <c r="H21" i="29"/>
  <c r="G21" i="29"/>
  <c r="F21" i="29"/>
  <c r="E21" i="29"/>
  <c r="J20" i="29"/>
  <c r="I20" i="29"/>
  <c r="H20" i="29"/>
  <c r="G20" i="29"/>
  <c r="F20" i="29"/>
  <c r="E20" i="29"/>
  <c r="J19" i="29"/>
  <c r="I19" i="29"/>
  <c r="H19" i="29"/>
  <c r="G19" i="29"/>
  <c r="F19" i="29"/>
  <c r="E19" i="29"/>
  <c r="J18" i="29"/>
  <c r="I18" i="29"/>
  <c r="H18" i="29"/>
  <c r="G18" i="29"/>
  <c r="F18" i="29"/>
  <c r="E18" i="29"/>
  <c r="J17" i="29"/>
  <c r="I17" i="29"/>
  <c r="H17" i="29"/>
  <c r="G17" i="29"/>
  <c r="F17" i="29"/>
  <c r="E17" i="29"/>
  <c r="J16" i="29"/>
  <c r="I16" i="29"/>
  <c r="H16" i="29"/>
  <c r="G16" i="29"/>
  <c r="F16" i="29"/>
  <c r="E16" i="29"/>
  <c r="J15" i="29"/>
  <c r="I15" i="29"/>
  <c r="H15" i="29"/>
  <c r="G15" i="29"/>
  <c r="F15" i="29"/>
  <c r="E15" i="29"/>
  <c r="J14" i="29"/>
  <c r="I14" i="29"/>
  <c r="H14" i="29"/>
  <c r="G14" i="29"/>
  <c r="F14" i="29"/>
  <c r="E14" i="29"/>
  <c r="J13" i="29"/>
  <c r="I13" i="29"/>
  <c r="H13" i="29"/>
  <c r="G13" i="29"/>
  <c r="F13" i="29"/>
  <c r="E13" i="29"/>
  <c r="J12" i="29"/>
  <c r="I12" i="29"/>
  <c r="H12" i="29"/>
  <c r="G12" i="29"/>
  <c r="F12" i="29"/>
  <c r="E12" i="29"/>
  <c r="X147" i="6"/>
  <c r="X146" i="6"/>
  <c r="X145" i="6"/>
  <c r="X144" i="6"/>
  <c r="X143" i="6"/>
  <c r="X142" i="6"/>
  <c r="X141" i="6"/>
  <c r="X139" i="6"/>
  <c r="X138" i="6"/>
  <c r="X137" i="6"/>
  <c r="X136" i="6"/>
  <c r="X140" i="6" s="1"/>
  <c r="X134" i="6"/>
  <c r="X133" i="6"/>
  <c r="X132" i="6"/>
  <c r="X131" i="6"/>
  <c r="X130" i="6"/>
  <c r="X129" i="6"/>
  <c r="X128" i="6"/>
  <c r="X127" i="6"/>
  <c r="X126" i="6"/>
  <c r="X125" i="6"/>
  <c r="X124" i="6"/>
  <c r="X123" i="6"/>
  <c r="X122" i="6"/>
  <c r="X120" i="6"/>
  <c r="X119" i="6"/>
  <c r="X118" i="6"/>
  <c r="X117" i="6"/>
  <c r="X116" i="6"/>
  <c r="X115" i="6"/>
  <c r="X114" i="6"/>
  <c r="X113" i="6"/>
  <c r="X112" i="6"/>
  <c r="X111" i="6"/>
  <c r="X110" i="6"/>
  <c r="X109" i="6"/>
  <c r="X107" i="6"/>
  <c r="X106" i="6"/>
  <c r="X105" i="6"/>
  <c r="X104" i="6"/>
  <c r="X103" i="6"/>
  <c r="X102" i="6"/>
  <c r="X101" i="6"/>
  <c r="X100" i="6"/>
  <c r="X99" i="6"/>
  <c r="X98" i="6"/>
  <c r="X97" i="6"/>
  <c r="X96" i="6"/>
  <c r="X95" i="6"/>
  <c r="X94" i="6"/>
  <c r="X93" i="6"/>
  <c r="X92" i="6"/>
  <c r="X91" i="6"/>
  <c r="X89" i="6"/>
  <c r="X88" i="6"/>
  <c r="X87" i="6"/>
  <c r="X86" i="6"/>
  <c r="X85" i="6"/>
  <c r="X84" i="6"/>
  <c r="X83" i="6"/>
  <c r="X82" i="6"/>
  <c r="X81" i="6"/>
  <c r="X80" i="6"/>
  <c r="X78" i="6"/>
  <c r="X77" i="6"/>
  <c r="X76" i="6"/>
  <c r="X75" i="6"/>
  <c r="X74" i="6"/>
  <c r="X72" i="6"/>
  <c r="X71" i="6"/>
  <c r="X70" i="6"/>
  <c r="X69" i="6"/>
  <c r="X68" i="6"/>
  <c r="X67" i="6"/>
  <c r="X66" i="6"/>
  <c r="X65" i="6"/>
  <c r="X64" i="6"/>
  <c r="X63" i="6"/>
  <c r="X61" i="6"/>
  <c r="X60" i="6"/>
  <c r="X59" i="6"/>
  <c r="X58" i="6"/>
  <c r="X57" i="6"/>
  <c r="X56" i="6"/>
  <c r="X55" i="6"/>
  <c r="X54" i="6"/>
  <c r="X53" i="6"/>
  <c r="X52" i="6"/>
  <c r="X51" i="6"/>
  <c r="X50" i="6"/>
  <c r="X49" i="6"/>
  <c r="X47" i="6"/>
  <c r="X46" i="6"/>
  <c r="X45" i="6"/>
  <c r="X44" i="6"/>
  <c r="X43" i="6"/>
  <c r="X42" i="6"/>
  <c r="X41" i="6"/>
  <c r="X40" i="6"/>
  <c r="X39" i="6"/>
  <c r="X38" i="6"/>
  <c r="X36" i="6"/>
  <c r="X35" i="6"/>
  <c r="X34" i="6"/>
  <c r="X33" i="6"/>
  <c r="X32" i="6"/>
  <c r="X31" i="6"/>
  <c r="X30" i="6"/>
  <c r="X29" i="6"/>
  <c r="X28" i="6"/>
  <c r="X27" i="6"/>
  <c r="X26" i="6"/>
  <c r="X24" i="6"/>
  <c r="X23" i="6"/>
  <c r="X22" i="6"/>
  <c r="X21" i="6"/>
  <c r="X20" i="6"/>
  <c r="X19" i="6"/>
  <c r="X18" i="6"/>
  <c r="X17" i="6"/>
  <c r="X16" i="6"/>
  <c r="X15" i="6"/>
  <c r="X14" i="6"/>
  <c r="X13" i="6"/>
  <c r="X12" i="6"/>
  <c r="W147" i="6"/>
  <c r="V147" i="6"/>
  <c r="U147" i="6"/>
  <c r="T147" i="6"/>
  <c r="S147" i="6"/>
  <c r="R147" i="6"/>
  <c r="W146" i="6"/>
  <c r="V146" i="6"/>
  <c r="U146" i="6"/>
  <c r="T146" i="6"/>
  <c r="S146" i="6"/>
  <c r="R146" i="6"/>
  <c r="W145" i="6"/>
  <c r="V145" i="6"/>
  <c r="U145" i="6"/>
  <c r="T145" i="6"/>
  <c r="S145" i="6"/>
  <c r="R145" i="6"/>
  <c r="W144" i="6"/>
  <c r="V144" i="6"/>
  <c r="U144" i="6"/>
  <c r="T144" i="6"/>
  <c r="S144" i="6"/>
  <c r="R144" i="6"/>
  <c r="W143" i="6"/>
  <c r="V143" i="6"/>
  <c r="U143" i="6"/>
  <c r="T143" i="6"/>
  <c r="S143" i="6"/>
  <c r="R143" i="6"/>
  <c r="W142" i="6"/>
  <c r="V142" i="6"/>
  <c r="U142" i="6"/>
  <c r="T142" i="6"/>
  <c r="S142" i="6"/>
  <c r="R142" i="6"/>
  <c r="W141" i="6"/>
  <c r="V141" i="6"/>
  <c r="U141" i="6"/>
  <c r="T141" i="6"/>
  <c r="S141" i="6"/>
  <c r="R141" i="6"/>
  <c r="W139" i="6"/>
  <c r="V139" i="6"/>
  <c r="U139" i="6"/>
  <c r="T139" i="6"/>
  <c r="S139" i="6"/>
  <c r="R139" i="6"/>
  <c r="W138" i="6"/>
  <c r="V138" i="6"/>
  <c r="U138" i="6"/>
  <c r="T138" i="6"/>
  <c r="S138" i="6"/>
  <c r="R138" i="6"/>
  <c r="W137" i="6"/>
  <c r="V137" i="6"/>
  <c r="U137" i="6"/>
  <c r="T137" i="6"/>
  <c r="S137" i="6"/>
  <c r="R137" i="6"/>
  <c r="W136" i="6"/>
  <c r="V136" i="6"/>
  <c r="U136" i="6"/>
  <c r="T136" i="6"/>
  <c r="S136" i="6"/>
  <c r="R136" i="6"/>
  <c r="W134" i="6"/>
  <c r="V134" i="6"/>
  <c r="U134" i="6"/>
  <c r="T134" i="6"/>
  <c r="S134" i="6"/>
  <c r="R134" i="6"/>
  <c r="W133" i="6"/>
  <c r="V133" i="6"/>
  <c r="U133" i="6"/>
  <c r="T133" i="6"/>
  <c r="S133" i="6"/>
  <c r="R133" i="6"/>
  <c r="W132" i="6"/>
  <c r="V132" i="6"/>
  <c r="U132" i="6"/>
  <c r="T132" i="6"/>
  <c r="S132" i="6"/>
  <c r="R132" i="6"/>
  <c r="W131" i="6"/>
  <c r="V131" i="6"/>
  <c r="U131" i="6"/>
  <c r="T131" i="6"/>
  <c r="S131" i="6"/>
  <c r="R131" i="6"/>
  <c r="W130" i="6"/>
  <c r="V130" i="6"/>
  <c r="U130" i="6"/>
  <c r="T130" i="6"/>
  <c r="S130" i="6"/>
  <c r="R130" i="6"/>
  <c r="W129" i="6"/>
  <c r="V129" i="6"/>
  <c r="U129" i="6"/>
  <c r="T129" i="6"/>
  <c r="S129" i="6"/>
  <c r="R129" i="6"/>
  <c r="W128" i="6"/>
  <c r="V128" i="6"/>
  <c r="U128" i="6"/>
  <c r="T128" i="6"/>
  <c r="S128" i="6"/>
  <c r="R128" i="6"/>
  <c r="W127" i="6"/>
  <c r="V127" i="6"/>
  <c r="U127" i="6"/>
  <c r="T127" i="6"/>
  <c r="S127" i="6"/>
  <c r="R127" i="6"/>
  <c r="W126" i="6"/>
  <c r="V126" i="6"/>
  <c r="U126" i="6"/>
  <c r="T126" i="6"/>
  <c r="S126" i="6"/>
  <c r="R126" i="6"/>
  <c r="W125" i="6"/>
  <c r="V125" i="6"/>
  <c r="U125" i="6"/>
  <c r="T125" i="6"/>
  <c r="S125" i="6"/>
  <c r="R125" i="6"/>
  <c r="W124" i="6"/>
  <c r="V124" i="6"/>
  <c r="U124" i="6"/>
  <c r="T124" i="6"/>
  <c r="S124" i="6"/>
  <c r="R124" i="6"/>
  <c r="W123" i="6"/>
  <c r="V123" i="6"/>
  <c r="U123" i="6"/>
  <c r="T123" i="6"/>
  <c r="S123" i="6"/>
  <c r="R123" i="6"/>
  <c r="W122" i="6"/>
  <c r="V122" i="6"/>
  <c r="U122" i="6"/>
  <c r="T122" i="6"/>
  <c r="S122" i="6"/>
  <c r="R122" i="6"/>
  <c r="W120" i="6"/>
  <c r="V120" i="6"/>
  <c r="U120" i="6"/>
  <c r="T120" i="6"/>
  <c r="S120" i="6"/>
  <c r="R120" i="6"/>
  <c r="W119" i="6"/>
  <c r="V119" i="6"/>
  <c r="U119" i="6"/>
  <c r="T119" i="6"/>
  <c r="S119" i="6"/>
  <c r="R119" i="6"/>
  <c r="W118" i="6"/>
  <c r="V118" i="6"/>
  <c r="U118" i="6"/>
  <c r="T118" i="6"/>
  <c r="S118" i="6"/>
  <c r="R118" i="6"/>
  <c r="W117" i="6"/>
  <c r="V117" i="6"/>
  <c r="U117" i="6"/>
  <c r="T117" i="6"/>
  <c r="S117" i="6"/>
  <c r="R117" i="6"/>
  <c r="W116" i="6"/>
  <c r="V116" i="6"/>
  <c r="U116" i="6"/>
  <c r="T116" i="6"/>
  <c r="S116" i="6"/>
  <c r="R116" i="6"/>
  <c r="W115" i="6"/>
  <c r="V115" i="6"/>
  <c r="U115" i="6"/>
  <c r="T115" i="6"/>
  <c r="S115" i="6"/>
  <c r="R115" i="6"/>
  <c r="W114" i="6"/>
  <c r="V114" i="6"/>
  <c r="U114" i="6"/>
  <c r="T114" i="6"/>
  <c r="S114" i="6"/>
  <c r="R114" i="6"/>
  <c r="W113" i="6"/>
  <c r="V113" i="6"/>
  <c r="U113" i="6"/>
  <c r="T113" i="6"/>
  <c r="S113" i="6"/>
  <c r="R113" i="6"/>
  <c r="W112" i="6"/>
  <c r="V112" i="6"/>
  <c r="U112" i="6"/>
  <c r="T112" i="6"/>
  <c r="S112" i="6"/>
  <c r="R112" i="6"/>
  <c r="W111" i="6"/>
  <c r="V111" i="6"/>
  <c r="U111" i="6"/>
  <c r="T111" i="6"/>
  <c r="S111" i="6"/>
  <c r="R111" i="6"/>
  <c r="W110" i="6"/>
  <c r="V110" i="6"/>
  <c r="U110" i="6"/>
  <c r="T110" i="6"/>
  <c r="S110" i="6"/>
  <c r="R110" i="6"/>
  <c r="W109" i="6"/>
  <c r="V109" i="6"/>
  <c r="U109" i="6"/>
  <c r="T109" i="6"/>
  <c r="S109" i="6"/>
  <c r="R109" i="6"/>
  <c r="W107" i="6"/>
  <c r="V107" i="6"/>
  <c r="U107" i="6"/>
  <c r="T107" i="6"/>
  <c r="S107" i="6"/>
  <c r="R107" i="6"/>
  <c r="W106" i="6"/>
  <c r="V106" i="6"/>
  <c r="U106" i="6"/>
  <c r="T106" i="6"/>
  <c r="S106" i="6"/>
  <c r="R106" i="6"/>
  <c r="W105" i="6"/>
  <c r="V105" i="6"/>
  <c r="U105" i="6"/>
  <c r="T105" i="6"/>
  <c r="S105" i="6"/>
  <c r="R105" i="6"/>
  <c r="W104" i="6"/>
  <c r="V104" i="6"/>
  <c r="U104" i="6"/>
  <c r="T104" i="6"/>
  <c r="S104" i="6"/>
  <c r="R104" i="6"/>
  <c r="W103" i="6"/>
  <c r="V103" i="6"/>
  <c r="U103" i="6"/>
  <c r="T103" i="6"/>
  <c r="S103" i="6"/>
  <c r="R103" i="6"/>
  <c r="W102" i="6"/>
  <c r="V102" i="6"/>
  <c r="U102" i="6"/>
  <c r="T102" i="6"/>
  <c r="S102" i="6"/>
  <c r="R102" i="6"/>
  <c r="W101" i="6"/>
  <c r="V101" i="6"/>
  <c r="U101" i="6"/>
  <c r="T101" i="6"/>
  <c r="S101" i="6"/>
  <c r="R101" i="6"/>
  <c r="W100" i="6"/>
  <c r="V100" i="6"/>
  <c r="U100" i="6"/>
  <c r="T100" i="6"/>
  <c r="S100" i="6"/>
  <c r="R100" i="6"/>
  <c r="W99" i="6"/>
  <c r="V99" i="6"/>
  <c r="U99" i="6"/>
  <c r="T99" i="6"/>
  <c r="S99" i="6"/>
  <c r="R99" i="6"/>
  <c r="W98" i="6"/>
  <c r="V98" i="6"/>
  <c r="U98" i="6"/>
  <c r="T98" i="6"/>
  <c r="S98" i="6"/>
  <c r="R98" i="6"/>
  <c r="W97" i="6"/>
  <c r="V97" i="6"/>
  <c r="U97" i="6"/>
  <c r="T97" i="6"/>
  <c r="S97" i="6"/>
  <c r="R97" i="6"/>
  <c r="W96" i="6"/>
  <c r="V96" i="6"/>
  <c r="U96" i="6"/>
  <c r="T96" i="6"/>
  <c r="S96" i="6"/>
  <c r="R96" i="6"/>
  <c r="W95" i="6"/>
  <c r="V95" i="6"/>
  <c r="U95" i="6"/>
  <c r="T95" i="6"/>
  <c r="S95" i="6"/>
  <c r="R95" i="6"/>
  <c r="W94" i="6"/>
  <c r="V94" i="6"/>
  <c r="U94" i="6"/>
  <c r="T94" i="6"/>
  <c r="S94" i="6"/>
  <c r="R94" i="6"/>
  <c r="W93" i="6"/>
  <c r="V93" i="6"/>
  <c r="U93" i="6"/>
  <c r="T93" i="6"/>
  <c r="S93" i="6"/>
  <c r="R93" i="6"/>
  <c r="W92" i="6"/>
  <c r="V92" i="6"/>
  <c r="U92" i="6"/>
  <c r="T92" i="6"/>
  <c r="S92" i="6"/>
  <c r="R92" i="6"/>
  <c r="W91" i="6"/>
  <c r="V91" i="6"/>
  <c r="U91" i="6"/>
  <c r="T91" i="6"/>
  <c r="S91" i="6"/>
  <c r="R91" i="6"/>
  <c r="W89" i="6"/>
  <c r="V89" i="6"/>
  <c r="U89" i="6"/>
  <c r="T89" i="6"/>
  <c r="S89" i="6"/>
  <c r="R89" i="6"/>
  <c r="W88" i="6"/>
  <c r="V88" i="6"/>
  <c r="U88" i="6"/>
  <c r="T88" i="6"/>
  <c r="S88" i="6"/>
  <c r="R88" i="6"/>
  <c r="W87" i="6"/>
  <c r="V87" i="6"/>
  <c r="U87" i="6"/>
  <c r="T87" i="6"/>
  <c r="S87" i="6"/>
  <c r="R87" i="6"/>
  <c r="W86" i="6"/>
  <c r="V86" i="6"/>
  <c r="U86" i="6"/>
  <c r="T86" i="6"/>
  <c r="S86" i="6"/>
  <c r="R86" i="6"/>
  <c r="W85" i="6"/>
  <c r="V85" i="6"/>
  <c r="U85" i="6"/>
  <c r="T85" i="6"/>
  <c r="S85" i="6"/>
  <c r="R85" i="6"/>
  <c r="W84" i="6"/>
  <c r="V84" i="6"/>
  <c r="U84" i="6"/>
  <c r="T84" i="6"/>
  <c r="S84" i="6"/>
  <c r="R84" i="6"/>
  <c r="W83" i="6"/>
  <c r="V83" i="6"/>
  <c r="U83" i="6"/>
  <c r="T83" i="6"/>
  <c r="S83" i="6"/>
  <c r="R83" i="6"/>
  <c r="W82" i="6"/>
  <c r="V82" i="6"/>
  <c r="U82" i="6"/>
  <c r="T82" i="6"/>
  <c r="S82" i="6"/>
  <c r="R82" i="6"/>
  <c r="W81" i="6"/>
  <c r="V81" i="6"/>
  <c r="U81" i="6"/>
  <c r="T81" i="6"/>
  <c r="S81" i="6"/>
  <c r="R81" i="6"/>
  <c r="W80" i="6"/>
  <c r="V80" i="6"/>
  <c r="U80" i="6"/>
  <c r="T80" i="6"/>
  <c r="S80" i="6"/>
  <c r="R80" i="6"/>
  <c r="W78" i="6"/>
  <c r="V78" i="6"/>
  <c r="U78" i="6"/>
  <c r="T78" i="6"/>
  <c r="S78" i="6"/>
  <c r="R78" i="6"/>
  <c r="W77" i="6"/>
  <c r="V77" i="6"/>
  <c r="U77" i="6"/>
  <c r="T77" i="6"/>
  <c r="S77" i="6"/>
  <c r="R77" i="6"/>
  <c r="W76" i="6"/>
  <c r="V76" i="6"/>
  <c r="U76" i="6"/>
  <c r="T76" i="6"/>
  <c r="S76" i="6"/>
  <c r="R76" i="6"/>
  <c r="W75" i="6"/>
  <c r="V75" i="6"/>
  <c r="U75" i="6"/>
  <c r="T75" i="6"/>
  <c r="S75" i="6"/>
  <c r="R75" i="6"/>
  <c r="W74" i="6"/>
  <c r="V74" i="6"/>
  <c r="U74" i="6"/>
  <c r="T74" i="6"/>
  <c r="S74" i="6"/>
  <c r="R74" i="6"/>
  <c r="W72" i="6"/>
  <c r="V72" i="6"/>
  <c r="U72" i="6"/>
  <c r="T72" i="6"/>
  <c r="S72" i="6"/>
  <c r="R72" i="6"/>
  <c r="W71" i="6"/>
  <c r="V71" i="6"/>
  <c r="U71" i="6"/>
  <c r="T71" i="6"/>
  <c r="S71" i="6"/>
  <c r="R71" i="6"/>
  <c r="W70" i="6"/>
  <c r="V70" i="6"/>
  <c r="U70" i="6"/>
  <c r="T70" i="6"/>
  <c r="S70" i="6"/>
  <c r="R70" i="6"/>
  <c r="W69" i="6"/>
  <c r="V69" i="6"/>
  <c r="U69" i="6"/>
  <c r="T69" i="6"/>
  <c r="S69" i="6"/>
  <c r="R69" i="6"/>
  <c r="W68" i="6"/>
  <c r="V68" i="6"/>
  <c r="U68" i="6"/>
  <c r="T68" i="6"/>
  <c r="S68" i="6"/>
  <c r="R68" i="6"/>
  <c r="W67" i="6"/>
  <c r="V67" i="6"/>
  <c r="U67" i="6"/>
  <c r="T67" i="6"/>
  <c r="S67" i="6"/>
  <c r="R67" i="6"/>
  <c r="W66" i="6"/>
  <c r="V66" i="6"/>
  <c r="U66" i="6"/>
  <c r="T66" i="6"/>
  <c r="S66" i="6"/>
  <c r="R66" i="6"/>
  <c r="W65" i="6"/>
  <c r="V65" i="6"/>
  <c r="U65" i="6"/>
  <c r="T65" i="6"/>
  <c r="S65" i="6"/>
  <c r="R65" i="6"/>
  <c r="W64" i="6"/>
  <c r="V64" i="6"/>
  <c r="U64" i="6"/>
  <c r="T64" i="6"/>
  <c r="S64" i="6"/>
  <c r="R64" i="6"/>
  <c r="W63" i="6"/>
  <c r="V63" i="6"/>
  <c r="U63" i="6"/>
  <c r="T63" i="6"/>
  <c r="S63" i="6"/>
  <c r="R63" i="6"/>
  <c r="W61" i="6"/>
  <c r="V61" i="6"/>
  <c r="U61" i="6"/>
  <c r="T61" i="6"/>
  <c r="S61" i="6"/>
  <c r="R61" i="6"/>
  <c r="W60" i="6"/>
  <c r="V60" i="6"/>
  <c r="U60" i="6"/>
  <c r="T60" i="6"/>
  <c r="S60" i="6"/>
  <c r="R60" i="6"/>
  <c r="W59" i="6"/>
  <c r="V59" i="6"/>
  <c r="U59" i="6"/>
  <c r="T59" i="6"/>
  <c r="S59" i="6"/>
  <c r="R59" i="6"/>
  <c r="W58" i="6"/>
  <c r="V58" i="6"/>
  <c r="U58" i="6"/>
  <c r="T58" i="6"/>
  <c r="S58" i="6"/>
  <c r="R58" i="6"/>
  <c r="W57" i="6"/>
  <c r="V57" i="6"/>
  <c r="U57" i="6"/>
  <c r="T57" i="6"/>
  <c r="S57" i="6"/>
  <c r="R57" i="6"/>
  <c r="W56" i="6"/>
  <c r="V56" i="6"/>
  <c r="U56" i="6"/>
  <c r="T56" i="6"/>
  <c r="S56" i="6"/>
  <c r="R56" i="6"/>
  <c r="W55" i="6"/>
  <c r="V55" i="6"/>
  <c r="U55" i="6"/>
  <c r="T55" i="6"/>
  <c r="S55" i="6"/>
  <c r="R55" i="6"/>
  <c r="W54" i="6"/>
  <c r="V54" i="6"/>
  <c r="U54" i="6"/>
  <c r="T54" i="6"/>
  <c r="S54" i="6"/>
  <c r="R54" i="6"/>
  <c r="W53" i="6"/>
  <c r="V53" i="6"/>
  <c r="U53" i="6"/>
  <c r="T53" i="6"/>
  <c r="S53" i="6"/>
  <c r="R53" i="6"/>
  <c r="W52" i="6"/>
  <c r="V52" i="6"/>
  <c r="U52" i="6"/>
  <c r="T52" i="6"/>
  <c r="S52" i="6"/>
  <c r="R52" i="6"/>
  <c r="W51" i="6"/>
  <c r="V51" i="6"/>
  <c r="U51" i="6"/>
  <c r="T51" i="6"/>
  <c r="S51" i="6"/>
  <c r="R51" i="6"/>
  <c r="W50" i="6"/>
  <c r="V50" i="6"/>
  <c r="U50" i="6"/>
  <c r="T50" i="6"/>
  <c r="S50" i="6"/>
  <c r="R50" i="6"/>
  <c r="W49" i="6"/>
  <c r="V49" i="6"/>
  <c r="U49" i="6"/>
  <c r="T49" i="6"/>
  <c r="S49" i="6"/>
  <c r="R49" i="6"/>
  <c r="W47" i="6"/>
  <c r="V47" i="6"/>
  <c r="U47" i="6"/>
  <c r="T47" i="6"/>
  <c r="S47" i="6"/>
  <c r="R47" i="6"/>
  <c r="W46" i="6"/>
  <c r="V46" i="6"/>
  <c r="U46" i="6"/>
  <c r="T46" i="6"/>
  <c r="S46" i="6"/>
  <c r="R46" i="6"/>
  <c r="W45" i="6"/>
  <c r="V45" i="6"/>
  <c r="U45" i="6"/>
  <c r="T45" i="6"/>
  <c r="S45" i="6"/>
  <c r="R45" i="6"/>
  <c r="W44" i="6"/>
  <c r="V44" i="6"/>
  <c r="U44" i="6"/>
  <c r="T44" i="6"/>
  <c r="S44" i="6"/>
  <c r="R44" i="6"/>
  <c r="W43" i="6"/>
  <c r="V43" i="6"/>
  <c r="U43" i="6"/>
  <c r="T43" i="6"/>
  <c r="S43" i="6"/>
  <c r="R43" i="6"/>
  <c r="W42" i="6"/>
  <c r="V42" i="6"/>
  <c r="U42" i="6"/>
  <c r="T42" i="6"/>
  <c r="S42" i="6"/>
  <c r="R42" i="6"/>
  <c r="W41" i="6"/>
  <c r="V41" i="6"/>
  <c r="U41" i="6"/>
  <c r="T41" i="6"/>
  <c r="S41" i="6"/>
  <c r="R41" i="6"/>
  <c r="W40" i="6"/>
  <c r="V40" i="6"/>
  <c r="U40" i="6"/>
  <c r="T40" i="6"/>
  <c r="S40" i="6"/>
  <c r="R40" i="6"/>
  <c r="W39" i="6"/>
  <c r="V39" i="6"/>
  <c r="U39" i="6"/>
  <c r="T39" i="6"/>
  <c r="S39" i="6"/>
  <c r="R39" i="6"/>
  <c r="W38" i="6"/>
  <c r="V38" i="6"/>
  <c r="U38" i="6"/>
  <c r="T38" i="6"/>
  <c r="S38" i="6"/>
  <c r="R38" i="6"/>
  <c r="W36" i="6"/>
  <c r="V36" i="6"/>
  <c r="U36" i="6"/>
  <c r="T36" i="6"/>
  <c r="S36" i="6"/>
  <c r="R36" i="6"/>
  <c r="W35" i="6"/>
  <c r="V35" i="6"/>
  <c r="U35" i="6"/>
  <c r="T35" i="6"/>
  <c r="S35" i="6"/>
  <c r="R35" i="6"/>
  <c r="W34" i="6"/>
  <c r="V34" i="6"/>
  <c r="U34" i="6"/>
  <c r="T34" i="6"/>
  <c r="S34" i="6"/>
  <c r="R34" i="6"/>
  <c r="W33" i="6"/>
  <c r="V33" i="6"/>
  <c r="U33" i="6"/>
  <c r="T33" i="6"/>
  <c r="S33" i="6"/>
  <c r="R33" i="6"/>
  <c r="W32" i="6"/>
  <c r="V32" i="6"/>
  <c r="U32" i="6"/>
  <c r="T32" i="6"/>
  <c r="S32" i="6"/>
  <c r="R32" i="6"/>
  <c r="W31" i="6"/>
  <c r="V31" i="6"/>
  <c r="U31" i="6"/>
  <c r="T31" i="6"/>
  <c r="S31" i="6"/>
  <c r="R31" i="6"/>
  <c r="W30" i="6"/>
  <c r="V30" i="6"/>
  <c r="U30" i="6"/>
  <c r="T30" i="6"/>
  <c r="S30" i="6"/>
  <c r="R30" i="6"/>
  <c r="W29" i="6"/>
  <c r="V29" i="6"/>
  <c r="U29" i="6"/>
  <c r="T29" i="6"/>
  <c r="S29" i="6"/>
  <c r="R29" i="6"/>
  <c r="W28" i="6"/>
  <c r="V28" i="6"/>
  <c r="U28" i="6"/>
  <c r="T28" i="6"/>
  <c r="S28" i="6"/>
  <c r="R28" i="6"/>
  <c r="W27" i="6"/>
  <c r="V27" i="6"/>
  <c r="U27" i="6"/>
  <c r="T27" i="6"/>
  <c r="S27" i="6"/>
  <c r="R27" i="6"/>
  <c r="W26" i="6"/>
  <c r="V26" i="6"/>
  <c r="U26" i="6"/>
  <c r="T26" i="6"/>
  <c r="S26" i="6"/>
  <c r="R26" i="6"/>
  <c r="W24" i="6"/>
  <c r="V24" i="6"/>
  <c r="U24" i="6"/>
  <c r="T24" i="6"/>
  <c r="S24" i="6"/>
  <c r="R24" i="6"/>
  <c r="W23" i="6"/>
  <c r="V23" i="6"/>
  <c r="U23" i="6"/>
  <c r="T23" i="6"/>
  <c r="S23" i="6"/>
  <c r="R23" i="6"/>
  <c r="W22" i="6"/>
  <c r="V22" i="6"/>
  <c r="U22" i="6"/>
  <c r="T22" i="6"/>
  <c r="S22" i="6"/>
  <c r="R22" i="6"/>
  <c r="W21" i="6"/>
  <c r="V21" i="6"/>
  <c r="U21" i="6"/>
  <c r="T21" i="6"/>
  <c r="S21" i="6"/>
  <c r="R21" i="6"/>
  <c r="W20" i="6"/>
  <c r="V20" i="6"/>
  <c r="U20" i="6"/>
  <c r="T20" i="6"/>
  <c r="S20" i="6"/>
  <c r="R20" i="6"/>
  <c r="W19" i="6"/>
  <c r="V19" i="6"/>
  <c r="U19" i="6"/>
  <c r="T19" i="6"/>
  <c r="S19" i="6"/>
  <c r="R19" i="6"/>
  <c r="W18" i="6"/>
  <c r="V18" i="6"/>
  <c r="U18" i="6"/>
  <c r="T18" i="6"/>
  <c r="S18" i="6"/>
  <c r="R18" i="6"/>
  <c r="W17" i="6"/>
  <c r="V17" i="6"/>
  <c r="U17" i="6"/>
  <c r="T17" i="6"/>
  <c r="S17" i="6"/>
  <c r="R17" i="6"/>
  <c r="W16" i="6"/>
  <c r="V16" i="6"/>
  <c r="U16" i="6"/>
  <c r="T16" i="6"/>
  <c r="S16" i="6"/>
  <c r="R16" i="6"/>
  <c r="W15" i="6"/>
  <c r="V15" i="6"/>
  <c r="U15" i="6"/>
  <c r="T15" i="6"/>
  <c r="S15" i="6"/>
  <c r="R15" i="6"/>
  <c r="W14" i="6"/>
  <c r="V14" i="6"/>
  <c r="U14" i="6"/>
  <c r="T14" i="6"/>
  <c r="S14" i="6"/>
  <c r="R14" i="6"/>
  <c r="W13" i="6"/>
  <c r="V13" i="6"/>
  <c r="U13" i="6"/>
  <c r="T13" i="6"/>
  <c r="S13" i="6"/>
  <c r="R13" i="6"/>
  <c r="W12" i="6"/>
  <c r="V12" i="6"/>
  <c r="U12" i="6"/>
  <c r="T12" i="6"/>
  <c r="S12" i="6"/>
  <c r="R12" i="6"/>
  <c r="J147" i="6"/>
  <c r="I147" i="6"/>
  <c r="H147" i="6"/>
  <c r="G147" i="6"/>
  <c r="F147" i="6"/>
  <c r="E147" i="6"/>
  <c r="J146" i="6"/>
  <c r="I146" i="6"/>
  <c r="H146" i="6"/>
  <c r="G146" i="6"/>
  <c r="F146" i="6"/>
  <c r="E146" i="6"/>
  <c r="J145" i="6"/>
  <c r="I145" i="6"/>
  <c r="H145" i="6"/>
  <c r="G145" i="6"/>
  <c r="F145" i="6"/>
  <c r="E145" i="6"/>
  <c r="J144" i="6"/>
  <c r="I144" i="6"/>
  <c r="H144" i="6"/>
  <c r="G144" i="6"/>
  <c r="F144" i="6"/>
  <c r="E144" i="6"/>
  <c r="J143" i="6"/>
  <c r="I143" i="6"/>
  <c r="H143" i="6"/>
  <c r="G143" i="6"/>
  <c r="F143" i="6"/>
  <c r="E143" i="6"/>
  <c r="J142" i="6"/>
  <c r="I142" i="6"/>
  <c r="H142" i="6"/>
  <c r="G142" i="6"/>
  <c r="F142" i="6"/>
  <c r="E142" i="6"/>
  <c r="J141" i="6"/>
  <c r="I141" i="6"/>
  <c r="H141" i="6"/>
  <c r="G141" i="6"/>
  <c r="F141" i="6"/>
  <c r="E141" i="6"/>
  <c r="J139" i="6"/>
  <c r="I139" i="6"/>
  <c r="H139" i="6"/>
  <c r="G139" i="6"/>
  <c r="F139" i="6"/>
  <c r="E139" i="6"/>
  <c r="J138" i="6"/>
  <c r="I138" i="6"/>
  <c r="H138" i="6"/>
  <c r="G138" i="6"/>
  <c r="F138" i="6"/>
  <c r="E138" i="6"/>
  <c r="J137" i="6"/>
  <c r="I137" i="6"/>
  <c r="H137" i="6"/>
  <c r="G137" i="6"/>
  <c r="F137" i="6"/>
  <c r="E137" i="6"/>
  <c r="J136" i="6"/>
  <c r="I136" i="6"/>
  <c r="H136" i="6"/>
  <c r="G136" i="6"/>
  <c r="F136" i="6"/>
  <c r="E136" i="6"/>
  <c r="J134" i="6"/>
  <c r="I134" i="6"/>
  <c r="H134" i="6"/>
  <c r="G134" i="6"/>
  <c r="F134" i="6"/>
  <c r="E134" i="6"/>
  <c r="J133" i="6"/>
  <c r="I133" i="6"/>
  <c r="H133" i="6"/>
  <c r="G133" i="6"/>
  <c r="F133" i="6"/>
  <c r="E133" i="6"/>
  <c r="J132" i="6"/>
  <c r="I132" i="6"/>
  <c r="H132" i="6"/>
  <c r="G132" i="6"/>
  <c r="F132" i="6"/>
  <c r="E132" i="6"/>
  <c r="J131" i="6"/>
  <c r="I131" i="6"/>
  <c r="H131" i="6"/>
  <c r="G131" i="6"/>
  <c r="F131" i="6"/>
  <c r="E131" i="6"/>
  <c r="J130" i="6"/>
  <c r="I130" i="6"/>
  <c r="H130" i="6"/>
  <c r="G130" i="6"/>
  <c r="F130" i="6"/>
  <c r="E130" i="6"/>
  <c r="J129" i="6"/>
  <c r="I129" i="6"/>
  <c r="H129" i="6"/>
  <c r="G129" i="6"/>
  <c r="F129" i="6"/>
  <c r="E129" i="6"/>
  <c r="J128" i="6"/>
  <c r="I128" i="6"/>
  <c r="H128" i="6"/>
  <c r="G128" i="6"/>
  <c r="F128" i="6"/>
  <c r="E128" i="6"/>
  <c r="J127" i="6"/>
  <c r="I127" i="6"/>
  <c r="H127" i="6"/>
  <c r="G127" i="6"/>
  <c r="F127" i="6"/>
  <c r="E127" i="6"/>
  <c r="J126" i="6"/>
  <c r="I126" i="6"/>
  <c r="H126" i="6"/>
  <c r="G126" i="6"/>
  <c r="F126" i="6"/>
  <c r="E126" i="6"/>
  <c r="J125" i="6"/>
  <c r="I125" i="6"/>
  <c r="H125" i="6"/>
  <c r="G125" i="6"/>
  <c r="F125" i="6"/>
  <c r="E125" i="6"/>
  <c r="J124" i="6"/>
  <c r="I124" i="6"/>
  <c r="H124" i="6"/>
  <c r="G124" i="6"/>
  <c r="F124" i="6"/>
  <c r="E124" i="6"/>
  <c r="J123" i="6"/>
  <c r="I123" i="6"/>
  <c r="H123" i="6"/>
  <c r="G123" i="6"/>
  <c r="F123" i="6"/>
  <c r="E123" i="6"/>
  <c r="J122" i="6"/>
  <c r="I122" i="6"/>
  <c r="H122" i="6"/>
  <c r="G122" i="6"/>
  <c r="F122" i="6"/>
  <c r="E122" i="6"/>
  <c r="J120" i="6"/>
  <c r="I120" i="6"/>
  <c r="H120" i="6"/>
  <c r="G120" i="6"/>
  <c r="F120" i="6"/>
  <c r="E120" i="6"/>
  <c r="J119" i="6"/>
  <c r="I119" i="6"/>
  <c r="H119" i="6"/>
  <c r="G119" i="6"/>
  <c r="F119" i="6"/>
  <c r="E119" i="6"/>
  <c r="J118" i="6"/>
  <c r="I118" i="6"/>
  <c r="H118" i="6"/>
  <c r="G118" i="6"/>
  <c r="F118" i="6"/>
  <c r="E118" i="6"/>
  <c r="J117" i="6"/>
  <c r="I117" i="6"/>
  <c r="H117" i="6"/>
  <c r="G117" i="6"/>
  <c r="F117" i="6"/>
  <c r="E117" i="6"/>
  <c r="J116" i="6"/>
  <c r="I116" i="6"/>
  <c r="H116" i="6"/>
  <c r="G116" i="6"/>
  <c r="F116" i="6"/>
  <c r="E116" i="6"/>
  <c r="J115" i="6"/>
  <c r="I115" i="6"/>
  <c r="H115" i="6"/>
  <c r="G115" i="6"/>
  <c r="F115" i="6"/>
  <c r="E115" i="6"/>
  <c r="J114" i="6"/>
  <c r="I114" i="6"/>
  <c r="H114" i="6"/>
  <c r="G114" i="6"/>
  <c r="F114" i="6"/>
  <c r="E114" i="6"/>
  <c r="J113" i="6"/>
  <c r="I113" i="6"/>
  <c r="H113" i="6"/>
  <c r="G113" i="6"/>
  <c r="F113" i="6"/>
  <c r="E113" i="6"/>
  <c r="J112" i="6"/>
  <c r="I112" i="6"/>
  <c r="H112" i="6"/>
  <c r="G112" i="6"/>
  <c r="F112" i="6"/>
  <c r="E112" i="6"/>
  <c r="J111" i="6"/>
  <c r="I111" i="6"/>
  <c r="H111" i="6"/>
  <c r="G111" i="6"/>
  <c r="F111" i="6"/>
  <c r="E111" i="6"/>
  <c r="J110" i="6"/>
  <c r="I110" i="6"/>
  <c r="H110" i="6"/>
  <c r="G110" i="6"/>
  <c r="F110" i="6"/>
  <c r="E110" i="6"/>
  <c r="J109" i="6"/>
  <c r="I109" i="6"/>
  <c r="H109" i="6"/>
  <c r="G109" i="6"/>
  <c r="F109" i="6"/>
  <c r="E109" i="6"/>
  <c r="J107" i="6"/>
  <c r="I107" i="6"/>
  <c r="H107" i="6"/>
  <c r="G107" i="6"/>
  <c r="F107" i="6"/>
  <c r="E107" i="6"/>
  <c r="J106" i="6"/>
  <c r="I106" i="6"/>
  <c r="H106" i="6"/>
  <c r="G106" i="6"/>
  <c r="F106" i="6"/>
  <c r="E106" i="6"/>
  <c r="J105" i="6"/>
  <c r="I105" i="6"/>
  <c r="H105" i="6"/>
  <c r="G105" i="6"/>
  <c r="F105" i="6"/>
  <c r="E105" i="6"/>
  <c r="J104" i="6"/>
  <c r="I104" i="6"/>
  <c r="H104" i="6"/>
  <c r="G104" i="6"/>
  <c r="F104" i="6"/>
  <c r="E104" i="6"/>
  <c r="J103" i="6"/>
  <c r="I103" i="6"/>
  <c r="H103" i="6"/>
  <c r="G103" i="6"/>
  <c r="F103" i="6"/>
  <c r="E103" i="6"/>
  <c r="J102" i="6"/>
  <c r="I102" i="6"/>
  <c r="H102" i="6"/>
  <c r="G102" i="6"/>
  <c r="F102" i="6"/>
  <c r="E102" i="6"/>
  <c r="J101" i="6"/>
  <c r="I101" i="6"/>
  <c r="H101" i="6"/>
  <c r="G101" i="6"/>
  <c r="F101" i="6"/>
  <c r="E101" i="6"/>
  <c r="J100" i="6"/>
  <c r="I100" i="6"/>
  <c r="H100" i="6"/>
  <c r="G100" i="6"/>
  <c r="F100" i="6"/>
  <c r="E100" i="6"/>
  <c r="J99" i="6"/>
  <c r="I99" i="6"/>
  <c r="H99" i="6"/>
  <c r="G99" i="6"/>
  <c r="F99" i="6"/>
  <c r="E99" i="6"/>
  <c r="J98" i="6"/>
  <c r="I98" i="6"/>
  <c r="H98" i="6"/>
  <c r="G98" i="6"/>
  <c r="F98" i="6"/>
  <c r="E98" i="6"/>
  <c r="J97" i="6"/>
  <c r="I97" i="6"/>
  <c r="H97" i="6"/>
  <c r="G97" i="6"/>
  <c r="F97" i="6"/>
  <c r="E97" i="6"/>
  <c r="J96" i="6"/>
  <c r="I96" i="6"/>
  <c r="H96" i="6"/>
  <c r="G96" i="6"/>
  <c r="F96" i="6"/>
  <c r="E96" i="6"/>
  <c r="J95" i="6"/>
  <c r="I95" i="6"/>
  <c r="H95" i="6"/>
  <c r="G95" i="6"/>
  <c r="F95" i="6"/>
  <c r="E95" i="6"/>
  <c r="J94" i="6"/>
  <c r="I94" i="6"/>
  <c r="H94" i="6"/>
  <c r="G94" i="6"/>
  <c r="F94" i="6"/>
  <c r="E94" i="6"/>
  <c r="J93" i="6"/>
  <c r="I93" i="6"/>
  <c r="H93" i="6"/>
  <c r="G93" i="6"/>
  <c r="F93" i="6"/>
  <c r="E93" i="6"/>
  <c r="J92" i="6"/>
  <c r="I92" i="6"/>
  <c r="H92" i="6"/>
  <c r="G92" i="6"/>
  <c r="F92" i="6"/>
  <c r="E92" i="6"/>
  <c r="J91" i="6"/>
  <c r="I91" i="6"/>
  <c r="H91" i="6"/>
  <c r="G91" i="6"/>
  <c r="F91" i="6"/>
  <c r="E91" i="6"/>
  <c r="J89" i="6"/>
  <c r="I89" i="6"/>
  <c r="H89" i="6"/>
  <c r="G89" i="6"/>
  <c r="F89" i="6"/>
  <c r="E89" i="6"/>
  <c r="J88" i="6"/>
  <c r="I88" i="6"/>
  <c r="H88" i="6"/>
  <c r="G88" i="6"/>
  <c r="F88" i="6"/>
  <c r="E88" i="6"/>
  <c r="J87" i="6"/>
  <c r="I87" i="6"/>
  <c r="H87" i="6"/>
  <c r="G87" i="6"/>
  <c r="F87" i="6"/>
  <c r="E87" i="6"/>
  <c r="J86" i="6"/>
  <c r="I86" i="6"/>
  <c r="H86" i="6"/>
  <c r="G86" i="6"/>
  <c r="F86" i="6"/>
  <c r="E86" i="6"/>
  <c r="J85" i="6"/>
  <c r="I85" i="6"/>
  <c r="H85" i="6"/>
  <c r="G85" i="6"/>
  <c r="F85" i="6"/>
  <c r="E85" i="6"/>
  <c r="J84" i="6"/>
  <c r="I84" i="6"/>
  <c r="H84" i="6"/>
  <c r="G84" i="6"/>
  <c r="F84" i="6"/>
  <c r="E84" i="6"/>
  <c r="J83" i="6"/>
  <c r="I83" i="6"/>
  <c r="H83" i="6"/>
  <c r="G83" i="6"/>
  <c r="F83" i="6"/>
  <c r="E83" i="6"/>
  <c r="J82" i="6"/>
  <c r="I82" i="6"/>
  <c r="H82" i="6"/>
  <c r="G82" i="6"/>
  <c r="F82" i="6"/>
  <c r="E82" i="6"/>
  <c r="J81" i="6"/>
  <c r="I81" i="6"/>
  <c r="H81" i="6"/>
  <c r="G81" i="6"/>
  <c r="F81" i="6"/>
  <c r="E81" i="6"/>
  <c r="J80" i="6"/>
  <c r="I80" i="6"/>
  <c r="H80" i="6"/>
  <c r="G80" i="6"/>
  <c r="F80" i="6"/>
  <c r="E80" i="6"/>
  <c r="J78" i="6"/>
  <c r="I78" i="6"/>
  <c r="H78" i="6"/>
  <c r="G78" i="6"/>
  <c r="F78" i="6"/>
  <c r="E78" i="6"/>
  <c r="J77" i="6"/>
  <c r="I77" i="6"/>
  <c r="H77" i="6"/>
  <c r="G77" i="6"/>
  <c r="F77" i="6"/>
  <c r="E77" i="6"/>
  <c r="J76" i="6"/>
  <c r="I76" i="6"/>
  <c r="H76" i="6"/>
  <c r="G76" i="6"/>
  <c r="F76" i="6"/>
  <c r="E76" i="6"/>
  <c r="J75" i="6"/>
  <c r="I75" i="6"/>
  <c r="H75" i="6"/>
  <c r="G75" i="6"/>
  <c r="F75" i="6"/>
  <c r="E75" i="6"/>
  <c r="J74" i="6"/>
  <c r="I74" i="6"/>
  <c r="H74" i="6"/>
  <c r="G74" i="6"/>
  <c r="F74" i="6"/>
  <c r="E74" i="6"/>
  <c r="J72" i="6"/>
  <c r="I72" i="6"/>
  <c r="H72" i="6"/>
  <c r="G72" i="6"/>
  <c r="F72" i="6"/>
  <c r="E72" i="6"/>
  <c r="J71" i="6"/>
  <c r="I71" i="6"/>
  <c r="H71" i="6"/>
  <c r="G71" i="6"/>
  <c r="F71" i="6"/>
  <c r="E71" i="6"/>
  <c r="J70" i="6"/>
  <c r="I70" i="6"/>
  <c r="H70" i="6"/>
  <c r="G70" i="6"/>
  <c r="F70" i="6"/>
  <c r="E70" i="6"/>
  <c r="J69" i="6"/>
  <c r="I69" i="6"/>
  <c r="H69" i="6"/>
  <c r="G69" i="6"/>
  <c r="F69" i="6"/>
  <c r="E69" i="6"/>
  <c r="J68" i="6"/>
  <c r="I68" i="6"/>
  <c r="H68" i="6"/>
  <c r="G68" i="6"/>
  <c r="F68" i="6"/>
  <c r="E68" i="6"/>
  <c r="J67" i="6"/>
  <c r="I67" i="6"/>
  <c r="H67" i="6"/>
  <c r="G67" i="6"/>
  <c r="F67" i="6"/>
  <c r="E67" i="6"/>
  <c r="J66" i="6"/>
  <c r="I66" i="6"/>
  <c r="H66" i="6"/>
  <c r="G66" i="6"/>
  <c r="F66" i="6"/>
  <c r="E66" i="6"/>
  <c r="J65" i="6"/>
  <c r="I65" i="6"/>
  <c r="H65" i="6"/>
  <c r="G65" i="6"/>
  <c r="F65" i="6"/>
  <c r="E65" i="6"/>
  <c r="J64" i="6"/>
  <c r="I64" i="6"/>
  <c r="H64" i="6"/>
  <c r="G64" i="6"/>
  <c r="F64" i="6"/>
  <c r="E64" i="6"/>
  <c r="J63" i="6"/>
  <c r="I63" i="6"/>
  <c r="H63" i="6"/>
  <c r="G63" i="6"/>
  <c r="F63" i="6"/>
  <c r="E63" i="6"/>
  <c r="J61" i="6"/>
  <c r="I61" i="6"/>
  <c r="H61" i="6"/>
  <c r="G61" i="6"/>
  <c r="F61" i="6"/>
  <c r="E61" i="6"/>
  <c r="J60" i="6"/>
  <c r="I60" i="6"/>
  <c r="H60" i="6"/>
  <c r="G60" i="6"/>
  <c r="F60" i="6"/>
  <c r="E60" i="6"/>
  <c r="J59" i="6"/>
  <c r="I59" i="6"/>
  <c r="H59" i="6"/>
  <c r="G59" i="6"/>
  <c r="F59" i="6"/>
  <c r="E59" i="6"/>
  <c r="J58" i="6"/>
  <c r="I58" i="6"/>
  <c r="H58" i="6"/>
  <c r="G58" i="6"/>
  <c r="F58" i="6"/>
  <c r="E58" i="6"/>
  <c r="J57" i="6"/>
  <c r="I57" i="6"/>
  <c r="H57" i="6"/>
  <c r="G57" i="6"/>
  <c r="F57" i="6"/>
  <c r="E57" i="6"/>
  <c r="J56" i="6"/>
  <c r="I56" i="6"/>
  <c r="H56" i="6"/>
  <c r="G56" i="6"/>
  <c r="F56" i="6"/>
  <c r="E56" i="6"/>
  <c r="J55" i="6"/>
  <c r="I55" i="6"/>
  <c r="H55" i="6"/>
  <c r="G55" i="6"/>
  <c r="F55" i="6"/>
  <c r="E55" i="6"/>
  <c r="J54" i="6"/>
  <c r="I54" i="6"/>
  <c r="H54" i="6"/>
  <c r="G54" i="6"/>
  <c r="F54" i="6"/>
  <c r="E54" i="6"/>
  <c r="J53" i="6"/>
  <c r="I53" i="6"/>
  <c r="H53" i="6"/>
  <c r="G53" i="6"/>
  <c r="F53" i="6"/>
  <c r="E53" i="6"/>
  <c r="J52" i="6"/>
  <c r="I52" i="6"/>
  <c r="H52" i="6"/>
  <c r="G52" i="6"/>
  <c r="F52" i="6"/>
  <c r="E52" i="6"/>
  <c r="J51" i="6"/>
  <c r="I51" i="6"/>
  <c r="H51" i="6"/>
  <c r="G51" i="6"/>
  <c r="F51" i="6"/>
  <c r="E51" i="6"/>
  <c r="J50" i="6"/>
  <c r="I50" i="6"/>
  <c r="H50" i="6"/>
  <c r="G50" i="6"/>
  <c r="F50" i="6"/>
  <c r="E50" i="6"/>
  <c r="J49" i="6"/>
  <c r="I49" i="6"/>
  <c r="H49" i="6"/>
  <c r="G49" i="6"/>
  <c r="F49" i="6"/>
  <c r="E49" i="6"/>
  <c r="J47" i="6"/>
  <c r="I47" i="6"/>
  <c r="H47" i="6"/>
  <c r="G47" i="6"/>
  <c r="F47" i="6"/>
  <c r="E47" i="6"/>
  <c r="J46" i="6"/>
  <c r="I46" i="6"/>
  <c r="H46" i="6"/>
  <c r="G46" i="6"/>
  <c r="F46" i="6"/>
  <c r="E46" i="6"/>
  <c r="J45" i="6"/>
  <c r="I45" i="6"/>
  <c r="H45" i="6"/>
  <c r="G45" i="6"/>
  <c r="F45" i="6"/>
  <c r="E45" i="6"/>
  <c r="J44" i="6"/>
  <c r="I44" i="6"/>
  <c r="H44" i="6"/>
  <c r="G44" i="6"/>
  <c r="F44" i="6"/>
  <c r="E44" i="6"/>
  <c r="J43" i="6"/>
  <c r="I43" i="6"/>
  <c r="H43" i="6"/>
  <c r="G43" i="6"/>
  <c r="F43" i="6"/>
  <c r="E43" i="6"/>
  <c r="J42" i="6"/>
  <c r="I42" i="6"/>
  <c r="H42" i="6"/>
  <c r="G42" i="6"/>
  <c r="F42" i="6"/>
  <c r="E42" i="6"/>
  <c r="J41" i="6"/>
  <c r="I41" i="6"/>
  <c r="H41" i="6"/>
  <c r="G41" i="6"/>
  <c r="F41" i="6"/>
  <c r="E41" i="6"/>
  <c r="J40" i="6"/>
  <c r="I40" i="6"/>
  <c r="H40" i="6"/>
  <c r="G40" i="6"/>
  <c r="F40" i="6"/>
  <c r="E40" i="6"/>
  <c r="J39" i="6"/>
  <c r="I39" i="6"/>
  <c r="H39" i="6"/>
  <c r="G39" i="6"/>
  <c r="F39" i="6"/>
  <c r="E39" i="6"/>
  <c r="J38" i="6"/>
  <c r="I38" i="6"/>
  <c r="H38" i="6"/>
  <c r="G38" i="6"/>
  <c r="F38" i="6"/>
  <c r="E38" i="6"/>
  <c r="J36" i="6"/>
  <c r="I36" i="6"/>
  <c r="H36" i="6"/>
  <c r="G36" i="6"/>
  <c r="F36" i="6"/>
  <c r="E36" i="6"/>
  <c r="J35" i="6"/>
  <c r="I35" i="6"/>
  <c r="H35" i="6"/>
  <c r="G35" i="6"/>
  <c r="F35" i="6"/>
  <c r="E35" i="6"/>
  <c r="J34" i="6"/>
  <c r="I34" i="6"/>
  <c r="H34" i="6"/>
  <c r="G34" i="6"/>
  <c r="F34" i="6"/>
  <c r="E34" i="6"/>
  <c r="J33" i="6"/>
  <c r="I33" i="6"/>
  <c r="H33" i="6"/>
  <c r="G33" i="6"/>
  <c r="F33" i="6"/>
  <c r="E33" i="6"/>
  <c r="J32" i="6"/>
  <c r="I32" i="6"/>
  <c r="H32" i="6"/>
  <c r="G32" i="6"/>
  <c r="F32" i="6"/>
  <c r="E32" i="6"/>
  <c r="J31" i="6"/>
  <c r="I31" i="6"/>
  <c r="H31" i="6"/>
  <c r="G31" i="6"/>
  <c r="F31" i="6"/>
  <c r="E31" i="6"/>
  <c r="J30" i="6"/>
  <c r="I30" i="6"/>
  <c r="H30" i="6"/>
  <c r="G30" i="6"/>
  <c r="F30" i="6"/>
  <c r="E30" i="6"/>
  <c r="J29" i="6"/>
  <c r="I29" i="6"/>
  <c r="H29" i="6"/>
  <c r="G29" i="6"/>
  <c r="F29" i="6"/>
  <c r="E29" i="6"/>
  <c r="J28" i="6"/>
  <c r="I28" i="6"/>
  <c r="H28" i="6"/>
  <c r="G28" i="6"/>
  <c r="F28" i="6"/>
  <c r="E28" i="6"/>
  <c r="J27" i="6"/>
  <c r="I27" i="6"/>
  <c r="H27" i="6"/>
  <c r="G27" i="6"/>
  <c r="F27" i="6"/>
  <c r="E27" i="6"/>
  <c r="J26" i="6"/>
  <c r="I26" i="6"/>
  <c r="H26" i="6"/>
  <c r="G26" i="6"/>
  <c r="F26" i="6"/>
  <c r="E26" i="6"/>
  <c r="J24" i="6"/>
  <c r="I24" i="6"/>
  <c r="H24" i="6"/>
  <c r="G24" i="6"/>
  <c r="F24" i="6"/>
  <c r="E24" i="6"/>
  <c r="J23" i="6"/>
  <c r="I23" i="6"/>
  <c r="H23" i="6"/>
  <c r="G23" i="6"/>
  <c r="F23" i="6"/>
  <c r="E23" i="6"/>
  <c r="J22" i="6"/>
  <c r="I22" i="6"/>
  <c r="H22" i="6"/>
  <c r="G22" i="6"/>
  <c r="F22" i="6"/>
  <c r="E22" i="6"/>
  <c r="J21" i="6"/>
  <c r="I21" i="6"/>
  <c r="H21" i="6"/>
  <c r="G21" i="6"/>
  <c r="F21" i="6"/>
  <c r="E21" i="6"/>
  <c r="J20" i="6"/>
  <c r="I20" i="6"/>
  <c r="H20" i="6"/>
  <c r="G20" i="6"/>
  <c r="F20" i="6"/>
  <c r="E20" i="6"/>
  <c r="J19" i="6"/>
  <c r="I19" i="6"/>
  <c r="H19" i="6"/>
  <c r="G19" i="6"/>
  <c r="F19" i="6"/>
  <c r="E19" i="6"/>
  <c r="J18" i="6"/>
  <c r="I18" i="6"/>
  <c r="H18" i="6"/>
  <c r="G18" i="6"/>
  <c r="F18" i="6"/>
  <c r="E18" i="6"/>
  <c r="J17" i="6"/>
  <c r="I17" i="6"/>
  <c r="H17" i="6"/>
  <c r="G17" i="6"/>
  <c r="F17" i="6"/>
  <c r="E17" i="6"/>
  <c r="J16" i="6"/>
  <c r="I16" i="6"/>
  <c r="H16" i="6"/>
  <c r="G16" i="6"/>
  <c r="F16" i="6"/>
  <c r="E16" i="6"/>
  <c r="J15" i="6"/>
  <c r="I15" i="6"/>
  <c r="H15" i="6"/>
  <c r="G15" i="6"/>
  <c r="F15" i="6"/>
  <c r="E15" i="6"/>
  <c r="J14" i="6"/>
  <c r="I14" i="6"/>
  <c r="H14" i="6"/>
  <c r="G14" i="6"/>
  <c r="F14" i="6"/>
  <c r="E14" i="6"/>
  <c r="J13" i="6"/>
  <c r="I13" i="6"/>
  <c r="H13" i="6"/>
  <c r="G13" i="6"/>
  <c r="F13" i="6"/>
  <c r="E13" i="6"/>
  <c r="J12" i="6"/>
  <c r="I12" i="6"/>
  <c r="H12" i="6"/>
  <c r="G12" i="6"/>
  <c r="F12" i="6"/>
  <c r="E12" i="6"/>
  <c r="K147" i="6"/>
  <c r="K146" i="6"/>
  <c r="K145" i="6"/>
  <c r="K144" i="6"/>
  <c r="K143" i="6"/>
  <c r="K142" i="6"/>
  <c r="K141" i="6"/>
  <c r="K148" i="6" s="1"/>
  <c r="K139" i="6"/>
  <c r="K138" i="6"/>
  <c r="K137" i="6"/>
  <c r="K136" i="6"/>
  <c r="K140" i="6" s="1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21" i="6" s="1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89" i="6"/>
  <c r="K88" i="6"/>
  <c r="K87" i="6"/>
  <c r="K86" i="6"/>
  <c r="K85" i="6"/>
  <c r="K84" i="6"/>
  <c r="K83" i="6"/>
  <c r="K82" i="6"/>
  <c r="K81" i="6"/>
  <c r="K80" i="6"/>
  <c r="K78" i="6"/>
  <c r="K77" i="6"/>
  <c r="K76" i="6"/>
  <c r="K75" i="6"/>
  <c r="K74" i="6"/>
  <c r="K72" i="6"/>
  <c r="K71" i="6"/>
  <c r="K70" i="6"/>
  <c r="K69" i="6"/>
  <c r="K68" i="6"/>
  <c r="K67" i="6"/>
  <c r="K66" i="6"/>
  <c r="K65" i="6"/>
  <c r="K64" i="6"/>
  <c r="K63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7" i="6"/>
  <c r="K46" i="6"/>
  <c r="K45" i="6"/>
  <c r="K44" i="6"/>
  <c r="K43" i="6"/>
  <c r="K42" i="6"/>
  <c r="K41" i="6"/>
  <c r="K40" i="6"/>
  <c r="K39" i="6"/>
  <c r="K38" i="6"/>
  <c r="K36" i="6"/>
  <c r="K35" i="6"/>
  <c r="K34" i="6"/>
  <c r="K33" i="6"/>
  <c r="K32" i="6"/>
  <c r="K31" i="6"/>
  <c r="K30" i="6"/>
  <c r="K29" i="6"/>
  <c r="K28" i="6"/>
  <c r="K27" i="6"/>
  <c r="K37" i="6" s="1"/>
  <c r="K26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E147" i="33"/>
  <c r="E146" i="33"/>
  <c r="E145" i="33"/>
  <c r="E144" i="33"/>
  <c r="E143" i="33"/>
  <c r="E142" i="33"/>
  <c r="E141" i="33"/>
  <c r="E139" i="33"/>
  <c r="E138" i="33"/>
  <c r="E137" i="33"/>
  <c r="E136" i="33"/>
  <c r="E134" i="33"/>
  <c r="E133" i="33"/>
  <c r="E132" i="33"/>
  <c r="E131" i="33"/>
  <c r="E130" i="33"/>
  <c r="E129" i="33"/>
  <c r="E128" i="33"/>
  <c r="E127" i="33"/>
  <c r="E126" i="33"/>
  <c r="E125" i="33"/>
  <c r="E124" i="33"/>
  <c r="E123" i="33"/>
  <c r="E122" i="33"/>
  <c r="E120" i="33"/>
  <c r="E119" i="33"/>
  <c r="E118" i="33"/>
  <c r="E117" i="33"/>
  <c r="E116" i="33"/>
  <c r="E115" i="33"/>
  <c r="E114" i="33"/>
  <c r="E113" i="33"/>
  <c r="E112" i="33"/>
  <c r="E111" i="33"/>
  <c r="E110" i="33"/>
  <c r="E109" i="33"/>
  <c r="E107" i="33"/>
  <c r="E106" i="33"/>
  <c r="E105" i="33"/>
  <c r="E104" i="33"/>
  <c r="E103" i="33"/>
  <c r="E102" i="33"/>
  <c r="E101" i="33"/>
  <c r="E100" i="33"/>
  <c r="E99" i="33"/>
  <c r="E98" i="33"/>
  <c r="E97" i="33"/>
  <c r="E96" i="33"/>
  <c r="E95" i="33"/>
  <c r="E94" i="33"/>
  <c r="E93" i="33"/>
  <c r="E92" i="33"/>
  <c r="E91" i="33"/>
  <c r="E89" i="33"/>
  <c r="E88" i="33"/>
  <c r="E87" i="33"/>
  <c r="E86" i="33"/>
  <c r="E85" i="33"/>
  <c r="E84" i="33"/>
  <c r="E83" i="33"/>
  <c r="E82" i="33"/>
  <c r="E81" i="33"/>
  <c r="E80" i="33"/>
  <c r="E78" i="33"/>
  <c r="E77" i="33"/>
  <c r="E76" i="33"/>
  <c r="E75" i="33"/>
  <c r="E74" i="33"/>
  <c r="E72" i="33"/>
  <c r="E71" i="33"/>
  <c r="E70" i="33"/>
  <c r="E69" i="33"/>
  <c r="E68" i="33"/>
  <c r="E67" i="33"/>
  <c r="E66" i="33"/>
  <c r="E65" i="33"/>
  <c r="E64" i="33"/>
  <c r="E63" i="33"/>
  <c r="E61" i="33"/>
  <c r="E60" i="33"/>
  <c r="E59" i="33"/>
  <c r="E58" i="33"/>
  <c r="E57" i="33"/>
  <c r="E56" i="33"/>
  <c r="E55" i="33"/>
  <c r="E54" i="33"/>
  <c r="E53" i="33"/>
  <c r="E52" i="33"/>
  <c r="E51" i="33"/>
  <c r="E50" i="33"/>
  <c r="E49" i="33"/>
  <c r="E47" i="33"/>
  <c r="E46" i="33"/>
  <c r="E45" i="33"/>
  <c r="E44" i="33"/>
  <c r="E43" i="33"/>
  <c r="E42" i="33"/>
  <c r="E41" i="33"/>
  <c r="E40" i="33"/>
  <c r="E39" i="33"/>
  <c r="E38" i="33"/>
  <c r="E36" i="33"/>
  <c r="E35" i="33"/>
  <c r="E34" i="33"/>
  <c r="E33" i="33"/>
  <c r="E32" i="33"/>
  <c r="E31" i="33"/>
  <c r="E30" i="33"/>
  <c r="E29" i="33"/>
  <c r="E28" i="33"/>
  <c r="E27" i="33"/>
  <c r="E26" i="33"/>
  <c r="E24" i="33"/>
  <c r="E23" i="33"/>
  <c r="E22" i="33"/>
  <c r="E21" i="33"/>
  <c r="E20" i="33"/>
  <c r="E19" i="33"/>
  <c r="E18" i="33"/>
  <c r="E17" i="33"/>
  <c r="E16" i="33"/>
  <c r="E15" i="33"/>
  <c r="E14" i="33"/>
  <c r="E13" i="33"/>
  <c r="E12" i="33"/>
  <c r="K25" i="9" l="1"/>
  <c r="K149" i="9"/>
  <c r="K37" i="3"/>
  <c r="K62" i="3"/>
  <c r="K73" i="3"/>
  <c r="K90" i="3"/>
  <c r="K48" i="3"/>
  <c r="K121" i="3"/>
  <c r="K135" i="3"/>
  <c r="K148" i="3"/>
  <c r="K140" i="3"/>
  <c r="K25" i="3"/>
  <c r="K108" i="3"/>
  <c r="K148" i="2"/>
  <c r="K48" i="2"/>
  <c r="K37" i="2"/>
  <c r="K79" i="6"/>
  <c r="X37" i="6"/>
  <c r="X73" i="6"/>
  <c r="X90" i="6"/>
  <c r="X148" i="6"/>
  <c r="K37" i="29"/>
  <c r="K62" i="29"/>
  <c r="K73" i="29"/>
  <c r="K79" i="29"/>
  <c r="K108" i="29"/>
  <c r="K121" i="29"/>
  <c r="K140" i="29"/>
  <c r="K148" i="28"/>
  <c r="K62" i="1"/>
  <c r="K149" i="1" s="1"/>
  <c r="K121" i="1"/>
  <c r="K140" i="1"/>
  <c r="X25" i="6"/>
  <c r="X48" i="6"/>
  <c r="K135" i="10"/>
  <c r="K90" i="2"/>
  <c r="X62" i="28"/>
  <c r="K90" i="10"/>
  <c r="K148" i="10"/>
  <c r="K37" i="1"/>
  <c r="K73" i="2"/>
  <c r="K135" i="6"/>
  <c r="K90" i="29"/>
  <c r="K135" i="29"/>
  <c r="K140" i="28"/>
  <c r="K73" i="10"/>
  <c r="K108" i="2"/>
  <c r="X79" i="6"/>
  <c r="X108" i="6"/>
  <c r="X121" i="6"/>
  <c r="K48" i="28"/>
  <c r="K135" i="1"/>
  <c r="K62" i="6"/>
  <c r="X135" i="6"/>
  <c r="X149" i="6" s="1"/>
  <c r="X135" i="28"/>
  <c r="X140" i="28"/>
  <c r="X25" i="28"/>
  <c r="X149" i="28" s="1"/>
  <c r="X108" i="28"/>
  <c r="K135" i="2"/>
  <c r="X62" i="6"/>
  <c r="K121" i="28"/>
  <c r="K48" i="29"/>
  <c r="K25" i="1"/>
  <c r="K73" i="1"/>
  <c r="K48" i="6"/>
  <c r="K73" i="6"/>
  <c r="K90" i="6"/>
  <c r="K25" i="6"/>
  <c r="K149" i="6" s="1"/>
  <c r="K108" i="6"/>
  <c r="K37" i="28"/>
  <c r="K149" i="28" s="1"/>
  <c r="K62" i="28"/>
  <c r="K73" i="28"/>
  <c r="K90" i="28"/>
  <c r="K108" i="28"/>
  <c r="K135" i="28"/>
  <c r="K25" i="10"/>
  <c r="K62" i="10"/>
  <c r="K79" i="10"/>
  <c r="K25" i="2"/>
  <c r="K62" i="2"/>
  <c r="K79" i="2"/>
  <c r="K121" i="2"/>
  <c r="K140" i="2"/>
  <c r="K149" i="10"/>
  <c r="K25" i="29"/>
  <c r="I147" i="8"/>
  <c r="G147" i="8"/>
  <c r="I146" i="8"/>
  <c r="G146" i="8"/>
  <c r="I145" i="8"/>
  <c r="G145" i="8"/>
  <c r="I144" i="8"/>
  <c r="G144" i="8"/>
  <c r="I143" i="8"/>
  <c r="G143" i="8"/>
  <c r="I142" i="8"/>
  <c r="G142" i="8"/>
  <c r="I141" i="8"/>
  <c r="G141" i="8"/>
  <c r="I139" i="8"/>
  <c r="G139" i="8"/>
  <c r="I138" i="8"/>
  <c r="G138" i="8"/>
  <c r="I137" i="8"/>
  <c r="G137" i="8"/>
  <c r="I136" i="8"/>
  <c r="G136" i="8"/>
  <c r="I134" i="8"/>
  <c r="G134" i="8"/>
  <c r="I133" i="8"/>
  <c r="G133" i="8"/>
  <c r="I132" i="8"/>
  <c r="G132" i="8"/>
  <c r="I131" i="8"/>
  <c r="G131" i="8"/>
  <c r="I130" i="8"/>
  <c r="G130" i="8"/>
  <c r="I129" i="8"/>
  <c r="G129" i="8"/>
  <c r="I128" i="8"/>
  <c r="G128" i="8"/>
  <c r="I127" i="8"/>
  <c r="G127" i="8"/>
  <c r="I126" i="8"/>
  <c r="G126" i="8"/>
  <c r="I125" i="8"/>
  <c r="G125" i="8"/>
  <c r="I124" i="8"/>
  <c r="G124" i="8"/>
  <c r="I123" i="8"/>
  <c r="G123" i="8"/>
  <c r="I122" i="8"/>
  <c r="G122" i="8"/>
  <c r="I120" i="8"/>
  <c r="G120" i="8"/>
  <c r="I119" i="8"/>
  <c r="G119" i="8"/>
  <c r="I118" i="8"/>
  <c r="G118" i="8"/>
  <c r="I117" i="8"/>
  <c r="G117" i="8"/>
  <c r="I116" i="8"/>
  <c r="G116" i="8"/>
  <c r="I115" i="8"/>
  <c r="G115" i="8"/>
  <c r="I114" i="8"/>
  <c r="G114" i="8"/>
  <c r="I113" i="8"/>
  <c r="G113" i="8"/>
  <c r="I112" i="8"/>
  <c r="G112" i="8"/>
  <c r="I111" i="8"/>
  <c r="G111" i="8"/>
  <c r="I110" i="8"/>
  <c r="G110" i="8"/>
  <c r="I109" i="8"/>
  <c r="G109" i="8"/>
  <c r="I107" i="8"/>
  <c r="G107" i="8"/>
  <c r="I106" i="8"/>
  <c r="G106" i="8"/>
  <c r="I105" i="8"/>
  <c r="G105" i="8"/>
  <c r="I104" i="8"/>
  <c r="G104" i="8"/>
  <c r="I103" i="8"/>
  <c r="G103" i="8"/>
  <c r="I102" i="8"/>
  <c r="G102" i="8"/>
  <c r="I101" i="8"/>
  <c r="G101" i="8"/>
  <c r="I100" i="8"/>
  <c r="G100" i="8"/>
  <c r="I99" i="8"/>
  <c r="G99" i="8"/>
  <c r="I98" i="8"/>
  <c r="G98" i="8"/>
  <c r="I97" i="8"/>
  <c r="G97" i="8"/>
  <c r="I96" i="8"/>
  <c r="G96" i="8"/>
  <c r="I95" i="8"/>
  <c r="G95" i="8"/>
  <c r="I94" i="8"/>
  <c r="G94" i="8"/>
  <c r="I93" i="8"/>
  <c r="G93" i="8"/>
  <c r="I92" i="8"/>
  <c r="G92" i="8"/>
  <c r="I91" i="8"/>
  <c r="G91" i="8"/>
  <c r="I89" i="8"/>
  <c r="G89" i="8"/>
  <c r="I88" i="8"/>
  <c r="G88" i="8"/>
  <c r="I87" i="8"/>
  <c r="G87" i="8"/>
  <c r="I86" i="8"/>
  <c r="G86" i="8"/>
  <c r="I85" i="8"/>
  <c r="G85" i="8"/>
  <c r="I84" i="8"/>
  <c r="G84" i="8"/>
  <c r="I83" i="8"/>
  <c r="G83" i="8"/>
  <c r="I82" i="8"/>
  <c r="G82" i="8"/>
  <c r="I81" i="8"/>
  <c r="G81" i="8"/>
  <c r="I80" i="8"/>
  <c r="G80" i="8"/>
  <c r="I78" i="8"/>
  <c r="G78" i="8"/>
  <c r="I77" i="8"/>
  <c r="G77" i="8"/>
  <c r="I76" i="8"/>
  <c r="G76" i="8"/>
  <c r="I75" i="8"/>
  <c r="G75" i="8"/>
  <c r="I74" i="8"/>
  <c r="G74" i="8"/>
  <c r="I72" i="8"/>
  <c r="G72" i="8"/>
  <c r="I71" i="8"/>
  <c r="G71" i="8"/>
  <c r="I70" i="8"/>
  <c r="G70" i="8"/>
  <c r="I69" i="8"/>
  <c r="G69" i="8"/>
  <c r="I68" i="8"/>
  <c r="G68" i="8"/>
  <c r="I67" i="8"/>
  <c r="G67" i="8"/>
  <c r="I66" i="8"/>
  <c r="G66" i="8"/>
  <c r="I65" i="8"/>
  <c r="G65" i="8"/>
  <c r="I64" i="8"/>
  <c r="G64" i="8"/>
  <c r="I63" i="8"/>
  <c r="G63" i="8"/>
  <c r="I61" i="8"/>
  <c r="G61" i="8"/>
  <c r="I60" i="8"/>
  <c r="G60" i="8"/>
  <c r="I59" i="8"/>
  <c r="G59" i="8"/>
  <c r="I58" i="8"/>
  <c r="G58" i="8"/>
  <c r="I57" i="8"/>
  <c r="G57" i="8"/>
  <c r="I56" i="8"/>
  <c r="G56" i="8"/>
  <c r="I55" i="8"/>
  <c r="G55" i="8"/>
  <c r="I54" i="8"/>
  <c r="G54" i="8"/>
  <c r="I53" i="8"/>
  <c r="G53" i="8"/>
  <c r="I52" i="8"/>
  <c r="G52" i="8"/>
  <c r="I51" i="8"/>
  <c r="G51" i="8"/>
  <c r="I50" i="8"/>
  <c r="G50" i="8"/>
  <c r="I49" i="8"/>
  <c r="G49" i="8"/>
  <c r="I47" i="8"/>
  <c r="G47" i="8"/>
  <c r="I46" i="8"/>
  <c r="G46" i="8"/>
  <c r="I45" i="8"/>
  <c r="G45" i="8"/>
  <c r="I44" i="8"/>
  <c r="G44" i="8"/>
  <c r="I43" i="8"/>
  <c r="G43" i="8"/>
  <c r="I42" i="8"/>
  <c r="G42" i="8"/>
  <c r="I41" i="8"/>
  <c r="G41" i="8"/>
  <c r="I40" i="8"/>
  <c r="G40" i="8"/>
  <c r="I39" i="8"/>
  <c r="G39" i="8"/>
  <c r="I38" i="8"/>
  <c r="G38" i="8"/>
  <c r="I36" i="8"/>
  <c r="G36" i="8"/>
  <c r="I35" i="8"/>
  <c r="G35" i="8"/>
  <c r="I34" i="8"/>
  <c r="G34" i="8"/>
  <c r="I33" i="8"/>
  <c r="G33" i="8"/>
  <c r="I32" i="8"/>
  <c r="G32" i="8"/>
  <c r="I31" i="8"/>
  <c r="G31" i="8"/>
  <c r="I30" i="8"/>
  <c r="G30" i="8"/>
  <c r="I29" i="8"/>
  <c r="G29" i="8"/>
  <c r="I28" i="8"/>
  <c r="G28" i="8"/>
  <c r="I27" i="8"/>
  <c r="G27" i="8"/>
  <c r="I26" i="8"/>
  <c r="G26" i="8"/>
  <c r="I24" i="8"/>
  <c r="G24" i="8"/>
  <c r="E24" i="8" s="1"/>
  <c r="I23" i="8"/>
  <c r="G23" i="8"/>
  <c r="I22" i="8"/>
  <c r="G22" i="8"/>
  <c r="I21" i="8"/>
  <c r="G21" i="8"/>
  <c r="I20" i="8"/>
  <c r="G20" i="8"/>
  <c r="I19" i="8"/>
  <c r="G19" i="8"/>
  <c r="I18" i="8"/>
  <c r="G18" i="8"/>
  <c r="I17" i="8"/>
  <c r="G17" i="8"/>
  <c r="I16" i="8"/>
  <c r="G16" i="8"/>
  <c r="I15" i="8"/>
  <c r="G15" i="8"/>
  <c r="I14" i="8"/>
  <c r="G14" i="8"/>
  <c r="I13" i="8"/>
  <c r="G13" i="8"/>
  <c r="I12" i="8"/>
  <c r="G12" i="8"/>
  <c r="K149" i="3" l="1"/>
  <c r="K149" i="2"/>
  <c r="K149" i="29"/>
  <c r="G108" i="8"/>
  <c r="F36" i="7"/>
  <c r="F107" i="7"/>
  <c r="J147" i="32"/>
  <c r="J146" i="32"/>
  <c r="J145" i="32"/>
  <c r="J144" i="32"/>
  <c r="J143" i="32"/>
  <c r="J142" i="32"/>
  <c r="J141" i="32"/>
  <c r="J139" i="32"/>
  <c r="J138" i="32"/>
  <c r="J137" i="32"/>
  <c r="J136" i="32"/>
  <c r="J134" i="32"/>
  <c r="J133" i="32"/>
  <c r="J132" i="32"/>
  <c r="J131" i="32"/>
  <c r="J130" i="32"/>
  <c r="J129" i="32"/>
  <c r="J128" i="32"/>
  <c r="J127" i="32"/>
  <c r="J126" i="32"/>
  <c r="J125" i="32"/>
  <c r="J124" i="32"/>
  <c r="J123" i="32"/>
  <c r="J122" i="32"/>
  <c r="J120" i="32"/>
  <c r="J119" i="32"/>
  <c r="J118" i="32"/>
  <c r="J117" i="32"/>
  <c r="J116" i="32"/>
  <c r="J115" i="32"/>
  <c r="J114" i="32"/>
  <c r="J113" i="32"/>
  <c r="J112" i="32"/>
  <c r="J111" i="32"/>
  <c r="J110" i="32"/>
  <c r="J109" i="32"/>
  <c r="J107" i="32"/>
  <c r="J106" i="32"/>
  <c r="J105" i="32"/>
  <c r="J104" i="32"/>
  <c r="J103" i="32"/>
  <c r="J102" i="32"/>
  <c r="J101" i="32"/>
  <c r="J100" i="32"/>
  <c r="J99" i="32"/>
  <c r="J98" i="32"/>
  <c r="J97" i="32"/>
  <c r="J96" i="32"/>
  <c r="J95" i="32"/>
  <c r="J94" i="32"/>
  <c r="J93" i="32"/>
  <c r="J92" i="32"/>
  <c r="J91" i="32"/>
  <c r="J89" i="32"/>
  <c r="J88" i="32"/>
  <c r="J87" i="32"/>
  <c r="J86" i="32"/>
  <c r="J85" i="32"/>
  <c r="J84" i="32"/>
  <c r="J83" i="32"/>
  <c r="J82" i="32"/>
  <c r="J81" i="32"/>
  <c r="J80" i="32"/>
  <c r="J78" i="32"/>
  <c r="J77" i="32"/>
  <c r="J76" i="32"/>
  <c r="J75" i="32"/>
  <c r="J74" i="32"/>
  <c r="J72" i="32"/>
  <c r="J71" i="32"/>
  <c r="J70" i="32"/>
  <c r="J69" i="32"/>
  <c r="J68" i="32"/>
  <c r="J67" i="32"/>
  <c r="J66" i="32"/>
  <c r="J65" i="32"/>
  <c r="J64" i="32"/>
  <c r="J63" i="32"/>
  <c r="J61" i="32"/>
  <c r="J60" i="32"/>
  <c r="J59" i="32"/>
  <c r="J58" i="32"/>
  <c r="J57" i="32"/>
  <c r="J56" i="32"/>
  <c r="J55" i="32"/>
  <c r="J54" i="32"/>
  <c r="J53" i="32"/>
  <c r="J52" i="32"/>
  <c r="J51" i="32"/>
  <c r="J50" i="32"/>
  <c r="J49" i="32"/>
  <c r="J47" i="32"/>
  <c r="J46" i="32"/>
  <c r="J45" i="32"/>
  <c r="J44" i="32"/>
  <c r="J43" i="32"/>
  <c r="J42" i="32"/>
  <c r="J41" i="32"/>
  <c r="J40" i="32"/>
  <c r="J39" i="32"/>
  <c r="J38" i="32"/>
  <c r="J36" i="32"/>
  <c r="J35" i="32"/>
  <c r="J34" i="32"/>
  <c r="J33" i="32"/>
  <c r="J32" i="32"/>
  <c r="J31" i="32"/>
  <c r="J30" i="32"/>
  <c r="J29" i="32"/>
  <c r="J28" i="32"/>
  <c r="J27" i="32"/>
  <c r="J26" i="32"/>
  <c r="J24" i="32"/>
  <c r="J23" i="32"/>
  <c r="J22" i="32"/>
  <c r="J21" i="32"/>
  <c r="J20" i="32"/>
  <c r="J19" i="32"/>
  <c r="J18" i="32"/>
  <c r="J17" i="32"/>
  <c r="J16" i="32"/>
  <c r="J15" i="32"/>
  <c r="J14" i="32"/>
  <c r="J13" i="32"/>
  <c r="J12" i="32"/>
  <c r="I147" i="32"/>
  <c r="H147" i="32"/>
  <c r="G147" i="32"/>
  <c r="F147" i="32"/>
  <c r="E147" i="32"/>
  <c r="I146" i="32"/>
  <c r="H146" i="32"/>
  <c r="G146" i="32"/>
  <c r="F146" i="32"/>
  <c r="E146" i="32"/>
  <c r="I145" i="32"/>
  <c r="H145" i="32"/>
  <c r="G145" i="32"/>
  <c r="F145" i="32"/>
  <c r="E145" i="32"/>
  <c r="I144" i="32"/>
  <c r="H144" i="32"/>
  <c r="G144" i="32"/>
  <c r="F144" i="32"/>
  <c r="E144" i="32"/>
  <c r="I143" i="32"/>
  <c r="H143" i="32"/>
  <c r="G143" i="32"/>
  <c r="F143" i="32"/>
  <c r="E143" i="32"/>
  <c r="I142" i="32"/>
  <c r="H142" i="32"/>
  <c r="G142" i="32"/>
  <c r="F142" i="32"/>
  <c r="E142" i="32"/>
  <c r="I141" i="32"/>
  <c r="H141" i="32"/>
  <c r="G141" i="32"/>
  <c r="F141" i="32"/>
  <c r="E141" i="32"/>
  <c r="I139" i="32"/>
  <c r="H139" i="32"/>
  <c r="G139" i="32"/>
  <c r="F139" i="32"/>
  <c r="E139" i="32"/>
  <c r="I138" i="32"/>
  <c r="H138" i="32"/>
  <c r="G138" i="32"/>
  <c r="F138" i="32"/>
  <c r="E138" i="32"/>
  <c r="I137" i="32"/>
  <c r="H137" i="32"/>
  <c r="G137" i="32"/>
  <c r="F137" i="32"/>
  <c r="E137" i="32"/>
  <c r="I136" i="32"/>
  <c r="H136" i="32"/>
  <c r="G136" i="32"/>
  <c r="F136" i="32"/>
  <c r="E136" i="32"/>
  <c r="I134" i="32"/>
  <c r="H134" i="32"/>
  <c r="G134" i="32"/>
  <c r="F134" i="32"/>
  <c r="E134" i="32"/>
  <c r="I133" i="32"/>
  <c r="H133" i="32"/>
  <c r="G133" i="32"/>
  <c r="F133" i="32"/>
  <c r="E133" i="32"/>
  <c r="I132" i="32"/>
  <c r="H132" i="32"/>
  <c r="G132" i="32"/>
  <c r="F132" i="32"/>
  <c r="E132" i="32"/>
  <c r="I131" i="32"/>
  <c r="H131" i="32"/>
  <c r="G131" i="32"/>
  <c r="F131" i="32"/>
  <c r="E131" i="32"/>
  <c r="I130" i="32"/>
  <c r="H130" i="32"/>
  <c r="G130" i="32"/>
  <c r="F130" i="32"/>
  <c r="E130" i="32"/>
  <c r="I129" i="32"/>
  <c r="H129" i="32"/>
  <c r="G129" i="32"/>
  <c r="F129" i="32"/>
  <c r="E129" i="32"/>
  <c r="I128" i="32"/>
  <c r="H128" i="32"/>
  <c r="G128" i="32"/>
  <c r="F128" i="32"/>
  <c r="E128" i="32"/>
  <c r="I127" i="32"/>
  <c r="H127" i="32"/>
  <c r="G127" i="32"/>
  <c r="F127" i="32"/>
  <c r="E127" i="32"/>
  <c r="I126" i="32"/>
  <c r="H126" i="32"/>
  <c r="G126" i="32"/>
  <c r="F126" i="32"/>
  <c r="E126" i="32"/>
  <c r="I125" i="32"/>
  <c r="H125" i="32"/>
  <c r="G125" i="32"/>
  <c r="F125" i="32"/>
  <c r="E125" i="32"/>
  <c r="I124" i="32"/>
  <c r="H124" i="32"/>
  <c r="G124" i="32"/>
  <c r="F124" i="32"/>
  <c r="E124" i="32"/>
  <c r="I123" i="32"/>
  <c r="H123" i="32"/>
  <c r="G123" i="32"/>
  <c r="F123" i="32"/>
  <c r="E123" i="32"/>
  <c r="I122" i="32"/>
  <c r="H122" i="32"/>
  <c r="G122" i="32"/>
  <c r="F122" i="32"/>
  <c r="E122" i="32"/>
  <c r="I120" i="32"/>
  <c r="H120" i="32"/>
  <c r="G120" i="32"/>
  <c r="F120" i="32"/>
  <c r="E120" i="32"/>
  <c r="I119" i="32"/>
  <c r="H119" i="32"/>
  <c r="G119" i="32"/>
  <c r="F119" i="32"/>
  <c r="E119" i="32"/>
  <c r="I118" i="32"/>
  <c r="H118" i="32"/>
  <c r="G118" i="32"/>
  <c r="F118" i="32"/>
  <c r="E118" i="32"/>
  <c r="I117" i="32"/>
  <c r="H117" i="32"/>
  <c r="G117" i="32"/>
  <c r="F117" i="32"/>
  <c r="E117" i="32"/>
  <c r="I116" i="32"/>
  <c r="H116" i="32"/>
  <c r="G116" i="32"/>
  <c r="F116" i="32"/>
  <c r="E116" i="32"/>
  <c r="I115" i="32"/>
  <c r="H115" i="32"/>
  <c r="G115" i="32"/>
  <c r="F115" i="32"/>
  <c r="E115" i="32"/>
  <c r="I114" i="32"/>
  <c r="H114" i="32"/>
  <c r="G114" i="32"/>
  <c r="F114" i="32"/>
  <c r="E114" i="32"/>
  <c r="I113" i="32"/>
  <c r="H113" i="32"/>
  <c r="G113" i="32"/>
  <c r="F113" i="32"/>
  <c r="E113" i="32"/>
  <c r="I112" i="32"/>
  <c r="H112" i="32"/>
  <c r="G112" i="32"/>
  <c r="F112" i="32"/>
  <c r="E112" i="32"/>
  <c r="I111" i="32"/>
  <c r="H111" i="32"/>
  <c r="G111" i="32"/>
  <c r="F111" i="32"/>
  <c r="E111" i="32"/>
  <c r="I110" i="32"/>
  <c r="H110" i="32"/>
  <c r="G110" i="32"/>
  <c r="F110" i="32"/>
  <c r="E110" i="32"/>
  <c r="I109" i="32"/>
  <c r="H109" i="32"/>
  <c r="G109" i="32"/>
  <c r="F109" i="32"/>
  <c r="E109" i="32"/>
  <c r="I107" i="32"/>
  <c r="H107" i="32"/>
  <c r="G107" i="32"/>
  <c r="F107" i="32"/>
  <c r="E107" i="32"/>
  <c r="I106" i="32"/>
  <c r="H106" i="32"/>
  <c r="G106" i="32"/>
  <c r="F106" i="32"/>
  <c r="E106" i="32"/>
  <c r="I105" i="32"/>
  <c r="H105" i="32"/>
  <c r="G105" i="32"/>
  <c r="F105" i="32"/>
  <c r="E105" i="32"/>
  <c r="I104" i="32"/>
  <c r="H104" i="32"/>
  <c r="G104" i="32"/>
  <c r="F104" i="32"/>
  <c r="E104" i="32"/>
  <c r="I103" i="32"/>
  <c r="H103" i="32"/>
  <c r="G103" i="32"/>
  <c r="F103" i="32"/>
  <c r="E103" i="32"/>
  <c r="I102" i="32"/>
  <c r="H102" i="32"/>
  <c r="G102" i="32"/>
  <c r="F102" i="32"/>
  <c r="E102" i="32"/>
  <c r="I101" i="32"/>
  <c r="H101" i="32"/>
  <c r="G101" i="32"/>
  <c r="F101" i="32"/>
  <c r="E101" i="32"/>
  <c r="I100" i="32"/>
  <c r="H100" i="32"/>
  <c r="G100" i="32"/>
  <c r="F100" i="32"/>
  <c r="E100" i="32"/>
  <c r="I99" i="32"/>
  <c r="H99" i="32"/>
  <c r="G99" i="32"/>
  <c r="F99" i="32"/>
  <c r="E99" i="32"/>
  <c r="I98" i="32"/>
  <c r="H98" i="32"/>
  <c r="G98" i="32"/>
  <c r="F98" i="32"/>
  <c r="E98" i="32"/>
  <c r="I97" i="32"/>
  <c r="H97" i="32"/>
  <c r="G97" i="32"/>
  <c r="F97" i="32"/>
  <c r="E97" i="32"/>
  <c r="I96" i="32"/>
  <c r="H96" i="32"/>
  <c r="G96" i="32"/>
  <c r="F96" i="32"/>
  <c r="E96" i="32"/>
  <c r="I95" i="32"/>
  <c r="H95" i="32"/>
  <c r="G95" i="32"/>
  <c r="F95" i="32"/>
  <c r="E95" i="32"/>
  <c r="I94" i="32"/>
  <c r="H94" i="32"/>
  <c r="G94" i="32"/>
  <c r="F94" i="32"/>
  <c r="E94" i="32"/>
  <c r="I93" i="32"/>
  <c r="H93" i="32"/>
  <c r="G93" i="32"/>
  <c r="F93" i="32"/>
  <c r="E93" i="32"/>
  <c r="I92" i="32"/>
  <c r="H92" i="32"/>
  <c r="G92" i="32"/>
  <c r="F92" i="32"/>
  <c r="E92" i="32"/>
  <c r="I91" i="32"/>
  <c r="H91" i="32"/>
  <c r="G91" i="32"/>
  <c r="F91" i="32"/>
  <c r="E91" i="32"/>
  <c r="I89" i="32"/>
  <c r="H89" i="32"/>
  <c r="G89" i="32"/>
  <c r="F89" i="32"/>
  <c r="E89" i="32"/>
  <c r="I88" i="32"/>
  <c r="H88" i="32"/>
  <c r="G88" i="32"/>
  <c r="F88" i="32"/>
  <c r="E88" i="32"/>
  <c r="I87" i="32"/>
  <c r="H87" i="32"/>
  <c r="G87" i="32"/>
  <c r="F87" i="32"/>
  <c r="E87" i="32"/>
  <c r="I86" i="32"/>
  <c r="H86" i="32"/>
  <c r="G86" i="32"/>
  <c r="F86" i="32"/>
  <c r="E86" i="32"/>
  <c r="I85" i="32"/>
  <c r="H85" i="32"/>
  <c r="G85" i="32"/>
  <c r="F85" i="32"/>
  <c r="E85" i="32"/>
  <c r="I84" i="32"/>
  <c r="H84" i="32"/>
  <c r="G84" i="32"/>
  <c r="F84" i="32"/>
  <c r="E84" i="32"/>
  <c r="I83" i="32"/>
  <c r="H83" i="32"/>
  <c r="G83" i="32"/>
  <c r="F83" i="32"/>
  <c r="E83" i="32"/>
  <c r="I82" i="32"/>
  <c r="H82" i="32"/>
  <c r="G82" i="32"/>
  <c r="F82" i="32"/>
  <c r="E82" i="32"/>
  <c r="I81" i="32"/>
  <c r="H81" i="32"/>
  <c r="G81" i="32"/>
  <c r="F81" i="32"/>
  <c r="E81" i="32"/>
  <c r="I80" i="32"/>
  <c r="H80" i="32"/>
  <c r="G80" i="32"/>
  <c r="F80" i="32"/>
  <c r="E80" i="32"/>
  <c r="I78" i="32"/>
  <c r="H78" i="32"/>
  <c r="G78" i="32"/>
  <c r="F78" i="32"/>
  <c r="E78" i="32"/>
  <c r="I77" i="32"/>
  <c r="H77" i="32"/>
  <c r="G77" i="32"/>
  <c r="F77" i="32"/>
  <c r="E77" i="32"/>
  <c r="I76" i="32"/>
  <c r="H76" i="32"/>
  <c r="G76" i="32"/>
  <c r="F76" i="32"/>
  <c r="E76" i="32"/>
  <c r="I75" i="32"/>
  <c r="H75" i="32"/>
  <c r="G75" i="32"/>
  <c r="F75" i="32"/>
  <c r="E75" i="32"/>
  <c r="I74" i="32"/>
  <c r="H74" i="32"/>
  <c r="G74" i="32"/>
  <c r="F74" i="32"/>
  <c r="E74" i="32"/>
  <c r="I72" i="32"/>
  <c r="H72" i="32"/>
  <c r="G72" i="32"/>
  <c r="F72" i="32"/>
  <c r="E72" i="32"/>
  <c r="I71" i="32"/>
  <c r="H71" i="32"/>
  <c r="G71" i="32"/>
  <c r="F71" i="32"/>
  <c r="E71" i="32"/>
  <c r="I70" i="32"/>
  <c r="H70" i="32"/>
  <c r="G70" i="32"/>
  <c r="F70" i="32"/>
  <c r="E70" i="32"/>
  <c r="I69" i="32"/>
  <c r="H69" i="32"/>
  <c r="G69" i="32"/>
  <c r="F69" i="32"/>
  <c r="E69" i="32"/>
  <c r="I68" i="32"/>
  <c r="H68" i="32"/>
  <c r="G68" i="32"/>
  <c r="F68" i="32"/>
  <c r="E68" i="32"/>
  <c r="I67" i="32"/>
  <c r="H67" i="32"/>
  <c r="G67" i="32"/>
  <c r="F67" i="32"/>
  <c r="E67" i="32"/>
  <c r="I66" i="32"/>
  <c r="H66" i="32"/>
  <c r="G66" i="32"/>
  <c r="F66" i="32"/>
  <c r="E66" i="32"/>
  <c r="I65" i="32"/>
  <c r="H65" i="32"/>
  <c r="G65" i="32"/>
  <c r="F65" i="32"/>
  <c r="E65" i="32"/>
  <c r="I64" i="32"/>
  <c r="H64" i="32"/>
  <c r="G64" i="32"/>
  <c r="F64" i="32"/>
  <c r="E64" i="32"/>
  <c r="I63" i="32"/>
  <c r="H63" i="32"/>
  <c r="G63" i="32"/>
  <c r="F63" i="32"/>
  <c r="E63" i="32"/>
  <c r="I61" i="32"/>
  <c r="H61" i="32"/>
  <c r="G61" i="32"/>
  <c r="F61" i="32"/>
  <c r="E61" i="32"/>
  <c r="I60" i="32"/>
  <c r="H60" i="32"/>
  <c r="G60" i="32"/>
  <c r="F60" i="32"/>
  <c r="E60" i="32"/>
  <c r="I59" i="32"/>
  <c r="H59" i="32"/>
  <c r="G59" i="32"/>
  <c r="F59" i="32"/>
  <c r="E59" i="32"/>
  <c r="I58" i="32"/>
  <c r="H58" i="32"/>
  <c r="G58" i="32"/>
  <c r="F58" i="32"/>
  <c r="E58" i="32"/>
  <c r="I57" i="32"/>
  <c r="H57" i="32"/>
  <c r="G57" i="32"/>
  <c r="F57" i="32"/>
  <c r="E57" i="32"/>
  <c r="I56" i="32"/>
  <c r="H56" i="32"/>
  <c r="G56" i="32"/>
  <c r="F56" i="32"/>
  <c r="E56" i="32"/>
  <c r="I55" i="32"/>
  <c r="H55" i="32"/>
  <c r="G55" i="32"/>
  <c r="F55" i="32"/>
  <c r="E55" i="32"/>
  <c r="I54" i="32"/>
  <c r="H54" i="32"/>
  <c r="G54" i="32"/>
  <c r="F54" i="32"/>
  <c r="E54" i="32"/>
  <c r="I53" i="32"/>
  <c r="H53" i="32"/>
  <c r="G53" i="32"/>
  <c r="F53" i="32"/>
  <c r="E53" i="32"/>
  <c r="I52" i="32"/>
  <c r="H52" i="32"/>
  <c r="G52" i="32"/>
  <c r="F52" i="32"/>
  <c r="E52" i="32"/>
  <c r="I51" i="32"/>
  <c r="H51" i="32"/>
  <c r="G51" i="32"/>
  <c r="F51" i="32"/>
  <c r="E51" i="32"/>
  <c r="I50" i="32"/>
  <c r="H50" i="32"/>
  <c r="G50" i="32"/>
  <c r="F50" i="32"/>
  <c r="E50" i="32"/>
  <c r="I49" i="32"/>
  <c r="H49" i="32"/>
  <c r="G49" i="32"/>
  <c r="F49" i="32"/>
  <c r="E49" i="32"/>
  <c r="I47" i="32"/>
  <c r="H47" i="32"/>
  <c r="G47" i="32"/>
  <c r="F47" i="32"/>
  <c r="E47" i="32"/>
  <c r="I46" i="32"/>
  <c r="H46" i="32"/>
  <c r="G46" i="32"/>
  <c r="F46" i="32"/>
  <c r="E46" i="32"/>
  <c r="I45" i="32"/>
  <c r="H45" i="32"/>
  <c r="G45" i="32"/>
  <c r="F45" i="32"/>
  <c r="E45" i="32"/>
  <c r="I44" i="32"/>
  <c r="H44" i="32"/>
  <c r="G44" i="32"/>
  <c r="F44" i="32"/>
  <c r="E44" i="32"/>
  <c r="I43" i="32"/>
  <c r="H43" i="32"/>
  <c r="G43" i="32"/>
  <c r="F43" i="32"/>
  <c r="E43" i="32"/>
  <c r="I42" i="32"/>
  <c r="H42" i="32"/>
  <c r="G42" i="32"/>
  <c r="F42" i="32"/>
  <c r="E42" i="32"/>
  <c r="I41" i="32"/>
  <c r="H41" i="32"/>
  <c r="G41" i="32"/>
  <c r="F41" i="32"/>
  <c r="E41" i="32"/>
  <c r="I40" i="32"/>
  <c r="H40" i="32"/>
  <c r="G40" i="32"/>
  <c r="F40" i="32"/>
  <c r="E40" i="32"/>
  <c r="I39" i="32"/>
  <c r="H39" i="32"/>
  <c r="G39" i="32"/>
  <c r="F39" i="32"/>
  <c r="E39" i="32"/>
  <c r="I38" i="32"/>
  <c r="H38" i="32"/>
  <c r="G38" i="32"/>
  <c r="F38" i="32"/>
  <c r="E38" i="32"/>
  <c r="I36" i="32"/>
  <c r="H36" i="32"/>
  <c r="G36" i="32"/>
  <c r="F36" i="32"/>
  <c r="E36" i="32"/>
  <c r="I35" i="32"/>
  <c r="H35" i="32"/>
  <c r="G35" i="32"/>
  <c r="F35" i="32"/>
  <c r="E35" i="32"/>
  <c r="I34" i="32"/>
  <c r="H34" i="32"/>
  <c r="G34" i="32"/>
  <c r="F34" i="32"/>
  <c r="E34" i="32"/>
  <c r="I33" i="32"/>
  <c r="H33" i="32"/>
  <c r="G33" i="32"/>
  <c r="F33" i="32"/>
  <c r="E33" i="32"/>
  <c r="I32" i="32"/>
  <c r="H32" i="32"/>
  <c r="G32" i="32"/>
  <c r="F32" i="32"/>
  <c r="E32" i="32"/>
  <c r="I31" i="32"/>
  <c r="H31" i="32"/>
  <c r="G31" i="32"/>
  <c r="F31" i="32"/>
  <c r="E31" i="32"/>
  <c r="I30" i="32"/>
  <c r="H30" i="32"/>
  <c r="G30" i="32"/>
  <c r="F30" i="32"/>
  <c r="E30" i="32"/>
  <c r="I29" i="32"/>
  <c r="H29" i="32"/>
  <c r="G29" i="32"/>
  <c r="F29" i="32"/>
  <c r="E29" i="32"/>
  <c r="I28" i="32"/>
  <c r="H28" i="32"/>
  <c r="G28" i="32"/>
  <c r="F28" i="32"/>
  <c r="E28" i="32"/>
  <c r="I27" i="32"/>
  <c r="H27" i="32"/>
  <c r="G27" i="32"/>
  <c r="F27" i="32"/>
  <c r="E27" i="32"/>
  <c r="I26" i="32"/>
  <c r="H26" i="32"/>
  <c r="G26" i="32"/>
  <c r="F26" i="32"/>
  <c r="E26" i="32"/>
  <c r="I24" i="32"/>
  <c r="H24" i="32"/>
  <c r="G24" i="32"/>
  <c r="F24" i="32"/>
  <c r="E24" i="32"/>
  <c r="I23" i="32"/>
  <c r="H23" i="32"/>
  <c r="G23" i="32"/>
  <c r="F23" i="32"/>
  <c r="E23" i="32"/>
  <c r="I22" i="32"/>
  <c r="H22" i="32"/>
  <c r="G22" i="32"/>
  <c r="F22" i="32"/>
  <c r="E22" i="32"/>
  <c r="I21" i="32"/>
  <c r="H21" i="32"/>
  <c r="G21" i="32"/>
  <c r="F21" i="32"/>
  <c r="E21" i="32"/>
  <c r="I20" i="32"/>
  <c r="H20" i="32"/>
  <c r="G20" i="32"/>
  <c r="F20" i="32"/>
  <c r="E20" i="32"/>
  <c r="I19" i="32"/>
  <c r="H19" i="32"/>
  <c r="G19" i="32"/>
  <c r="F19" i="32"/>
  <c r="E19" i="32"/>
  <c r="I18" i="32"/>
  <c r="H18" i="32"/>
  <c r="G18" i="32"/>
  <c r="F18" i="32"/>
  <c r="E18" i="32"/>
  <c r="I17" i="32"/>
  <c r="H17" i="32"/>
  <c r="G17" i="32"/>
  <c r="F17" i="32"/>
  <c r="E17" i="32"/>
  <c r="I16" i="32"/>
  <c r="H16" i="32"/>
  <c r="G16" i="32"/>
  <c r="F16" i="32"/>
  <c r="E16" i="32"/>
  <c r="I15" i="32"/>
  <c r="H15" i="32"/>
  <c r="G15" i="32"/>
  <c r="F15" i="32"/>
  <c r="E15" i="32"/>
  <c r="I14" i="32"/>
  <c r="H14" i="32"/>
  <c r="G14" i="32"/>
  <c r="F14" i="32"/>
  <c r="E14" i="32"/>
  <c r="I13" i="32"/>
  <c r="H13" i="32"/>
  <c r="G13" i="32"/>
  <c r="F13" i="32"/>
  <c r="E13" i="32"/>
  <c r="I12" i="32"/>
  <c r="H12" i="32"/>
  <c r="G12" i="32"/>
  <c r="F12" i="32"/>
  <c r="E12" i="32"/>
  <c r="I142" i="7"/>
  <c r="I143" i="7"/>
  <c r="I144" i="7"/>
  <c r="I145" i="7"/>
  <c r="I146" i="7"/>
  <c r="I147" i="7"/>
  <c r="I141" i="7"/>
  <c r="G142" i="7"/>
  <c r="G143" i="7"/>
  <c r="G144" i="7"/>
  <c r="G145" i="7"/>
  <c r="G146" i="7"/>
  <c r="G147" i="7"/>
  <c r="G141" i="7"/>
  <c r="I139" i="7"/>
  <c r="G139" i="7"/>
  <c r="I138" i="7"/>
  <c r="G138" i="7"/>
  <c r="I137" i="7"/>
  <c r="G137" i="7"/>
  <c r="I136" i="7"/>
  <c r="G136" i="7"/>
  <c r="I134" i="7"/>
  <c r="G134" i="7"/>
  <c r="I133" i="7"/>
  <c r="G133" i="7"/>
  <c r="I132" i="7"/>
  <c r="G132" i="7"/>
  <c r="I131" i="7"/>
  <c r="G131" i="7"/>
  <c r="I130" i="7"/>
  <c r="G130" i="7"/>
  <c r="I129" i="7"/>
  <c r="G129" i="7"/>
  <c r="I128" i="7"/>
  <c r="G128" i="7"/>
  <c r="I127" i="7"/>
  <c r="G127" i="7"/>
  <c r="I126" i="7"/>
  <c r="G126" i="7"/>
  <c r="I125" i="7"/>
  <c r="G125" i="7"/>
  <c r="I124" i="7"/>
  <c r="G124" i="7"/>
  <c r="I123" i="7"/>
  <c r="G123" i="7"/>
  <c r="I122" i="7"/>
  <c r="G122" i="7"/>
  <c r="I120" i="7"/>
  <c r="G120" i="7"/>
  <c r="I119" i="7"/>
  <c r="G119" i="7"/>
  <c r="I118" i="7"/>
  <c r="G118" i="7"/>
  <c r="I117" i="7"/>
  <c r="G117" i="7"/>
  <c r="I116" i="7"/>
  <c r="G116" i="7"/>
  <c r="I115" i="7"/>
  <c r="G115" i="7"/>
  <c r="I114" i="7"/>
  <c r="G114" i="7"/>
  <c r="I113" i="7"/>
  <c r="G113" i="7"/>
  <c r="I112" i="7"/>
  <c r="G112" i="7"/>
  <c r="I111" i="7"/>
  <c r="G111" i="7"/>
  <c r="I110" i="7"/>
  <c r="G110" i="7"/>
  <c r="I109" i="7"/>
  <c r="G109" i="7"/>
  <c r="I107" i="7"/>
  <c r="G107" i="7"/>
  <c r="I106" i="7"/>
  <c r="G106" i="7"/>
  <c r="I105" i="7"/>
  <c r="G105" i="7"/>
  <c r="I104" i="7"/>
  <c r="G104" i="7"/>
  <c r="I103" i="7"/>
  <c r="G103" i="7"/>
  <c r="I102" i="7"/>
  <c r="G102" i="7"/>
  <c r="I101" i="7"/>
  <c r="G101" i="7"/>
  <c r="I100" i="7"/>
  <c r="G100" i="7"/>
  <c r="I99" i="7"/>
  <c r="G99" i="7"/>
  <c r="I98" i="7"/>
  <c r="G98" i="7"/>
  <c r="I97" i="7"/>
  <c r="G97" i="7"/>
  <c r="I96" i="7"/>
  <c r="G96" i="7"/>
  <c r="I95" i="7"/>
  <c r="G95" i="7"/>
  <c r="I94" i="7"/>
  <c r="G94" i="7"/>
  <c r="I93" i="7"/>
  <c r="G93" i="7"/>
  <c r="I92" i="7"/>
  <c r="G92" i="7"/>
  <c r="I91" i="7"/>
  <c r="G91" i="7"/>
  <c r="I89" i="7"/>
  <c r="G89" i="7"/>
  <c r="I88" i="7"/>
  <c r="G88" i="7"/>
  <c r="I87" i="7"/>
  <c r="G87" i="7"/>
  <c r="I86" i="7"/>
  <c r="G86" i="7"/>
  <c r="I85" i="7"/>
  <c r="G85" i="7"/>
  <c r="I84" i="7"/>
  <c r="G84" i="7"/>
  <c r="I83" i="7"/>
  <c r="G83" i="7"/>
  <c r="I82" i="7"/>
  <c r="G82" i="7"/>
  <c r="I81" i="7"/>
  <c r="G81" i="7"/>
  <c r="I80" i="7"/>
  <c r="G80" i="7"/>
  <c r="I78" i="7"/>
  <c r="G78" i="7"/>
  <c r="I77" i="7"/>
  <c r="G77" i="7"/>
  <c r="I76" i="7"/>
  <c r="G76" i="7"/>
  <c r="I75" i="7"/>
  <c r="G75" i="7"/>
  <c r="I74" i="7"/>
  <c r="G74" i="7"/>
  <c r="I72" i="7"/>
  <c r="G72" i="7"/>
  <c r="I71" i="7"/>
  <c r="G71" i="7"/>
  <c r="I70" i="7"/>
  <c r="G70" i="7"/>
  <c r="I69" i="7"/>
  <c r="G69" i="7"/>
  <c r="I68" i="7"/>
  <c r="G68" i="7"/>
  <c r="I67" i="7"/>
  <c r="G67" i="7"/>
  <c r="I66" i="7"/>
  <c r="G66" i="7"/>
  <c r="I65" i="7"/>
  <c r="G65" i="7"/>
  <c r="I64" i="7"/>
  <c r="G64" i="7"/>
  <c r="I63" i="7"/>
  <c r="G63" i="7"/>
  <c r="I61" i="7"/>
  <c r="G61" i="7"/>
  <c r="I60" i="7"/>
  <c r="G60" i="7"/>
  <c r="I59" i="7"/>
  <c r="G59" i="7"/>
  <c r="I58" i="7"/>
  <c r="G58" i="7"/>
  <c r="I57" i="7"/>
  <c r="G57" i="7"/>
  <c r="I56" i="7"/>
  <c r="G56" i="7"/>
  <c r="I55" i="7"/>
  <c r="G55" i="7"/>
  <c r="I54" i="7"/>
  <c r="G54" i="7"/>
  <c r="I53" i="7"/>
  <c r="G53" i="7"/>
  <c r="I52" i="7"/>
  <c r="G52" i="7"/>
  <c r="I51" i="7"/>
  <c r="G51" i="7"/>
  <c r="I50" i="7"/>
  <c r="G50" i="7"/>
  <c r="I49" i="7"/>
  <c r="G49" i="7"/>
  <c r="I47" i="7"/>
  <c r="G47" i="7"/>
  <c r="I46" i="7"/>
  <c r="G46" i="7"/>
  <c r="I45" i="7"/>
  <c r="G45" i="7"/>
  <c r="I44" i="7"/>
  <c r="G44" i="7"/>
  <c r="I43" i="7"/>
  <c r="G43" i="7"/>
  <c r="I42" i="7"/>
  <c r="G42" i="7"/>
  <c r="I41" i="7"/>
  <c r="G41" i="7"/>
  <c r="I40" i="7"/>
  <c r="G40" i="7"/>
  <c r="I39" i="7"/>
  <c r="G39" i="7"/>
  <c r="I38" i="7"/>
  <c r="G38" i="7"/>
  <c r="I36" i="7"/>
  <c r="E36" i="7" s="1"/>
  <c r="G36" i="7"/>
  <c r="I35" i="7"/>
  <c r="G35" i="7"/>
  <c r="I34" i="7"/>
  <c r="G34" i="7"/>
  <c r="I33" i="7"/>
  <c r="G33" i="7"/>
  <c r="I32" i="7"/>
  <c r="G32" i="7"/>
  <c r="I31" i="7"/>
  <c r="G31" i="7"/>
  <c r="I30" i="7"/>
  <c r="G30" i="7"/>
  <c r="I29" i="7"/>
  <c r="G29" i="7"/>
  <c r="I28" i="7"/>
  <c r="G28" i="7"/>
  <c r="I27" i="7"/>
  <c r="G27" i="7"/>
  <c r="I26" i="7"/>
  <c r="G26" i="7"/>
  <c r="I24" i="7"/>
  <c r="G24" i="7"/>
  <c r="I23" i="7"/>
  <c r="G23" i="7"/>
  <c r="I22" i="7"/>
  <c r="G22" i="7"/>
  <c r="I21" i="7"/>
  <c r="G21" i="7"/>
  <c r="I20" i="7"/>
  <c r="G20" i="7"/>
  <c r="I19" i="7"/>
  <c r="G19" i="7"/>
  <c r="I18" i="7"/>
  <c r="G18" i="7"/>
  <c r="I17" i="7"/>
  <c r="G17" i="7"/>
  <c r="I16" i="7"/>
  <c r="G16" i="7"/>
  <c r="I15" i="7"/>
  <c r="G15" i="7"/>
  <c r="I14" i="7"/>
  <c r="G14" i="7"/>
  <c r="I13" i="7"/>
  <c r="G13" i="7"/>
  <c r="I12" i="7"/>
  <c r="G12" i="7"/>
  <c r="G25" i="31"/>
  <c r="G37" i="31"/>
  <c r="G48" i="31"/>
  <c r="G62" i="31"/>
  <c r="G73" i="31"/>
  <c r="G79" i="31"/>
  <c r="G90" i="31"/>
  <c r="G108" i="31"/>
  <c r="G121" i="31"/>
  <c r="G135" i="31"/>
  <c r="G140" i="31"/>
  <c r="G148" i="31"/>
  <c r="F147" i="31"/>
  <c r="F146" i="31"/>
  <c r="F145" i="31"/>
  <c r="F144" i="31"/>
  <c r="F143" i="31"/>
  <c r="F142" i="31"/>
  <c r="F141" i="31"/>
  <c r="F139" i="31"/>
  <c r="F138" i="31"/>
  <c r="F137" i="31"/>
  <c r="F136" i="31"/>
  <c r="F134" i="31"/>
  <c r="F133" i="31"/>
  <c r="F132" i="31"/>
  <c r="F131" i="31"/>
  <c r="F130" i="31"/>
  <c r="F129" i="31"/>
  <c r="F128" i="31"/>
  <c r="F127" i="31"/>
  <c r="F126" i="31"/>
  <c r="F125" i="31"/>
  <c r="F124" i="31"/>
  <c r="F123" i="31"/>
  <c r="F122" i="31"/>
  <c r="F120" i="31"/>
  <c r="F119" i="31"/>
  <c r="F118" i="31"/>
  <c r="F117" i="31"/>
  <c r="F116" i="31"/>
  <c r="F115" i="31"/>
  <c r="F114" i="31"/>
  <c r="F113" i="31"/>
  <c r="F112" i="31"/>
  <c r="F111" i="31"/>
  <c r="F110" i="31"/>
  <c r="F109" i="31"/>
  <c r="F107" i="31"/>
  <c r="F106" i="31"/>
  <c r="F105" i="31"/>
  <c r="F104" i="31"/>
  <c r="F103" i="31"/>
  <c r="F102" i="31"/>
  <c r="F101" i="31"/>
  <c r="F100" i="31"/>
  <c r="F99" i="31"/>
  <c r="F98" i="31"/>
  <c r="F97" i="31"/>
  <c r="F96" i="31"/>
  <c r="F95" i="31"/>
  <c r="F94" i="31"/>
  <c r="F93" i="31"/>
  <c r="F92" i="31"/>
  <c r="F91" i="31"/>
  <c r="F89" i="31"/>
  <c r="F88" i="31"/>
  <c r="F87" i="31"/>
  <c r="F86" i="31"/>
  <c r="F85" i="31"/>
  <c r="F84" i="31"/>
  <c r="F83" i="31"/>
  <c r="F82" i="31"/>
  <c r="F81" i="31"/>
  <c r="F80" i="31"/>
  <c r="F78" i="31"/>
  <c r="F77" i="31"/>
  <c r="F76" i="31"/>
  <c r="F75" i="31"/>
  <c r="F74" i="31"/>
  <c r="F72" i="31"/>
  <c r="F71" i="31"/>
  <c r="F70" i="31"/>
  <c r="F69" i="31"/>
  <c r="F68" i="31"/>
  <c r="F67" i="31"/>
  <c r="F66" i="31"/>
  <c r="F65" i="31"/>
  <c r="F64" i="31"/>
  <c r="F63" i="31"/>
  <c r="F61" i="31"/>
  <c r="F60" i="31"/>
  <c r="F59" i="31"/>
  <c r="F58" i="31"/>
  <c r="F57" i="31"/>
  <c r="F56" i="31"/>
  <c r="F55" i="31"/>
  <c r="F54" i="31"/>
  <c r="F53" i="31"/>
  <c r="F52" i="31"/>
  <c r="F51" i="31"/>
  <c r="F50" i="31"/>
  <c r="F49" i="31"/>
  <c r="F47" i="31"/>
  <c r="F46" i="31"/>
  <c r="F45" i="31"/>
  <c r="F44" i="31"/>
  <c r="F43" i="31"/>
  <c r="F42" i="31"/>
  <c r="F41" i="31"/>
  <c r="F40" i="31"/>
  <c r="F39" i="31"/>
  <c r="F38" i="31"/>
  <c r="F36" i="31"/>
  <c r="F35" i="31"/>
  <c r="F34" i="31"/>
  <c r="F33" i="31"/>
  <c r="F32" i="31"/>
  <c r="F31" i="31"/>
  <c r="F30" i="31"/>
  <c r="F29" i="31"/>
  <c r="F28" i="31"/>
  <c r="F27" i="31"/>
  <c r="F26" i="31"/>
  <c r="F13" i="31"/>
  <c r="F14" i="31"/>
  <c r="F15" i="31"/>
  <c r="F16" i="31"/>
  <c r="F17" i="31"/>
  <c r="F18" i="31"/>
  <c r="F19" i="31"/>
  <c r="F20" i="31"/>
  <c r="F21" i="31"/>
  <c r="F22" i="31"/>
  <c r="F23" i="31"/>
  <c r="F24" i="31"/>
  <c r="F12" i="31"/>
  <c r="W147" i="4"/>
  <c r="W146" i="4"/>
  <c r="W145" i="4"/>
  <c r="W144" i="4"/>
  <c r="W143" i="4"/>
  <c r="W142" i="4"/>
  <c r="W141" i="4"/>
  <c r="W139" i="4"/>
  <c r="W138" i="4"/>
  <c r="W137" i="4"/>
  <c r="W136" i="4"/>
  <c r="W140" i="4" s="1"/>
  <c r="W134" i="4"/>
  <c r="W133" i="4"/>
  <c r="W132" i="4"/>
  <c r="W131" i="4"/>
  <c r="W130" i="4"/>
  <c r="W129" i="4"/>
  <c r="W128" i="4"/>
  <c r="W127" i="4"/>
  <c r="W126" i="4"/>
  <c r="W125" i="4"/>
  <c r="W124" i="4"/>
  <c r="W123" i="4"/>
  <c r="W122" i="4"/>
  <c r="W120" i="4"/>
  <c r="W119" i="4"/>
  <c r="W118" i="4"/>
  <c r="W117" i="4"/>
  <c r="W116" i="4"/>
  <c r="W115" i="4"/>
  <c r="W114" i="4"/>
  <c r="W113" i="4"/>
  <c r="W112" i="4"/>
  <c r="W111" i="4"/>
  <c r="W110" i="4"/>
  <c r="W109" i="4"/>
  <c r="W107" i="4"/>
  <c r="W106" i="4"/>
  <c r="W105" i="4"/>
  <c r="W104" i="4"/>
  <c r="W103" i="4"/>
  <c r="W102" i="4"/>
  <c r="W101" i="4"/>
  <c r="W100" i="4"/>
  <c r="W99" i="4"/>
  <c r="W98" i="4"/>
  <c r="W97" i="4"/>
  <c r="W96" i="4"/>
  <c r="W95" i="4"/>
  <c r="W94" i="4"/>
  <c r="W93" i="4"/>
  <c r="W92" i="4"/>
  <c r="W91" i="4"/>
  <c r="W89" i="4"/>
  <c r="W88" i="4"/>
  <c r="W87" i="4"/>
  <c r="W86" i="4"/>
  <c r="W85" i="4"/>
  <c r="W84" i="4"/>
  <c r="W83" i="4"/>
  <c r="W82" i="4"/>
  <c r="W81" i="4"/>
  <c r="W80" i="4"/>
  <c r="W78" i="4"/>
  <c r="W77" i="4"/>
  <c r="W76" i="4"/>
  <c r="W75" i="4"/>
  <c r="W74" i="4"/>
  <c r="W79" i="4" s="1"/>
  <c r="W72" i="4"/>
  <c r="W71" i="4"/>
  <c r="W70" i="4"/>
  <c r="W69" i="4"/>
  <c r="W68" i="4"/>
  <c r="W67" i="4"/>
  <c r="W66" i="4"/>
  <c r="W65" i="4"/>
  <c r="W64" i="4"/>
  <c r="W63" i="4"/>
  <c r="W61" i="4"/>
  <c r="W60" i="4"/>
  <c r="W59" i="4"/>
  <c r="W58" i="4"/>
  <c r="W57" i="4"/>
  <c r="W56" i="4"/>
  <c r="W55" i="4"/>
  <c r="W54" i="4"/>
  <c r="W53" i="4"/>
  <c r="W52" i="4"/>
  <c r="W51" i="4"/>
  <c r="W50" i="4"/>
  <c r="W49" i="4"/>
  <c r="W47" i="4"/>
  <c r="W46" i="4"/>
  <c r="W45" i="4"/>
  <c r="W44" i="4"/>
  <c r="W43" i="4"/>
  <c r="W42" i="4"/>
  <c r="W41" i="4"/>
  <c r="W40" i="4"/>
  <c r="W39" i="4"/>
  <c r="W38" i="4"/>
  <c r="W36" i="4"/>
  <c r="W35" i="4"/>
  <c r="W34" i="4"/>
  <c r="W33" i="4"/>
  <c r="W32" i="4"/>
  <c r="W31" i="4"/>
  <c r="W30" i="4"/>
  <c r="W29" i="4"/>
  <c r="W28" i="4"/>
  <c r="W27" i="4"/>
  <c r="W26" i="4"/>
  <c r="W24" i="4"/>
  <c r="W23" i="4"/>
  <c r="W22" i="4"/>
  <c r="W21" i="4"/>
  <c r="W20" i="4"/>
  <c r="W19" i="4"/>
  <c r="W18" i="4"/>
  <c r="W17" i="4"/>
  <c r="W16" i="4"/>
  <c r="W15" i="4"/>
  <c r="W14" i="4"/>
  <c r="W13" i="4"/>
  <c r="W12" i="4"/>
  <c r="V147" i="4"/>
  <c r="U147" i="4"/>
  <c r="T147" i="4"/>
  <c r="S147" i="4"/>
  <c r="R147" i="4"/>
  <c r="V146" i="4"/>
  <c r="U146" i="4"/>
  <c r="T146" i="4"/>
  <c r="S146" i="4"/>
  <c r="R146" i="4"/>
  <c r="V145" i="4"/>
  <c r="U145" i="4"/>
  <c r="T145" i="4"/>
  <c r="S145" i="4"/>
  <c r="R145" i="4"/>
  <c r="V144" i="4"/>
  <c r="U144" i="4"/>
  <c r="T144" i="4"/>
  <c r="S144" i="4"/>
  <c r="R144" i="4"/>
  <c r="V143" i="4"/>
  <c r="U143" i="4"/>
  <c r="T143" i="4"/>
  <c r="S143" i="4"/>
  <c r="R143" i="4"/>
  <c r="V142" i="4"/>
  <c r="U142" i="4"/>
  <c r="T142" i="4"/>
  <c r="S142" i="4"/>
  <c r="R142" i="4"/>
  <c r="V141" i="4"/>
  <c r="U141" i="4"/>
  <c r="T141" i="4"/>
  <c r="S141" i="4"/>
  <c r="R141" i="4"/>
  <c r="V139" i="4"/>
  <c r="U139" i="4"/>
  <c r="T139" i="4"/>
  <c r="S139" i="4"/>
  <c r="R139" i="4"/>
  <c r="V138" i="4"/>
  <c r="U138" i="4"/>
  <c r="T138" i="4"/>
  <c r="S138" i="4"/>
  <c r="R138" i="4"/>
  <c r="V137" i="4"/>
  <c r="U137" i="4"/>
  <c r="T137" i="4"/>
  <c r="S137" i="4"/>
  <c r="R137" i="4"/>
  <c r="V136" i="4"/>
  <c r="U136" i="4"/>
  <c r="T136" i="4"/>
  <c r="S136" i="4"/>
  <c r="R136" i="4"/>
  <c r="V134" i="4"/>
  <c r="U134" i="4"/>
  <c r="T134" i="4"/>
  <c r="S134" i="4"/>
  <c r="R134" i="4"/>
  <c r="V133" i="4"/>
  <c r="U133" i="4"/>
  <c r="T133" i="4"/>
  <c r="S133" i="4"/>
  <c r="R133" i="4"/>
  <c r="V132" i="4"/>
  <c r="U132" i="4"/>
  <c r="T132" i="4"/>
  <c r="S132" i="4"/>
  <c r="R132" i="4"/>
  <c r="V131" i="4"/>
  <c r="U131" i="4"/>
  <c r="T131" i="4"/>
  <c r="S131" i="4"/>
  <c r="R131" i="4"/>
  <c r="V130" i="4"/>
  <c r="U130" i="4"/>
  <c r="T130" i="4"/>
  <c r="S130" i="4"/>
  <c r="R130" i="4"/>
  <c r="V129" i="4"/>
  <c r="U129" i="4"/>
  <c r="T129" i="4"/>
  <c r="S129" i="4"/>
  <c r="R129" i="4"/>
  <c r="V128" i="4"/>
  <c r="U128" i="4"/>
  <c r="T128" i="4"/>
  <c r="S128" i="4"/>
  <c r="R128" i="4"/>
  <c r="V127" i="4"/>
  <c r="U127" i="4"/>
  <c r="T127" i="4"/>
  <c r="S127" i="4"/>
  <c r="R127" i="4"/>
  <c r="V126" i="4"/>
  <c r="U126" i="4"/>
  <c r="T126" i="4"/>
  <c r="S126" i="4"/>
  <c r="R126" i="4"/>
  <c r="V125" i="4"/>
  <c r="U125" i="4"/>
  <c r="T125" i="4"/>
  <c r="S125" i="4"/>
  <c r="R125" i="4"/>
  <c r="V124" i="4"/>
  <c r="U124" i="4"/>
  <c r="T124" i="4"/>
  <c r="S124" i="4"/>
  <c r="R124" i="4"/>
  <c r="V123" i="4"/>
  <c r="U123" i="4"/>
  <c r="T123" i="4"/>
  <c r="S123" i="4"/>
  <c r="R123" i="4"/>
  <c r="V122" i="4"/>
  <c r="U122" i="4"/>
  <c r="T122" i="4"/>
  <c r="S122" i="4"/>
  <c r="R122" i="4"/>
  <c r="V120" i="4"/>
  <c r="U120" i="4"/>
  <c r="T120" i="4"/>
  <c r="S120" i="4"/>
  <c r="R120" i="4"/>
  <c r="V119" i="4"/>
  <c r="U119" i="4"/>
  <c r="T119" i="4"/>
  <c r="S119" i="4"/>
  <c r="R119" i="4"/>
  <c r="V118" i="4"/>
  <c r="U118" i="4"/>
  <c r="T118" i="4"/>
  <c r="S118" i="4"/>
  <c r="R118" i="4"/>
  <c r="V117" i="4"/>
  <c r="U117" i="4"/>
  <c r="T117" i="4"/>
  <c r="S117" i="4"/>
  <c r="R117" i="4"/>
  <c r="V116" i="4"/>
  <c r="U116" i="4"/>
  <c r="T116" i="4"/>
  <c r="S116" i="4"/>
  <c r="R116" i="4"/>
  <c r="V115" i="4"/>
  <c r="U115" i="4"/>
  <c r="T115" i="4"/>
  <c r="S115" i="4"/>
  <c r="R115" i="4"/>
  <c r="V114" i="4"/>
  <c r="U114" i="4"/>
  <c r="T114" i="4"/>
  <c r="S114" i="4"/>
  <c r="R114" i="4"/>
  <c r="V113" i="4"/>
  <c r="U113" i="4"/>
  <c r="T113" i="4"/>
  <c r="S113" i="4"/>
  <c r="R113" i="4"/>
  <c r="V112" i="4"/>
  <c r="U112" i="4"/>
  <c r="T112" i="4"/>
  <c r="S112" i="4"/>
  <c r="R112" i="4"/>
  <c r="V111" i="4"/>
  <c r="U111" i="4"/>
  <c r="T111" i="4"/>
  <c r="S111" i="4"/>
  <c r="R111" i="4"/>
  <c r="V110" i="4"/>
  <c r="U110" i="4"/>
  <c r="T110" i="4"/>
  <c r="S110" i="4"/>
  <c r="R110" i="4"/>
  <c r="V109" i="4"/>
  <c r="U109" i="4"/>
  <c r="T109" i="4"/>
  <c r="S109" i="4"/>
  <c r="R109" i="4"/>
  <c r="V107" i="4"/>
  <c r="U107" i="4"/>
  <c r="T107" i="4"/>
  <c r="S107" i="4"/>
  <c r="R107" i="4"/>
  <c r="V106" i="4"/>
  <c r="U106" i="4"/>
  <c r="T106" i="4"/>
  <c r="S106" i="4"/>
  <c r="R106" i="4"/>
  <c r="V105" i="4"/>
  <c r="U105" i="4"/>
  <c r="T105" i="4"/>
  <c r="S105" i="4"/>
  <c r="R105" i="4"/>
  <c r="V104" i="4"/>
  <c r="U104" i="4"/>
  <c r="T104" i="4"/>
  <c r="S104" i="4"/>
  <c r="R104" i="4"/>
  <c r="V103" i="4"/>
  <c r="U103" i="4"/>
  <c r="T103" i="4"/>
  <c r="S103" i="4"/>
  <c r="R103" i="4"/>
  <c r="V102" i="4"/>
  <c r="U102" i="4"/>
  <c r="T102" i="4"/>
  <c r="S102" i="4"/>
  <c r="R102" i="4"/>
  <c r="V101" i="4"/>
  <c r="U101" i="4"/>
  <c r="T101" i="4"/>
  <c r="S101" i="4"/>
  <c r="R101" i="4"/>
  <c r="V100" i="4"/>
  <c r="U100" i="4"/>
  <c r="T100" i="4"/>
  <c r="S100" i="4"/>
  <c r="R100" i="4"/>
  <c r="V99" i="4"/>
  <c r="U99" i="4"/>
  <c r="T99" i="4"/>
  <c r="S99" i="4"/>
  <c r="R99" i="4"/>
  <c r="V98" i="4"/>
  <c r="U98" i="4"/>
  <c r="T98" i="4"/>
  <c r="S98" i="4"/>
  <c r="R98" i="4"/>
  <c r="V97" i="4"/>
  <c r="U97" i="4"/>
  <c r="T97" i="4"/>
  <c r="S97" i="4"/>
  <c r="R97" i="4"/>
  <c r="V96" i="4"/>
  <c r="U96" i="4"/>
  <c r="T96" i="4"/>
  <c r="S96" i="4"/>
  <c r="R96" i="4"/>
  <c r="V95" i="4"/>
  <c r="U95" i="4"/>
  <c r="T95" i="4"/>
  <c r="S95" i="4"/>
  <c r="R95" i="4"/>
  <c r="V94" i="4"/>
  <c r="U94" i="4"/>
  <c r="T94" i="4"/>
  <c r="S94" i="4"/>
  <c r="R94" i="4"/>
  <c r="V93" i="4"/>
  <c r="U93" i="4"/>
  <c r="T93" i="4"/>
  <c r="S93" i="4"/>
  <c r="R93" i="4"/>
  <c r="V92" i="4"/>
  <c r="U92" i="4"/>
  <c r="T92" i="4"/>
  <c r="S92" i="4"/>
  <c r="R92" i="4"/>
  <c r="V91" i="4"/>
  <c r="U91" i="4"/>
  <c r="T91" i="4"/>
  <c r="S91" i="4"/>
  <c r="R91" i="4"/>
  <c r="V89" i="4"/>
  <c r="U89" i="4"/>
  <c r="T89" i="4"/>
  <c r="S89" i="4"/>
  <c r="R89" i="4"/>
  <c r="V88" i="4"/>
  <c r="U88" i="4"/>
  <c r="T88" i="4"/>
  <c r="S88" i="4"/>
  <c r="R88" i="4"/>
  <c r="V87" i="4"/>
  <c r="U87" i="4"/>
  <c r="T87" i="4"/>
  <c r="S87" i="4"/>
  <c r="R87" i="4"/>
  <c r="V86" i="4"/>
  <c r="U86" i="4"/>
  <c r="T86" i="4"/>
  <c r="S86" i="4"/>
  <c r="R86" i="4"/>
  <c r="V85" i="4"/>
  <c r="U85" i="4"/>
  <c r="T85" i="4"/>
  <c r="S85" i="4"/>
  <c r="R85" i="4"/>
  <c r="V84" i="4"/>
  <c r="U84" i="4"/>
  <c r="T84" i="4"/>
  <c r="S84" i="4"/>
  <c r="R84" i="4"/>
  <c r="V83" i="4"/>
  <c r="U83" i="4"/>
  <c r="T83" i="4"/>
  <c r="S83" i="4"/>
  <c r="R83" i="4"/>
  <c r="V82" i="4"/>
  <c r="U82" i="4"/>
  <c r="T82" i="4"/>
  <c r="S82" i="4"/>
  <c r="R82" i="4"/>
  <c r="V81" i="4"/>
  <c r="U81" i="4"/>
  <c r="T81" i="4"/>
  <c r="S81" i="4"/>
  <c r="R81" i="4"/>
  <c r="V80" i="4"/>
  <c r="U80" i="4"/>
  <c r="T80" i="4"/>
  <c r="S80" i="4"/>
  <c r="R80" i="4"/>
  <c r="V78" i="4"/>
  <c r="U78" i="4"/>
  <c r="T78" i="4"/>
  <c r="S78" i="4"/>
  <c r="R78" i="4"/>
  <c r="V77" i="4"/>
  <c r="U77" i="4"/>
  <c r="T77" i="4"/>
  <c r="S77" i="4"/>
  <c r="R77" i="4"/>
  <c r="V76" i="4"/>
  <c r="U76" i="4"/>
  <c r="T76" i="4"/>
  <c r="S76" i="4"/>
  <c r="R76" i="4"/>
  <c r="V75" i="4"/>
  <c r="U75" i="4"/>
  <c r="T75" i="4"/>
  <c r="S75" i="4"/>
  <c r="R75" i="4"/>
  <c r="V74" i="4"/>
  <c r="U74" i="4"/>
  <c r="T74" i="4"/>
  <c r="S74" i="4"/>
  <c r="R74" i="4"/>
  <c r="V72" i="4"/>
  <c r="U72" i="4"/>
  <c r="T72" i="4"/>
  <c r="S72" i="4"/>
  <c r="R72" i="4"/>
  <c r="V71" i="4"/>
  <c r="U71" i="4"/>
  <c r="T71" i="4"/>
  <c r="S71" i="4"/>
  <c r="R71" i="4"/>
  <c r="V70" i="4"/>
  <c r="U70" i="4"/>
  <c r="T70" i="4"/>
  <c r="S70" i="4"/>
  <c r="R70" i="4"/>
  <c r="V69" i="4"/>
  <c r="U69" i="4"/>
  <c r="T69" i="4"/>
  <c r="S69" i="4"/>
  <c r="R69" i="4"/>
  <c r="V68" i="4"/>
  <c r="U68" i="4"/>
  <c r="T68" i="4"/>
  <c r="S68" i="4"/>
  <c r="R68" i="4"/>
  <c r="V67" i="4"/>
  <c r="U67" i="4"/>
  <c r="T67" i="4"/>
  <c r="S67" i="4"/>
  <c r="R67" i="4"/>
  <c r="V66" i="4"/>
  <c r="U66" i="4"/>
  <c r="T66" i="4"/>
  <c r="S66" i="4"/>
  <c r="R66" i="4"/>
  <c r="V65" i="4"/>
  <c r="U65" i="4"/>
  <c r="T65" i="4"/>
  <c r="S65" i="4"/>
  <c r="R65" i="4"/>
  <c r="V64" i="4"/>
  <c r="U64" i="4"/>
  <c r="T64" i="4"/>
  <c r="S64" i="4"/>
  <c r="R64" i="4"/>
  <c r="V63" i="4"/>
  <c r="U63" i="4"/>
  <c r="T63" i="4"/>
  <c r="S63" i="4"/>
  <c r="R63" i="4"/>
  <c r="V61" i="4"/>
  <c r="U61" i="4"/>
  <c r="T61" i="4"/>
  <c r="S61" i="4"/>
  <c r="R61" i="4"/>
  <c r="V60" i="4"/>
  <c r="U60" i="4"/>
  <c r="T60" i="4"/>
  <c r="S60" i="4"/>
  <c r="R60" i="4"/>
  <c r="V59" i="4"/>
  <c r="U59" i="4"/>
  <c r="T59" i="4"/>
  <c r="S59" i="4"/>
  <c r="R59" i="4"/>
  <c r="V58" i="4"/>
  <c r="U58" i="4"/>
  <c r="T58" i="4"/>
  <c r="S58" i="4"/>
  <c r="R58" i="4"/>
  <c r="V57" i="4"/>
  <c r="U57" i="4"/>
  <c r="T57" i="4"/>
  <c r="S57" i="4"/>
  <c r="R57" i="4"/>
  <c r="V56" i="4"/>
  <c r="U56" i="4"/>
  <c r="T56" i="4"/>
  <c r="S56" i="4"/>
  <c r="R56" i="4"/>
  <c r="V55" i="4"/>
  <c r="U55" i="4"/>
  <c r="T55" i="4"/>
  <c r="S55" i="4"/>
  <c r="R55" i="4"/>
  <c r="V54" i="4"/>
  <c r="U54" i="4"/>
  <c r="T54" i="4"/>
  <c r="S54" i="4"/>
  <c r="R54" i="4"/>
  <c r="V53" i="4"/>
  <c r="U53" i="4"/>
  <c r="T53" i="4"/>
  <c r="S53" i="4"/>
  <c r="R53" i="4"/>
  <c r="V52" i="4"/>
  <c r="U52" i="4"/>
  <c r="T52" i="4"/>
  <c r="S52" i="4"/>
  <c r="R52" i="4"/>
  <c r="V51" i="4"/>
  <c r="U51" i="4"/>
  <c r="T51" i="4"/>
  <c r="S51" i="4"/>
  <c r="R51" i="4"/>
  <c r="V50" i="4"/>
  <c r="U50" i="4"/>
  <c r="T50" i="4"/>
  <c r="S50" i="4"/>
  <c r="R50" i="4"/>
  <c r="V49" i="4"/>
  <c r="U49" i="4"/>
  <c r="T49" i="4"/>
  <c r="S49" i="4"/>
  <c r="R49" i="4"/>
  <c r="V47" i="4"/>
  <c r="U47" i="4"/>
  <c r="T47" i="4"/>
  <c r="S47" i="4"/>
  <c r="R47" i="4"/>
  <c r="V46" i="4"/>
  <c r="U46" i="4"/>
  <c r="T46" i="4"/>
  <c r="S46" i="4"/>
  <c r="R46" i="4"/>
  <c r="V45" i="4"/>
  <c r="U45" i="4"/>
  <c r="T45" i="4"/>
  <c r="S45" i="4"/>
  <c r="R45" i="4"/>
  <c r="V44" i="4"/>
  <c r="U44" i="4"/>
  <c r="T44" i="4"/>
  <c r="S44" i="4"/>
  <c r="R44" i="4"/>
  <c r="V43" i="4"/>
  <c r="U43" i="4"/>
  <c r="T43" i="4"/>
  <c r="S43" i="4"/>
  <c r="R43" i="4"/>
  <c r="V42" i="4"/>
  <c r="U42" i="4"/>
  <c r="T42" i="4"/>
  <c r="S42" i="4"/>
  <c r="R42" i="4"/>
  <c r="V41" i="4"/>
  <c r="U41" i="4"/>
  <c r="T41" i="4"/>
  <c r="S41" i="4"/>
  <c r="R41" i="4"/>
  <c r="V40" i="4"/>
  <c r="U40" i="4"/>
  <c r="T40" i="4"/>
  <c r="S40" i="4"/>
  <c r="R40" i="4"/>
  <c r="V39" i="4"/>
  <c r="U39" i="4"/>
  <c r="T39" i="4"/>
  <c r="S39" i="4"/>
  <c r="R39" i="4"/>
  <c r="V38" i="4"/>
  <c r="U38" i="4"/>
  <c r="T38" i="4"/>
  <c r="S38" i="4"/>
  <c r="R38" i="4"/>
  <c r="V36" i="4"/>
  <c r="U36" i="4"/>
  <c r="T36" i="4"/>
  <c r="S36" i="4"/>
  <c r="R36" i="4"/>
  <c r="V35" i="4"/>
  <c r="U35" i="4"/>
  <c r="T35" i="4"/>
  <c r="S35" i="4"/>
  <c r="R35" i="4"/>
  <c r="V34" i="4"/>
  <c r="U34" i="4"/>
  <c r="T34" i="4"/>
  <c r="S34" i="4"/>
  <c r="R34" i="4"/>
  <c r="V33" i="4"/>
  <c r="U33" i="4"/>
  <c r="T33" i="4"/>
  <c r="S33" i="4"/>
  <c r="R33" i="4"/>
  <c r="V32" i="4"/>
  <c r="U32" i="4"/>
  <c r="T32" i="4"/>
  <c r="S32" i="4"/>
  <c r="R32" i="4"/>
  <c r="V31" i="4"/>
  <c r="U31" i="4"/>
  <c r="T31" i="4"/>
  <c r="S31" i="4"/>
  <c r="R31" i="4"/>
  <c r="V30" i="4"/>
  <c r="U30" i="4"/>
  <c r="T30" i="4"/>
  <c r="S30" i="4"/>
  <c r="R30" i="4"/>
  <c r="V29" i="4"/>
  <c r="U29" i="4"/>
  <c r="T29" i="4"/>
  <c r="S29" i="4"/>
  <c r="R29" i="4"/>
  <c r="V28" i="4"/>
  <c r="U28" i="4"/>
  <c r="T28" i="4"/>
  <c r="S28" i="4"/>
  <c r="R28" i="4"/>
  <c r="V27" i="4"/>
  <c r="U27" i="4"/>
  <c r="T27" i="4"/>
  <c r="S27" i="4"/>
  <c r="R27" i="4"/>
  <c r="V26" i="4"/>
  <c r="U26" i="4"/>
  <c r="T26" i="4"/>
  <c r="S26" i="4"/>
  <c r="R26" i="4"/>
  <c r="V24" i="4"/>
  <c r="U24" i="4"/>
  <c r="T24" i="4"/>
  <c r="S24" i="4"/>
  <c r="R24" i="4"/>
  <c r="V23" i="4"/>
  <c r="U23" i="4"/>
  <c r="T23" i="4"/>
  <c r="S23" i="4"/>
  <c r="R23" i="4"/>
  <c r="V22" i="4"/>
  <c r="U22" i="4"/>
  <c r="T22" i="4"/>
  <c r="S22" i="4"/>
  <c r="R22" i="4"/>
  <c r="V21" i="4"/>
  <c r="U21" i="4"/>
  <c r="T21" i="4"/>
  <c r="S21" i="4"/>
  <c r="R21" i="4"/>
  <c r="V20" i="4"/>
  <c r="U20" i="4"/>
  <c r="T20" i="4"/>
  <c r="S20" i="4"/>
  <c r="R20" i="4"/>
  <c r="V19" i="4"/>
  <c r="U19" i="4"/>
  <c r="T19" i="4"/>
  <c r="S19" i="4"/>
  <c r="R19" i="4"/>
  <c r="V18" i="4"/>
  <c r="U18" i="4"/>
  <c r="T18" i="4"/>
  <c r="S18" i="4"/>
  <c r="R18" i="4"/>
  <c r="V17" i="4"/>
  <c r="U17" i="4"/>
  <c r="T17" i="4"/>
  <c r="S17" i="4"/>
  <c r="R17" i="4"/>
  <c r="V16" i="4"/>
  <c r="U16" i="4"/>
  <c r="T16" i="4"/>
  <c r="S16" i="4"/>
  <c r="R16" i="4"/>
  <c r="V15" i="4"/>
  <c r="U15" i="4"/>
  <c r="T15" i="4"/>
  <c r="S15" i="4"/>
  <c r="R15" i="4"/>
  <c r="V14" i="4"/>
  <c r="U14" i="4"/>
  <c r="T14" i="4"/>
  <c r="S14" i="4"/>
  <c r="R14" i="4"/>
  <c r="V13" i="4"/>
  <c r="U13" i="4"/>
  <c r="T13" i="4"/>
  <c r="S13" i="4"/>
  <c r="R13" i="4"/>
  <c r="V12" i="4"/>
  <c r="U12" i="4"/>
  <c r="T12" i="4"/>
  <c r="S12" i="4"/>
  <c r="R12" i="4"/>
  <c r="J147" i="4"/>
  <c r="J146" i="4"/>
  <c r="J145" i="4"/>
  <c r="J144" i="4"/>
  <c r="J143" i="4"/>
  <c r="J142" i="4"/>
  <c r="J141" i="4"/>
  <c r="J139" i="4"/>
  <c r="J138" i="4"/>
  <c r="J137" i="4"/>
  <c r="J140" i="4" s="1"/>
  <c r="J136" i="4"/>
  <c r="J134" i="4"/>
  <c r="J133" i="4"/>
  <c r="J132" i="4"/>
  <c r="J131" i="4"/>
  <c r="J130" i="4"/>
  <c r="J129" i="4"/>
  <c r="J128" i="4"/>
  <c r="J127" i="4"/>
  <c r="J126" i="4"/>
  <c r="J125" i="4"/>
  <c r="J124" i="4"/>
  <c r="J123" i="4"/>
  <c r="J122" i="4"/>
  <c r="J120" i="4"/>
  <c r="J119" i="4"/>
  <c r="J118" i="4"/>
  <c r="J117" i="4"/>
  <c r="J116" i="4"/>
  <c r="J115" i="4"/>
  <c r="J114" i="4"/>
  <c r="J113" i="4"/>
  <c r="J112" i="4"/>
  <c r="J111" i="4"/>
  <c r="J110" i="4"/>
  <c r="J109" i="4"/>
  <c r="J107" i="4"/>
  <c r="J106" i="4"/>
  <c r="J105" i="4"/>
  <c r="J104" i="4"/>
  <c r="J103" i="4"/>
  <c r="J102" i="4"/>
  <c r="J101" i="4"/>
  <c r="J100" i="4"/>
  <c r="J99" i="4"/>
  <c r="J98" i="4"/>
  <c r="J97" i="4"/>
  <c r="J96" i="4"/>
  <c r="J95" i="4"/>
  <c r="J94" i="4"/>
  <c r="J93" i="4"/>
  <c r="J92" i="4"/>
  <c r="J91" i="4"/>
  <c r="J89" i="4"/>
  <c r="J88" i="4"/>
  <c r="J87" i="4"/>
  <c r="J86" i="4"/>
  <c r="J85" i="4"/>
  <c r="J84" i="4"/>
  <c r="J83" i="4"/>
  <c r="J82" i="4"/>
  <c r="J81" i="4"/>
  <c r="J80" i="4"/>
  <c r="J78" i="4"/>
  <c r="J77" i="4"/>
  <c r="J76" i="4"/>
  <c r="J75" i="4"/>
  <c r="J74" i="4"/>
  <c r="J72" i="4"/>
  <c r="J71" i="4"/>
  <c r="J70" i="4"/>
  <c r="J69" i="4"/>
  <c r="J68" i="4"/>
  <c r="J67" i="4"/>
  <c r="J66" i="4"/>
  <c r="J65" i="4"/>
  <c r="J64" i="4"/>
  <c r="J63" i="4"/>
  <c r="J61" i="4"/>
  <c r="J60" i="4"/>
  <c r="J59" i="4"/>
  <c r="J58" i="4"/>
  <c r="J57" i="4"/>
  <c r="J56" i="4"/>
  <c r="J55" i="4"/>
  <c r="J54" i="4"/>
  <c r="J53" i="4"/>
  <c r="J52" i="4"/>
  <c r="J51" i="4"/>
  <c r="J50" i="4"/>
  <c r="J49" i="4"/>
  <c r="J47" i="4"/>
  <c r="J46" i="4"/>
  <c r="J45" i="4"/>
  <c r="J44" i="4"/>
  <c r="J43" i="4"/>
  <c r="J42" i="4"/>
  <c r="J41" i="4"/>
  <c r="J40" i="4"/>
  <c r="J39" i="4"/>
  <c r="J38" i="4"/>
  <c r="J36" i="4"/>
  <c r="J35" i="4"/>
  <c r="J34" i="4"/>
  <c r="J33" i="4"/>
  <c r="J32" i="4"/>
  <c r="J31" i="4"/>
  <c r="J30" i="4"/>
  <c r="J29" i="4"/>
  <c r="J28" i="4"/>
  <c r="J27" i="4"/>
  <c r="J26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I147" i="4"/>
  <c r="H147" i="4"/>
  <c r="G147" i="4"/>
  <c r="F147" i="4"/>
  <c r="E147" i="4"/>
  <c r="I146" i="4"/>
  <c r="H146" i="4"/>
  <c r="G146" i="4"/>
  <c r="F146" i="4"/>
  <c r="E146" i="4"/>
  <c r="I145" i="4"/>
  <c r="H145" i="4"/>
  <c r="G145" i="4"/>
  <c r="F145" i="4"/>
  <c r="E145" i="4"/>
  <c r="I144" i="4"/>
  <c r="H144" i="4"/>
  <c r="G144" i="4"/>
  <c r="F144" i="4"/>
  <c r="E144" i="4"/>
  <c r="I143" i="4"/>
  <c r="H143" i="4"/>
  <c r="G143" i="4"/>
  <c r="F143" i="4"/>
  <c r="E143" i="4"/>
  <c r="I142" i="4"/>
  <c r="H142" i="4"/>
  <c r="G142" i="4"/>
  <c r="F142" i="4"/>
  <c r="E142" i="4"/>
  <c r="I141" i="4"/>
  <c r="H141" i="4"/>
  <c r="G141" i="4"/>
  <c r="F141" i="4"/>
  <c r="E141" i="4"/>
  <c r="I139" i="4"/>
  <c r="H139" i="4"/>
  <c r="G139" i="4"/>
  <c r="F139" i="4"/>
  <c r="E139" i="4"/>
  <c r="I138" i="4"/>
  <c r="H138" i="4"/>
  <c r="G138" i="4"/>
  <c r="F138" i="4"/>
  <c r="E138" i="4"/>
  <c r="I137" i="4"/>
  <c r="H137" i="4"/>
  <c r="G137" i="4"/>
  <c r="F137" i="4"/>
  <c r="E137" i="4"/>
  <c r="I136" i="4"/>
  <c r="H136" i="4"/>
  <c r="G136" i="4"/>
  <c r="F136" i="4"/>
  <c r="E136" i="4"/>
  <c r="I134" i="4"/>
  <c r="H134" i="4"/>
  <c r="G134" i="4"/>
  <c r="F134" i="4"/>
  <c r="E134" i="4"/>
  <c r="I133" i="4"/>
  <c r="H133" i="4"/>
  <c r="G133" i="4"/>
  <c r="F133" i="4"/>
  <c r="E133" i="4"/>
  <c r="I132" i="4"/>
  <c r="H132" i="4"/>
  <c r="G132" i="4"/>
  <c r="F132" i="4"/>
  <c r="E132" i="4"/>
  <c r="I131" i="4"/>
  <c r="H131" i="4"/>
  <c r="G131" i="4"/>
  <c r="F131" i="4"/>
  <c r="E131" i="4"/>
  <c r="I130" i="4"/>
  <c r="H130" i="4"/>
  <c r="G130" i="4"/>
  <c r="F130" i="4"/>
  <c r="E130" i="4"/>
  <c r="I129" i="4"/>
  <c r="H129" i="4"/>
  <c r="G129" i="4"/>
  <c r="F129" i="4"/>
  <c r="E129" i="4"/>
  <c r="I128" i="4"/>
  <c r="H128" i="4"/>
  <c r="G128" i="4"/>
  <c r="F128" i="4"/>
  <c r="E128" i="4"/>
  <c r="I127" i="4"/>
  <c r="H127" i="4"/>
  <c r="G127" i="4"/>
  <c r="F127" i="4"/>
  <c r="E127" i="4"/>
  <c r="I126" i="4"/>
  <c r="H126" i="4"/>
  <c r="G126" i="4"/>
  <c r="F126" i="4"/>
  <c r="E126" i="4"/>
  <c r="I125" i="4"/>
  <c r="H125" i="4"/>
  <c r="G125" i="4"/>
  <c r="F125" i="4"/>
  <c r="E125" i="4"/>
  <c r="I124" i="4"/>
  <c r="H124" i="4"/>
  <c r="G124" i="4"/>
  <c r="F124" i="4"/>
  <c r="E124" i="4"/>
  <c r="I123" i="4"/>
  <c r="H123" i="4"/>
  <c r="G123" i="4"/>
  <c r="F123" i="4"/>
  <c r="E123" i="4"/>
  <c r="I122" i="4"/>
  <c r="H122" i="4"/>
  <c r="G122" i="4"/>
  <c r="F122" i="4"/>
  <c r="E122" i="4"/>
  <c r="I120" i="4"/>
  <c r="H120" i="4"/>
  <c r="G120" i="4"/>
  <c r="F120" i="4"/>
  <c r="E120" i="4"/>
  <c r="I119" i="4"/>
  <c r="H119" i="4"/>
  <c r="G119" i="4"/>
  <c r="F119" i="4"/>
  <c r="E119" i="4"/>
  <c r="I118" i="4"/>
  <c r="H118" i="4"/>
  <c r="G118" i="4"/>
  <c r="F118" i="4"/>
  <c r="E118" i="4"/>
  <c r="I117" i="4"/>
  <c r="H117" i="4"/>
  <c r="G117" i="4"/>
  <c r="F117" i="4"/>
  <c r="E117" i="4"/>
  <c r="I116" i="4"/>
  <c r="H116" i="4"/>
  <c r="G116" i="4"/>
  <c r="F116" i="4"/>
  <c r="E116" i="4"/>
  <c r="I115" i="4"/>
  <c r="H115" i="4"/>
  <c r="G115" i="4"/>
  <c r="F115" i="4"/>
  <c r="E115" i="4"/>
  <c r="I114" i="4"/>
  <c r="H114" i="4"/>
  <c r="G114" i="4"/>
  <c r="F114" i="4"/>
  <c r="E114" i="4"/>
  <c r="I113" i="4"/>
  <c r="H113" i="4"/>
  <c r="G113" i="4"/>
  <c r="F113" i="4"/>
  <c r="E113" i="4"/>
  <c r="I112" i="4"/>
  <c r="H112" i="4"/>
  <c r="G112" i="4"/>
  <c r="F112" i="4"/>
  <c r="E112" i="4"/>
  <c r="I111" i="4"/>
  <c r="H111" i="4"/>
  <c r="G111" i="4"/>
  <c r="F111" i="4"/>
  <c r="E111" i="4"/>
  <c r="I110" i="4"/>
  <c r="H110" i="4"/>
  <c r="G110" i="4"/>
  <c r="F110" i="4"/>
  <c r="E110" i="4"/>
  <c r="I109" i="4"/>
  <c r="H109" i="4"/>
  <c r="G109" i="4"/>
  <c r="F109" i="4"/>
  <c r="E109" i="4"/>
  <c r="I107" i="4"/>
  <c r="H107" i="4"/>
  <c r="G107" i="4"/>
  <c r="F107" i="4"/>
  <c r="E107" i="4"/>
  <c r="I106" i="4"/>
  <c r="H106" i="4"/>
  <c r="G106" i="4"/>
  <c r="F106" i="4"/>
  <c r="E106" i="4"/>
  <c r="I105" i="4"/>
  <c r="H105" i="4"/>
  <c r="G105" i="4"/>
  <c r="F105" i="4"/>
  <c r="E105" i="4"/>
  <c r="I104" i="4"/>
  <c r="H104" i="4"/>
  <c r="G104" i="4"/>
  <c r="F104" i="4"/>
  <c r="E104" i="4"/>
  <c r="I103" i="4"/>
  <c r="H103" i="4"/>
  <c r="G103" i="4"/>
  <c r="F103" i="4"/>
  <c r="E103" i="4"/>
  <c r="I102" i="4"/>
  <c r="H102" i="4"/>
  <c r="G102" i="4"/>
  <c r="F102" i="4"/>
  <c r="E102" i="4"/>
  <c r="I101" i="4"/>
  <c r="H101" i="4"/>
  <c r="G101" i="4"/>
  <c r="F101" i="4"/>
  <c r="E101" i="4"/>
  <c r="I100" i="4"/>
  <c r="H100" i="4"/>
  <c r="G100" i="4"/>
  <c r="F100" i="4"/>
  <c r="E100" i="4"/>
  <c r="I99" i="4"/>
  <c r="H99" i="4"/>
  <c r="G99" i="4"/>
  <c r="F99" i="4"/>
  <c r="E99" i="4"/>
  <c r="I98" i="4"/>
  <c r="H98" i="4"/>
  <c r="G98" i="4"/>
  <c r="F98" i="4"/>
  <c r="E98" i="4"/>
  <c r="I97" i="4"/>
  <c r="H97" i="4"/>
  <c r="G97" i="4"/>
  <c r="F97" i="4"/>
  <c r="E97" i="4"/>
  <c r="I96" i="4"/>
  <c r="H96" i="4"/>
  <c r="G96" i="4"/>
  <c r="F96" i="4"/>
  <c r="E96" i="4"/>
  <c r="I95" i="4"/>
  <c r="H95" i="4"/>
  <c r="G95" i="4"/>
  <c r="F95" i="4"/>
  <c r="E95" i="4"/>
  <c r="I94" i="4"/>
  <c r="H94" i="4"/>
  <c r="G94" i="4"/>
  <c r="F94" i="4"/>
  <c r="E94" i="4"/>
  <c r="I93" i="4"/>
  <c r="H93" i="4"/>
  <c r="G93" i="4"/>
  <c r="F93" i="4"/>
  <c r="E93" i="4"/>
  <c r="I92" i="4"/>
  <c r="H92" i="4"/>
  <c r="G92" i="4"/>
  <c r="F92" i="4"/>
  <c r="E92" i="4"/>
  <c r="I91" i="4"/>
  <c r="H91" i="4"/>
  <c r="G91" i="4"/>
  <c r="F91" i="4"/>
  <c r="E91" i="4"/>
  <c r="I89" i="4"/>
  <c r="H89" i="4"/>
  <c r="G89" i="4"/>
  <c r="F89" i="4"/>
  <c r="E89" i="4"/>
  <c r="I88" i="4"/>
  <c r="H88" i="4"/>
  <c r="G88" i="4"/>
  <c r="F88" i="4"/>
  <c r="E88" i="4"/>
  <c r="I87" i="4"/>
  <c r="H87" i="4"/>
  <c r="G87" i="4"/>
  <c r="F87" i="4"/>
  <c r="E87" i="4"/>
  <c r="I86" i="4"/>
  <c r="H86" i="4"/>
  <c r="G86" i="4"/>
  <c r="F86" i="4"/>
  <c r="E86" i="4"/>
  <c r="I85" i="4"/>
  <c r="H85" i="4"/>
  <c r="G85" i="4"/>
  <c r="F85" i="4"/>
  <c r="E85" i="4"/>
  <c r="I84" i="4"/>
  <c r="H84" i="4"/>
  <c r="G84" i="4"/>
  <c r="F84" i="4"/>
  <c r="E84" i="4"/>
  <c r="I83" i="4"/>
  <c r="H83" i="4"/>
  <c r="G83" i="4"/>
  <c r="F83" i="4"/>
  <c r="E83" i="4"/>
  <c r="I82" i="4"/>
  <c r="H82" i="4"/>
  <c r="G82" i="4"/>
  <c r="F82" i="4"/>
  <c r="E82" i="4"/>
  <c r="I81" i="4"/>
  <c r="H81" i="4"/>
  <c r="G81" i="4"/>
  <c r="F81" i="4"/>
  <c r="E81" i="4"/>
  <c r="I80" i="4"/>
  <c r="H80" i="4"/>
  <c r="G80" i="4"/>
  <c r="F80" i="4"/>
  <c r="E80" i="4"/>
  <c r="I78" i="4"/>
  <c r="H78" i="4"/>
  <c r="G78" i="4"/>
  <c r="F78" i="4"/>
  <c r="E78" i="4"/>
  <c r="I77" i="4"/>
  <c r="H77" i="4"/>
  <c r="G77" i="4"/>
  <c r="F77" i="4"/>
  <c r="E77" i="4"/>
  <c r="I76" i="4"/>
  <c r="H76" i="4"/>
  <c r="G76" i="4"/>
  <c r="F76" i="4"/>
  <c r="E76" i="4"/>
  <c r="I75" i="4"/>
  <c r="H75" i="4"/>
  <c r="G75" i="4"/>
  <c r="F75" i="4"/>
  <c r="E75" i="4"/>
  <c r="I74" i="4"/>
  <c r="H74" i="4"/>
  <c r="G74" i="4"/>
  <c r="F74" i="4"/>
  <c r="E74" i="4"/>
  <c r="I72" i="4"/>
  <c r="H72" i="4"/>
  <c r="G72" i="4"/>
  <c r="F72" i="4"/>
  <c r="E72" i="4"/>
  <c r="I71" i="4"/>
  <c r="H71" i="4"/>
  <c r="G71" i="4"/>
  <c r="F71" i="4"/>
  <c r="E71" i="4"/>
  <c r="I70" i="4"/>
  <c r="H70" i="4"/>
  <c r="G70" i="4"/>
  <c r="F70" i="4"/>
  <c r="E70" i="4"/>
  <c r="I69" i="4"/>
  <c r="H69" i="4"/>
  <c r="G69" i="4"/>
  <c r="F69" i="4"/>
  <c r="E69" i="4"/>
  <c r="I68" i="4"/>
  <c r="H68" i="4"/>
  <c r="G68" i="4"/>
  <c r="F68" i="4"/>
  <c r="E68" i="4"/>
  <c r="I67" i="4"/>
  <c r="H67" i="4"/>
  <c r="G67" i="4"/>
  <c r="F67" i="4"/>
  <c r="E67" i="4"/>
  <c r="I66" i="4"/>
  <c r="H66" i="4"/>
  <c r="G66" i="4"/>
  <c r="F66" i="4"/>
  <c r="E66" i="4"/>
  <c r="I65" i="4"/>
  <c r="H65" i="4"/>
  <c r="G65" i="4"/>
  <c r="F65" i="4"/>
  <c r="E65" i="4"/>
  <c r="I64" i="4"/>
  <c r="H64" i="4"/>
  <c r="G64" i="4"/>
  <c r="F64" i="4"/>
  <c r="E64" i="4"/>
  <c r="I63" i="4"/>
  <c r="H63" i="4"/>
  <c r="G63" i="4"/>
  <c r="F63" i="4"/>
  <c r="E63" i="4"/>
  <c r="I61" i="4"/>
  <c r="H61" i="4"/>
  <c r="G61" i="4"/>
  <c r="F61" i="4"/>
  <c r="E61" i="4"/>
  <c r="I60" i="4"/>
  <c r="H60" i="4"/>
  <c r="G60" i="4"/>
  <c r="F60" i="4"/>
  <c r="E60" i="4"/>
  <c r="I59" i="4"/>
  <c r="H59" i="4"/>
  <c r="G59" i="4"/>
  <c r="F59" i="4"/>
  <c r="E59" i="4"/>
  <c r="I58" i="4"/>
  <c r="H58" i="4"/>
  <c r="G58" i="4"/>
  <c r="F58" i="4"/>
  <c r="E58" i="4"/>
  <c r="I57" i="4"/>
  <c r="H57" i="4"/>
  <c r="G57" i="4"/>
  <c r="F57" i="4"/>
  <c r="E57" i="4"/>
  <c r="I56" i="4"/>
  <c r="H56" i="4"/>
  <c r="G56" i="4"/>
  <c r="F56" i="4"/>
  <c r="E56" i="4"/>
  <c r="I55" i="4"/>
  <c r="H55" i="4"/>
  <c r="G55" i="4"/>
  <c r="F55" i="4"/>
  <c r="E55" i="4"/>
  <c r="I54" i="4"/>
  <c r="H54" i="4"/>
  <c r="G54" i="4"/>
  <c r="F54" i="4"/>
  <c r="E54" i="4"/>
  <c r="I53" i="4"/>
  <c r="H53" i="4"/>
  <c r="G53" i="4"/>
  <c r="F53" i="4"/>
  <c r="E53" i="4"/>
  <c r="I52" i="4"/>
  <c r="H52" i="4"/>
  <c r="G52" i="4"/>
  <c r="F52" i="4"/>
  <c r="E52" i="4"/>
  <c r="I51" i="4"/>
  <c r="H51" i="4"/>
  <c r="G51" i="4"/>
  <c r="F51" i="4"/>
  <c r="E51" i="4"/>
  <c r="I50" i="4"/>
  <c r="H50" i="4"/>
  <c r="G50" i="4"/>
  <c r="F50" i="4"/>
  <c r="E50" i="4"/>
  <c r="I49" i="4"/>
  <c r="H49" i="4"/>
  <c r="G49" i="4"/>
  <c r="F49" i="4"/>
  <c r="E49" i="4"/>
  <c r="I47" i="4"/>
  <c r="H47" i="4"/>
  <c r="G47" i="4"/>
  <c r="F47" i="4"/>
  <c r="E47" i="4"/>
  <c r="I46" i="4"/>
  <c r="H46" i="4"/>
  <c r="G46" i="4"/>
  <c r="F46" i="4"/>
  <c r="E46" i="4"/>
  <c r="I45" i="4"/>
  <c r="H45" i="4"/>
  <c r="G45" i="4"/>
  <c r="F45" i="4"/>
  <c r="E45" i="4"/>
  <c r="I44" i="4"/>
  <c r="H44" i="4"/>
  <c r="G44" i="4"/>
  <c r="F44" i="4"/>
  <c r="E44" i="4"/>
  <c r="I43" i="4"/>
  <c r="H43" i="4"/>
  <c r="G43" i="4"/>
  <c r="F43" i="4"/>
  <c r="E43" i="4"/>
  <c r="I42" i="4"/>
  <c r="H42" i="4"/>
  <c r="G42" i="4"/>
  <c r="F42" i="4"/>
  <c r="E42" i="4"/>
  <c r="I41" i="4"/>
  <c r="H41" i="4"/>
  <c r="G41" i="4"/>
  <c r="F41" i="4"/>
  <c r="E41" i="4"/>
  <c r="I40" i="4"/>
  <c r="H40" i="4"/>
  <c r="G40" i="4"/>
  <c r="F40" i="4"/>
  <c r="E40" i="4"/>
  <c r="I39" i="4"/>
  <c r="H39" i="4"/>
  <c r="G39" i="4"/>
  <c r="F39" i="4"/>
  <c r="E39" i="4"/>
  <c r="I38" i="4"/>
  <c r="H38" i="4"/>
  <c r="G38" i="4"/>
  <c r="F38" i="4"/>
  <c r="E38" i="4"/>
  <c r="I36" i="4"/>
  <c r="H36" i="4"/>
  <c r="G36" i="4"/>
  <c r="F36" i="4"/>
  <c r="E36" i="4"/>
  <c r="I35" i="4"/>
  <c r="H35" i="4"/>
  <c r="G35" i="4"/>
  <c r="F35" i="4"/>
  <c r="E35" i="4"/>
  <c r="I34" i="4"/>
  <c r="H34" i="4"/>
  <c r="G34" i="4"/>
  <c r="F34" i="4"/>
  <c r="E34" i="4"/>
  <c r="I33" i="4"/>
  <c r="H33" i="4"/>
  <c r="G33" i="4"/>
  <c r="F33" i="4"/>
  <c r="E33" i="4"/>
  <c r="I32" i="4"/>
  <c r="H32" i="4"/>
  <c r="G32" i="4"/>
  <c r="F32" i="4"/>
  <c r="E32" i="4"/>
  <c r="I31" i="4"/>
  <c r="H31" i="4"/>
  <c r="G31" i="4"/>
  <c r="F31" i="4"/>
  <c r="E31" i="4"/>
  <c r="I30" i="4"/>
  <c r="H30" i="4"/>
  <c r="G30" i="4"/>
  <c r="F30" i="4"/>
  <c r="E30" i="4"/>
  <c r="I29" i="4"/>
  <c r="H29" i="4"/>
  <c r="G29" i="4"/>
  <c r="F29" i="4"/>
  <c r="E29" i="4"/>
  <c r="I28" i="4"/>
  <c r="H28" i="4"/>
  <c r="G28" i="4"/>
  <c r="F28" i="4"/>
  <c r="E28" i="4"/>
  <c r="I27" i="4"/>
  <c r="H27" i="4"/>
  <c r="G27" i="4"/>
  <c r="F27" i="4"/>
  <c r="E27" i="4"/>
  <c r="I26" i="4"/>
  <c r="H26" i="4"/>
  <c r="G26" i="4"/>
  <c r="F26" i="4"/>
  <c r="E26" i="4"/>
  <c r="I24" i="4"/>
  <c r="H24" i="4"/>
  <c r="G24" i="4"/>
  <c r="F24" i="4"/>
  <c r="E24" i="4"/>
  <c r="I23" i="4"/>
  <c r="H23" i="4"/>
  <c r="G23" i="4"/>
  <c r="F23" i="4"/>
  <c r="E23" i="4"/>
  <c r="I22" i="4"/>
  <c r="H22" i="4"/>
  <c r="G22" i="4"/>
  <c r="F22" i="4"/>
  <c r="E22" i="4"/>
  <c r="I21" i="4"/>
  <c r="H21" i="4"/>
  <c r="G21" i="4"/>
  <c r="F21" i="4"/>
  <c r="E21" i="4"/>
  <c r="I20" i="4"/>
  <c r="H20" i="4"/>
  <c r="G20" i="4"/>
  <c r="F20" i="4"/>
  <c r="E20" i="4"/>
  <c r="I19" i="4"/>
  <c r="H19" i="4"/>
  <c r="G19" i="4"/>
  <c r="F19" i="4"/>
  <c r="E19" i="4"/>
  <c r="I18" i="4"/>
  <c r="H18" i="4"/>
  <c r="G18" i="4"/>
  <c r="F18" i="4"/>
  <c r="E18" i="4"/>
  <c r="I17" i="4"/>
  <c r="H17" i="4"/>
  <c r="G17" i="4"/>
  <c r="F17" i="4"/>
  <c r="E17" i="4"/>
  <c r="I16" i="4"/>
  <c r="H16" i="4"/>
  <c r="G16" i="4"/>
  <c r="F16" i="4"/>
  <c r="E16" i="4"/>
  <c r="I15" i="4"/>
  <c r="H15" i="4"/>
  <c r="G15" i="4"/>
  <c r="F15" i="4"/>
  <c r="E15" i="4"/>
  <c r="I14" i="4"/>
  <c r="H14" i="4"/>
  <c r="G14" i="4"/>
  <c r="F14" i="4"/>
  <c r="E14" i="4"/>
  <c r="I13" i="4"/>
  <c r="H13" i="4"/>
  <c r="G13" i="4"/>
  <c r="F13" i="4"/>
  <c r="E13" i="4"/>
  <c r="I12" i="4"/>
  <c r="H12" i="4"/>
  <c r="G12" i="4"/>
  <c r="F12" i="4"/>
  <c r="E12" i="4"/>
  <c r="H149" i="30"/>
  <c r="F149" i="30"/>
  <c r="G147" i="30"/>
  <c r="G146" i="30"/>
  <c r="G145" i="30"/>
  <c r="G144" i="30"/>
  <c r="G143" i="30"/>
  <c r="G142" i="30"/>
  <c r="G141" i="30"/>
  <c r="G139" i="30"/>
  <c r="G138" i="30"/>
  <c r="G137" i="30"/>
  <c r="G136" i="30"/>
  <c r="G134" i="30"/>
  <c r="G133" i="30"/>
  <c r="G132" i="30"/>
  <c r="G131" i="30"/>
  <c r="G130" i="30"/>
  <c r="G129" i="30"/>
  <c r="G128" i="30"/>
  <c r="G127" i="30"/>
  <c r="G126" i="30"/>
  <c r="G125" i="30"/>
  <c r="G124" i="30"/>
  <c r="G123" i="30"/>
  <c r="G122" i="30"/>
  <c r="G120" i="30"/>
  <c r="G119" i="30"/>
  <c r="G118" i="30"/>
  <c r="G117" i="30"/>
  <c r="G116" i="30"/>
  <c r="G115" i="30"/>
  <c r="G114" i="30"/>
  <c r="G113" i="30"/>
  <c r="G112" i="30"/>
  <c r="G111" i="30"/>
  <c r="G110" i="30"/>
  <c r="G109" i="30"/>
  <c r="G107" i="30"/>
  <c r="G106" i="30"/>
  <c r="G105" i="30"/>
  <c r="G104" i="30"/>
  <c r="G103" i="30"/>
  <c r="G102" i="30"/>
  <c r="G101" i="30"/>
  <c r="G100" i="30"/>
  <c r="G99" i="30"/>
  <c r="G98" i="30"/>
  <c r="G97" i="30"/>
  <c r="G96" i="30"/>
  <c r="G95" i="30"/>
  <c r="G94" i="30"/>
  <c r="G93" i="30"/>
  <c r="G92" i="30"/>
  <c r="G91" i="30"/>
  <c r="G89" i="30"/>
  <c r="G88" i="30"/>
  <c r="G87" i="30"/>
  <c r="G86" i="30"/>
  <c r="G85" i="30"/>
  <c r="G84" i="30"/>
  <c r="G83" i="30"/>
  <c r="G82" i="30"/>
  <c r="G81" i="30"/>
  <c r="G80" i="30"/>
  <c r="G78" i="30"/>
  <c r="G77" i="30"/>
  <c r="G76" i="30"/>
  <c r="G75" i="30"/>
  <c r="G74" i="30"/>
  <c r="G72" i="30"/>
  <c r="G71" i="30"/>
  <c r="G70" i="30"/>
  <c r="G69" i="30"/>
  <c r="G68" i="30"/>
  <c r="G67" i="30"/>
  <c r="G66" i="30"/>
  <c r="G65" i="30"/>
  <c r="G64" i="30"/>
  <c r="G63" i="30"/>
  <c r="G61" i="30"/>
  <c r="G60" i="30"/>
  <c r="G59" i="30"/>
  <c r="G58" i="30"/>
  <c r="G57" i="30"/>
  <c r="G56" i="30"/>
  <c r="G55" i="30"/>
  <c r="G54" i="30"/>
  <c r="G53" i="30"/>
  <c r="G52" i="30"/>
  <c r="G51" i="30"/>
  <c r="G50" i="30"/>
  <c r="G49" i="30"/>
  <c r="G47" i="30"/>
  <c r="G46" i="30"/>
  <c r="G45" i="30"/>
  <c r="G44" i="30"/>
  <c r="G43" i="30"/>
  <c r="G42" i="30"/>
  <c r="G41" i="30"/>
  <c r="G40" i="30"/>
  <c r="G39" i="30"/>
  <c r="G38" i="30"/>
  <c r="G36" i="30"/>
  <c r="G35" i="30"/>
  <c r="G34" i="30"/>
  <c r="G33" i="30"/>
  <c r="G32" i="30"/>
  <c r="G31" i="30"/>
  <c r="G30" i="30"/>
  <c r="G29" i="30"/>
  <c r="G28" i="30"/>
  <c r="G27" i="30"/>
  <c r="G26" i="30"/>
  <c r="G13" i="30"/>
  <c r="G14" i="30"/>
  <c r="G15" i="30"/>
  <c r="G16" i="30"/>
  <c r="G17" i="30"/>
  <c r="G18" i="30"/>
  <c r="G19" i="30"/>
  <c r="G20" i="30"/>
  <c r="G21" i="30"/>
  <c r="G22" i="30"/>
  <c r="G23" i="30"/>
  <c r="G24" i="30"/>
  <c r="G12" i="30"/>
  <c r="E147" i="30"/>
  <c r="E146" i="30"/>
  <c r="E145" i="30"/>
  <c r="E144" i="30"/>
  <c r="E143" i="30"/>
  <c r="E142" i="30"/>
  <c r="E141" i="30"/>
  <c r="E139" i="30"/>
  <c r="E138" i="30"/>
  <c r="E137" i="30"/>
  <c r="E136" i="30"/>
  <c r="E134" i="30"/>
  <c r="E133" i="30"/>
  <c r="E132" i="30"/>
  <c r="E131" i="30"/>
  <c r="E130" i="30"/>
  <c r="E129" i="30"/>
  <c r="E128" i="30"/>
  <c r="E127" i="30"/>
  <c r="E126" i="30"/>
  <c r="E125" i="30"/>
  <c r="E124" i="30"/>
  <c r="E123" i="30"/>
  <c r="E122" i="30"/>
  <c r="E120" i="30"/>
  <c r="E119" i="30"/>
  <c r="E118" i="30"/>
  <c r="E117" i="30"/>
  <c r="E116" i="30"/>
  <c r="E115" i="30"/>
  <c r="E114" i="30"/>
  <c r="E113" i="30"/>
  <c r="E112" i="30"/>
  <c r="E111" i="30"/>
  <c r="E110" i="30"/>
  <c r="E109" i="30"/>
  <c r="E107" i="30"/>
  <c r="E106" i="30"/>
  <c r="E105" i="30"/>
  <c r="E104" i="30"/>
  <c r="E103" i="30"/>
  <c r="E102" i="30"/>
  <c r="E101" i="30"/>
  <c r="E100" i="30"/>
  <c r="E99" i="30"/>
  <c r="E98" i="30"/>
  <c r="E97" i="30"/>
  <c r="E96" i="30"/>
  <c r="E95" i="30"/>
  <c r="E94" i="30"/>
  <c r="E93" i="30"/>
  <c r="E92" i="30"/>
  <c r="E91" i="30"/>
  <c r="E89" i="30"/>
  <c r="E88" i="30"/>
  <c r="E87" i="30"/>
  <c r="E86" i="30"/>
  <c r="E85" i="30"/>
  <c r="E84" i="30"/>
  <c r="E83" i="30"/>
  <c r="E82" i="30"/>
  <c r="E81" i="30"/>
  <c r="E80" i="30"/>
  <c r="E78" i="30"/>
  <c r="E77" i="30"/>
  <c r="E76" i="30"/>
  <c r="E75" i="30"/>
  <c r="E74" i="30"/>
  <c r="E72" i="30"/>
  <c r="E71" i="30"/>
  <c r="E70" i="30"/>
  <c r="E69" i="30"/>
  <c r="E68" i="30"/>
  <c r="E67" i="30"/>
  <c r="E66" i="30"/>
  <c r="E65" i="30"/>
  <c r="E64" i="30"/>
  <c r="E63" i="30"/>
  <c r="E61" i="30"/>
  <c r="E60" i="30"/>
  <c r="E59" i="30"/>
  <c r="E58" i="30"/>
  <c r="E57" i="30"/>
  <c r="E56" i="30"/>
  <c r="E55" i="30"/>
  <c r="E54" i="30"/>
  <c r="E53" i="30"/>
  <c r="E52" i="30"/>
  <c r="E51" i="30"/>
  <c r="E50" i="30"/>
  <c r="E49" i="30"/>
  <c r="E47" i="30"/>
  <c r="E46" i="30"/>
  <c r="E45" i="30"/>
  <c r="E44" i="30"/>
  <c r="E43" i="30"/>
  <c r="E42" i="30"/>
  <c r="E41" i="30"/>
  <c r="E40" i="30"/>
  <c r="E39" i="30"/>
  <c r="E38" i="30"/>
  <c r="E36" i="30"/>
  <c r="E35" i="30"/>
  <c r="E34" i="30"/>
  <c r="E33" i="30"/>
  <c r="E32" i="30"/>
  <c r="E31" i="30"/>
  <c r="E30" i="30"/>
  <c r="E29" i="30"/>
  <c r="E28" i="30"/>
  <c r="E27" i="30"/>
  <c r="E26" i="30"/>
  <c r="E13" i="30"/>
  <c r="E14" i="30"/>
  <c r="E15" i="30"/>
  <c r="E16" i="30"/>
  <c r="E17" i="30"/>
  <c r="E18" i="30"/>
  <c r="E19" i="30"/>
  <c r="E20" i="30"/>
  <c r="E21" i="30"/>
  <c r="E22" i="30"/>
  <c r="E23" i="30"/>
  <c r="E24" i="30"/>
  <c r="E12" i="30"/>
  <c r="G72" i="12"/>
  <c r="G71" i="12"/>
  <c r="G70" i="12"/>
  <c r="G69" i="12"/>
  <c r="G68" i="12"/>
  <c r="G67" i="12"/>
  <c r="G66" i="12"/>
  <c r="G65" i="12"/>
  <c r="G64" i="12"/>
  <c r="G63" i="12"/>
  <c r="G47" i="12"/>
  <c r="G46" i="12"/>
  <c r="G45" i="12"/>
  <c r="G44" i="12"/>
  <c r="G43" i="12"/>
  <c r="G42" i="12"/>
  <c r="G41" i="12"/>
  <c r="G40" i="12"/>
  <c r="G39" i="12"/>
  <c r="G38" i="12"/>
  <c r="G36" i="12"/>
  <c r="G35" i="12"/>
  <c r="G34" i="12"/>
  <c r="G33" i="12"/>
  <c r="G32" i="12"/>
  <c r="G31" i="12"/>
  <c r="G30" i="12"/>
  <c r="G29" i="12"/>
  <c r="G28" i="12"/>
  <c r="G27" i="12"/>
  <c r="G26" i="12"/>
  <c r="G147" i="12"/>
  <c r="G146" i="12"/>
  <c r="G145" i="12"/>
  <c r="G144" i="12"/>
  <c r="G143" i="12"/>
  <c r="G142" i="12"/>
  <c r="G141" i="12"/>
  <c r="G139" i="12"/>
  <c r="G138" i="12"/>
  <c r="G137" i="12"/>
  <c r="G136" i="12"/>
  <c r="G134" i="12"/>
  <c r="G133" i="12"/>
  <c r="G132" i="12"/>
  <c r="G131" i="12"/>
  <c r="G130" i="12"/>
  <c r="G129" i="12"/>
  <c r="G128" i="12"/>
  <c r="G127" i="12"/>
  <c r="G126" i="12"/>
  <c r="G125" i="12"/>
  <c r="G124" i="12"/>
  <c r="G123" i="12"/>
  <c r="G122" i="12"/>
  <c r="G120" i="12"/>
  <c r="G119" i="12"/>
  <c r="G118" i="12"/>
  <c r="G117" i="12"/>
  <c r="G116" i="12"/>
  <c r="G115" i="12"/>
  <c r="G114" i="12"/>
  <c r="G113" i="12"/>
  <c r="G112" i="12"/>
  <c r="G111" i="12"/>
  <c r="G110" i="12"/>
  <c r="G109" i="12"/>
  <c r="G107" i="12"/>
  <c r="G106" i="12"/>
  <c r="G105" i="12"/>
  <c r="G104" i="12"/>
  <c r="G103" i="12"/>
  <c r="G102" i="12"/>
  <c r="G101" i="12"/>
  <c r="G100" i="12"/>
  <c r="G99" i="12"/>
  <c r="G98" i="12"/>
  <c r="G97" i="12"/>
  <c r="G96" i="12"/>
  <c r="G95" i="12"/>
  <c r="G94" i="12"/>
  <c r="G93" i="12"/>
  <c r="G92" i="12"/>
  <c r="G91" i="12"/>
  <c r="G89" i="12"/>
  <c r="G88" i="12"/>
  <c r="G87" i="12"/>
  <c r="G86" i="12"/>
  <c r="G85" i="12"/>
  <c r="G84" i="12"/>
  <c r="G83" i="12"/>
  <c r="G82" i="12"/>
  <c r="G81" i="12"/>
  <c r="G80" i="12"/>
  <c r="G78" i="12"/>
  <c r="G77" i="12"/>
  <c r="G76" i="12"/>
  <c r="G75" i="12"/>
  <c r="G74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13" i="12"/>
  <c r="G14" i="12"/>
  <c r="G15" i="12"/>
  <c r="G16" i="12"/>
  <c r="G17" i="12"/>
  <c r="G18" i="12"/>
  <c r="G19" i="12"/>
  <c r="G20" i="12"/>
  <c r="G21" i="12"/>
  <c r="G22" i="12"/>
  <c r="G23" i="12"/>
  <c r="G24" i="12"/>
  <c r="G12" i="12"/>
  <c r="E107" i="7" l="1"/>
  <c r="W48" i="4"/>
  <c r="W90" i="4"/>
  <c r="W148" i="4"/>
  <c r="F73" i="31"/>
  <c r="D73" i="31" s="1"/>
  <c r="F121" i="31"/>
  <c r="D121" i="31" s="1"/>
  <c r="F140" i="31"/>
  <c r="F148" i="31"/>
  <c r="F25" i="31"/>
  <c r="D25" i="31" s="1"/>
  <c r="C25" i="31" s="1"/>
  <c r="Q12" i="24" s="1"/>
  <c r="F37" i="31"/>
  <c r="D37" i="31" s="1"/>
  <c r="F135" i="31"/>
  <c r="J148" i="32"/>
  <c r="F62" i="31"/>
  <c r="D62" i="31" s="1"/>
  <c r="J121" i="4"/>
  <c r="J108" i="32"/>
  <c r="F48" i="31"/>
  <c r="D48" i="31" s="1"/>
  <c r="F90" i="31"/>
  <c r="D90" i="31" s="1"/>
  <c r="F108" i="31"/>
  <c r="D108" i="31" s="1"/>
  <c r="G108" i="12"/>
  <c r="F79" i="31"/>
  <c r="D79" i="31" s="1"/>
  <c r="J121" i="32"/>
  <c r="W25" i="4"/>
  <c r="W73" i="4"/>
  <c r="J90" i="32"/>
  <c r="W121" i="4"/>
  <c r="W37" i="4"/>
  <c r="W62" i="4"/>
  <c r="J25" i="4"/>
  <c r="J48" i="4"/>
  <c r="J73" i="4"/>
  <c r="J90" i="4"/>
  <c r="J108" i="4"/>
  <c r="J148" i="4"/>
  <c r="J37" i="32"/>
  <c r="J48" i="32"/>
  <c r="J62" i="32"/>
  <c r="J135" i="32"/>
  <c r="J140" i="32"/>
  <c r="J62" i="4"/>
  <c r="J25" i="32"/>
  <c r="J79" i="32"/>
  <c r="J73" i="32"/>
  <c r="J37" i="4"/>
  <c r="J79" i="4"/>
  <c r="J135" i="4"/>
  <c r="W108" i="4"/>
  <c r="W135" i="4"/>
  <c r="G147" i="13"/>
  <c r="G146" i="13"/>
  <c r="G145" i="13"/>
  <c r="G144" i="13"/>
  <c r="G143" i="13"/>
  <c r="G142" i="13"/>
  <c r="G141" i="13"/>
  <c r="G139" i="13"/>
  <c r="G138" i="13"/>
  <c r="G137" i="13"/>
  <c r="G136" i="13"/>
  <c r="G134" i="13"/>
  <c r="G133" i="13"/>
  <c r="G132" i="13"/>
  <c r="G131" i="13"/>
  <c r="G130" i="13"/>
  <c r="G129" i="13"/>
  <c r="G128" i="13"/>
  <c r="G127" i="13"/>
  <c r="G126" i="13"/>
  <c r="G125" i="13"/>
  <c r="G124" i="13"/>
  <c r="G123" i="13"/>
  <c r="G122" i="13"/>
  <c r="G120" i="13"/>
  <c r="G119" i="13"/>
  <c r="G118" i="13"/>
  <c r="G117" i="13"/>
  <c r="G116" i="13"/>
  <c r="G115" i="13"/>
  <c r="G114" i="13"/>
  <c r="G113" i="13"/>
  <c r="G112" i="13"/>
  <c r="G111" i="13"/>
  <c r="G110" i="13"/>
  <c r="G109" i="13"/>
  <c r="G107" i="13"/>
  <c r="G106" i="13"/>
  <c r="G105" i="13"/>
  <c r="G104" i="13"/>
  <c r="G103" i="13"/>
  <c r="G102" i="13"/>
  <c r="G101" i="13"/>
  <c r="G100" i="13"/>
  <c r="G99" i="13"/>
  <c r="G98" i="13"/>
  <c r="G97" i="13"/>
  <c r="G96" i="13"/>
  <c r="G95" i="13"/>
  <c r="G94" i="13"/>
  <c r="G93" i="13"/>
  <c r="G92" i="13"/>
  <c r="G91" i="13"/>
  <c r="G89" i="13"/>
  <c r="G88" i="13"/>
  <c r="G87" i="13"/>
  <c r="G86" i="13"/>
  <c r="G85" i="13"/>
  <c r="G84" i="13"/>
  <c r="G83" i="13"/>
  <c r="G82" i="13"/>
  <c r="G81" i="13"/>
  <c r="G80" i="13"/>
  <c r="G78" i="13"/>
  <c r="G77" i="13"/>
  <c r="G76" i="13"/>
  <c r="G75" i="13"/>
  <c r="G74" i="13"/>
  <c r="G72" i="13"/>
  <c r="G71" i="13"/>
  <c r="G70" i="13"/>
  <c r="G69" i="13"/>
  <c r="G68" i="13"/>
  <c r="G67" i="13"/>
  <c r="G66" i="13"/>
  <c r="G65" i="13"/>
  <c r="G64" i="13"/>
  <c r="G63" i="13"/>
  <c r="G61" i="13"/>
  <c r="G60" i="13"/>
  <c r="G59" i="13"/>
  <c r="G58" i="13"/>
  <c r="G57" i="13"/>
  <c r="G56" i="13"/>
  <c r="G55" i="13"/>
  <c r="G54" i="13"/>
  <c r="G53" i="13"/>
  <c r="G52" i="13"/>
  <c r="G51" i="13"/>
  <c r="G50" i="13"/>
  <c r="G49" i="13"/>
  <c r="G47" i="13"/>
  <c r="G46" i="13"/>
  <c r="G45" i="13"/>
  <c r="G44" i="13"/>
  <c r="G43" i="13"/>
  <c r="G42" i="13"/>
  <c r="G41" i="13"/>
  <c r="G40" i="13"/>
  <c r="G39" i="13"/>
  <c r="G38" i="13"/>
  <c r="G36" i="13"/>
  <c r="G35" i="13"/>
  <c r="G34" i="13"/>
  <c r="G33" i="13"/>
  <c r="G32" i="13"/>
  <c r="G31" i="13"/>
  <c r="G30" i="13"/>
  <c r="G29" i="13"/>
  <c r="G28" i="13"/>
  <c r="G27" i="13"/>
  <c r="G26" i="13"/>
  <c r="G13" i="13"/>
  <c r="G14" i="13"/>
  <c r="G15" i="13"/>
  <c r="G16" i="13"/>
  <c r="G17" i="13"/>
  <c r="G18" i="13"/>
  <c r="G19" i="13"/>
  <c r="G20" i="13"/>
  <c r="G21" i="13"/>
  <c r="G22" i="13"/>
  <c r="G23" i="13"/>
  <c r="G24" i="13"/>
  <c r="G12" i="13"/>
  <c r="X62" i="13"/>
  <c r="Y62" i="13"/>
  <c r="Z62" i="13"/>
  <c r="AA62" i="13"/>
  <c r="AB62" i="13"/>
  <c r="J147" i="5"/>
  <c r="J146" i="5"/>
  <c r="J145" i="5"/>
  <c r="J144" i="5"/>
  <c r="J143" i="5"/>
  <c r="J142" i="5"/>
  <c r="J141" i="5"/>
  <c r="J139" i="5"/>
  <c r="J138" i="5"/>
  <c r="J137" i="5"/>
  <c r="J136" i="5"/>
  <c r="J134" i="5"/>
  <c r="J133" i="5"/>
  <c r="J132" i="5"/>
  <c r="J131" i="5"/>
  <c r="J130" i="5"/>
  <c r="J129" i="5"/>
  <c r="J128" i="5"/>
  <c r="J127" i="5"/>
  <c r="J126" i="5"/>
  <c r="J125" i="5"/>
  <c r="J124" i="5"/>
  <c r="J123" i="5"/>
  <c r="J122" i="5"/>
  <c r="J120" i="5"/>
  <c r="J119" i="5"/>
  <c r="J118" i="5"/>
  <c r="J117" i="5"/>
  <c r="J116" i="5"/>
  <c r="J115" i="5"/>
  <c r="J114" i="5"/>
  <c r="J113" i="5"/>
  <c r="J112" i="5"/>
  <c r="J111" i="5"/>
  <c r="J110" i="5"/>
  <c r="J109" i="5"/>
  <c r="J107" i="5"/>
  <c r="J106" i="5"/>
  <c r="J105" i="5"/>
  <c r="J104" i="5"/>
  <c r="J103" i="5"/>
  <c r="J102" i="5"/>
  <c r="J101" i="5"/>
  <c r="J100" i="5"/>
  <c r="J99" i="5"/>
  <c r="J98" i="5"/>
  <c r="J97" i="5"/>
  <c r="J96" i="5"/>
  <c r="J95" i="5"/>
  <c r="J94" i="5"/>
  <c r="J93" i="5"/>
  <c r="J92" i="5"/>
  <c r="J91" i="5"/>
  <c r="J89" i="5"/>
  <c r="J88" i="5"/>
  <c r="J87" i="5"/>
  <c r="J86" i="5"/>
  <c r="J85" i="5"/>
  <c r="J84" i="5"/>
  <c r="J83" i="5"/>
  <c r="J82" i="5"/>
  <c r="J81" i="5"/>
  <c r="J80" i="5"/>
  <c r="J78" i="5"/>
  <c r="J77" i="5"/>
  <c r="J76" i="5"/>
  <c r="J75" i="5"/>
  <c r="J74" i="5"/>
  <c r="J72" i="5"/>
  <c r="J71" i="5"/>
  <c r="J70" i="5"/>
  <c r="J69" i="5"/>
  <c r="J68" i="5"/>
  <c r="J67" i="5"/>
  <c r="J66" i="5"/>
  <c r="J65" i="5"/>
  <c r="J64" i="5"/>
  <c r="J63" i="5"/>
  <c r="J61" i="5"/>
  <c r="J60" i="5"/>
  <c r="J59" i="5"/>
  <c r="J58" i="5"/>
  <c r="J57" i="5"/>
  <c r="J56" i="5"/>
  <c r="J55" i="5"/>
  <c r="J54" i="5"/>
  <c r="J53" i="5"/>
  <c r="J52" i="5"/>
  <c r="J51" i="5"/>
  <c r="J50" i="5"/>
  <c r="J49" i="5"/>
  <c r="J47" i="5"/>
  <c r="J46" i="5"/>
  <c r="J45" i="5"/>
  <c r="J44" i="5"/>
  <c r="J43" i="5"/>
  <c r="J42" i="5"/>
  <c r="J41" i="5"/>
  <c r="J40" i="5"/>
  <c r="J39" i="5"/>
  <c r="J38" i="5"/>
  <c r="J36" i="5"/>
  <c r="J35" i="5"/>
  <c r="J34" i="5"/>
  <c r="J33" i="5"/>
  <c r="J32" i="5"/>
  <c r="J31" i="5"/>
  <c r="J30" i="5"/>
  <c r="J29" i="5"/>
  <c r="J28" i="5"/>
  <c r="J27" i="5"/>
  <c r="J26" i="5"/>
  <c r="J24" i="5"/>
  <c r="J23" i="5"/>
  <c r="J22" i="5"/>
  <c r="J21" i="5"/>
  <c r="J20" i="5"/>
  <c r="J19" i="5"/>
  <c r="J18" i="5"/>
  <c r="J17" i="5"/>
  <c r="J16" i="5"/>
  <c r="J15" i="5"/>
  <c r="J14" i="5"/>
  <c r="J13" i="5"/>
  <c r="J12" i="5"/>
  <c r="I147" i="5"/>
  <c r="H147" i="5"/>
  <c r="G147" i="5"/>
  <c r="F147" i="5"/>
  <c r="E147" i="5"/>
  <c r="I146" i="5"/>
  <c r="H146" i="5"/>
  <c r="G146" i="5"/>
  <c r="F146" i="5"/>
  <c r="E146" i="5"/>
  <c r="I145" i="5"/>
  <c r="H145" i="5"/>
  <c r="G145" i="5"/>
  <c r="F145" i="5"/>
  <c r="E145" i="5"/>
  <c r="I144" i="5"/>
  <c r="H144" i="5"/>
  <c r="G144" i="5"/>
  <c r="F144" i="5"/>
  <c r="E144" i="5"/>
  <c r="I143" i="5"/>
  <c r="H143" i="5"/>
  <c r="G143" i="5"/>
  <c r="F143" i="5"/>
  <c r="E143" i="5"/>
  <c r="I142" i="5"/>
  <c r="H142" i="5"/>
  <c r="G142" i="5"/>
  <c r="F142" i="5"/>
  <c r="E142" i="5"/>
  <c r="I141" i="5"/>
  <c r="H141" i="5"/>
  <c r="G141" i="5"/>
  <c r="F141" i="5"/>
  <c r="E141" i="5"/>
  <c r="I139" i="5"/>
  <c r="H139" i="5"/>
  <c r="G139" i="5"/>
  <c r="F139" i="5"/>
  <c r="E139" i="5"/>
  <c r="I138" i="5"/>
  <c r="H138" i="5"/>
  <c r="G138" i="5"/>
  <c r="F138" i="5"/>
  <c r="E138" i="5"/>
  <c r="I137" i="5"/>
  <c r="H137" i="5"/>
  <c r="G137" i="5"/>
  <c r="F137" i="5"/>
  <c r="E137" i="5"/>
  <c r="I136" i="5"/>
  <c r="H136" i="5"/>
  <c r="G136" i="5"/>
  <c r="F136" i="5"/>
  <c r="E136" i="5"/>
  <c r="I134" i="5"/>
  <c r="H134" i="5"/>
  <c r="G134" i="5"/>
  <c r="F134" i="5"/>
  <c r="E134" i="5"/>
  <c r="I133" i="5"/>
  <c r="H133" i="5"/>
  <c r="G133" i="5"/>
  <c r="F133" i="5"/>
  <c r="E133" i="5"/>
  <c r="I132" i="5"/>
  <c r="H132" i="5"/>
  <c r="G132" i="5"/>
  <c r="F132" i="5"/>
  <c r="E132" i="5"/>
  <c r="I131" i="5"/>
  <c r="H131" i="5"/>
  <c r="G131" i="5"/>
  <c r="F131" i="5"/>
  <c r="E131" i="5"/>
  <c r="I130" i="5"/>
  <c r="H130" i="5"/>
  <c r="G130" i="5"/>
  <c r="F130" i="5"/>
  <c r="E130" i="5"/>
  <c r="I129" i="5"/>
  <c r="H129" i="5"/>
  <c r="G129" i="5"/>
  <c r="F129" i="5"/>
  <c r="E129" i="5"/>
  <c r="I128" i="5"/>
  <c r="H128" i="5"/>
  <c r="G128" i="5"/>
  <c r="F128" i="5"/>
  <c r="E128" i="5"/>
  <c r="I127" i="5"/>
  <c r="H127" i="5"/>
  <c r="G127" i="5"/>
  <c r="F127" i="5"/>
  <c r="E127" i="5"/>
  <c r="I126" i="5"/>
  <c r="H126" i="5"/>
  <c r="G126" i="5"/>
  <c r="F126" i="5"/>
  <c r="E126" i="5"/>
  <c r="I125" i="5"/>
  <c r="H125" i="5"/>
  <c r="G125" i="5"/>
  <c r="F125" i="5"/>
  <c r="E125" i="5"/>
  <c r="I124" i="5"/>
  <c r="H124" i="5"/>
  <c r="G124" i="5"/>
  <c r="F124" i="5"/>
  <c r="E124" i="5"/>
  <c r="I123" i="5"/>
  <c r="H123" i="5"/>
  <c r="G123" i="5"/>
  <c r="F123" i="5"/>
  <c r="E123" i="5"/>
  <c r="I122" i="5"/>
  <c r="H122" i="5"/>
  <c r="G122" i="5"/>
  <c r="F122" i="5"/>
  <c r="E122" i="5"/>
  <c r="I120" i="5"/>
  <c r="H120" i="5"/>
  <c r="G120" i="5"/>
  <c r="F120" i="5"/>
  <c r="E120" i="5"/>
  <c r="I119" i="5"/>
  <c r="H119" i="5"/>
  <c r="G119" i="5"/>
  <c r="F119" i="5"/>
  <c r="E119" i="5"/>
  <c r="I118" i="5"/>
  <c r="H118" i="5"/>
  <c r="G118" i="5"/>
  <c r="F118" i="5"/>
  <c r="E118" i="5"/>
  <c r="I117" i="5"/>
  <c r="H117" i="5"/>
  <c r="G117" i="5"/>
  <c r="F117" i="5"/>
  <c r="E117" i="5"/>
  <c r="I116" i="5"/>
  <c r="H116" i="5"/>
  <c r="G116" i="5"/>
  <c r="F116" i="5"/>
  <c r="E116" i="5"/>
  <c r="I115" i="5"/>
  <c r="H115" i="5"/>
  <c r="G115" i="5"/>
  <c r="F115" i="5"/>
  <c r="E115" i="5"/>
  <c r="I114" i="5"/>
  <c r="H114" i="5"/>
  <c r="G114" i="5"/>
  <c r="F114" i="5"/>
  <c r="E114" i="5"/>
  <c r="I113" i="5"/>
  <c r="H113" i="5"/>
  <c r="G113" i="5"/>
  <c r="F113" i="5"/>
  <c r="E113" i="5"/>
  <c r="I112" i="5"/>
  <c r="H112" i="5"/>
  <c r="G112" i="5"/>
  <c r="F112" i="5"/>
  <c r="E112" i="5"/>
  <c r="I111" i="5"/>
  <c r="H111" i="5"/>
  <c r="G111" i="5"/>
  <c r="F111" i="5"/>
  <c r="E111" i="5"/>
  <c r="I110" i="5"/>
  <c r="H110" i="5"/>
  <c r="G110" i="5"/>
  <c r="F110" i="5"/>
  <c r="E110" i="5"/>
  <c r="I109" i="5"/>
  <c r="H109" i="5"/>
  <c r="G109" i="5"/>
  <c r="F109" i="5"/>
  <c r="E109" i="5"/>
  <c r="I107" i="5"/>
  <c r="H107" i="5"/>
  <c r="G107" i="5"/>
  <c r="F107" i="5"/>
  <c r="E107" i="5"/>
  <c r="I106" i="5"/>
  <c r="H106" i="5"/>
  <c r="G106" i="5"/>
  <c r="F106" i="5"/>
  <c r="E106" i="5"/>
  <c r="I105" i="5"/>
  <c r="H105" i="5"/>
  <c r="G105" i="5"/>
  <c r="F105" i="5"/>
  <c r="E105" i="5"/>
  <c r="I104" i="5"/>
  <c r="H104" i="5"/>
  <c r="G104" i="5"/>
  <c r="F104" i="5"/>
  <c r="E104" i="5"/>
  <c r="I103" i="5"/>
  <c r="H103" i="5"/>
  <c r="G103" i="5"/>
  <c r="F103" i="5"/>
  <c r="E103" i="5"/>
  <c r="I102" i="5"/>
  <c r="H102" i="5"/>
  <c r="G102" i="5"/>
  <c r="F102" i="5"/>
  <c r="E102" i="5"/>
  <c r="I101" i="5"/>
  <c r="H101" i="5"/>
  <c r="G101" i="5"/>
  <c r="F101" i="5"/>
  <c r="E101" i="5"/>
  <c r="I100" i="5"/>
  <c r="H100" i="5"/>
  <c r="G100" i="5"/>
  <c r="F100" i="5"/>
  <c r="E100" i="5"/>
  <c r="I99" i="5"/>
  <c r="H99" i="5"/>
  <c r="G99" i="5"/>
  <c r="F99" i="5"/>
  <c r="E99" i="5"/>
  <c r="I98" i="5"/>
  <c r="H98" i="5"/>
  <c r="G98" i="5"/>
  <c r="F98" i="5"/>
  <c r="E98" i="5"/>
  <c r="I97" i="5"/>
  <c r="H97" i="5"/>
  <c r="G97" i="5"/>
  <c r="F97" i="5"/>
  <c r="E97" i="5"/>
  <c r="I96" i="5"/>
  <c r="H96" i="5"/>
  <c r="G96" i="5"/>
  <c r="F96" i="5"/>
  <c r="E96" i="5"/>
  <c r="I95" i="5"/>
  <c r="H95" i="5"/>
  <c r="G95" i="5"/>
  <c r="F95" i="5"/>
  <c r="E95" i="5"/>
  <c r="I94" i="5"/>
  <c r="H94" i="5"/>
  <c r="G94" i="5"/>
  <c r="F94" i="5"/>
  <c r="E94" i="5"/>
  <c r="I93" i="5"/>
  <c r="H93" i="5"/>
  <c r="G93" i="5"/>
  <c r="F93" i="5"/>
  <c r="E93" i="5"/>
  <c r="I92" i="5"/>
  <c r="H92" i="5"/>
  <c r="G92" i="5"/>
  <c r="F92" i="5"/>
  <c r="E92" i="5"/>
  <c r="I91" i="5"/>
  <c r="H91" i="5"/>
  <c r="G91" i="5"/>
  <c r="F91" i="5"/>
  <c r="E91" i="5"/>
  <c r="I89" i="5"/>
  <c r="H89" i="5"/>
  <c r="G89" i="5"/>
  <c r="F89" i="5"/>
  <c r="E89" i="5"/>
  <c r="I88" i="5"/>
  <c r="H88" i="5"/>
  <c r="G88" i="5"/>
  <c r="F88" i="5"/>
  <c r="E88" i="5"/>
  <c r="I87" i="5"/>
  <c r="H87" i="5"/>
  <c r="G87" i="5"/>
  <c r="F87" i="5"/>
  <c r="E87" i="5"/>
  <c r="I86" i="5"/>
  <c r="H86" i="5"/>
  <c r="G86" i="5"/>
  <c r="F86" i="5"/>
  <c r="E86" i="5"/>
  <c r="I85" i="5"/>
  <c r="H85" i="5"/>
  <c r="G85" i="5"/>
  <c r="F85" i="5"/>
  <c r="E85" i="5"/>
  <c r="I84" i="5"/>
  <c r="H84" i="5"/>
  <c r="G84" i="5"/>
  <c r="F84" i="5"/>
  <c r="E84" i="5"/>
  <c r="I83" i="5"/>
  <c r="H83" i="5"/>
  <c r="G83" i="5"/>
  <c r="F83" i="5"/>
  <c r="E83" i="5"/>
  <c r="I82" i="5"/>
  <c r="H82" i="5"/>
  <c r="G82" i="5"/>
  <c r="F82" i="5"/>
  <c r="E82" i="5"/>
  <c r="I81" i="5"/>
  <c r="H81" i="5"/>
  <c r="G81" i="5"/>
  <c r="F81" i="5"/>
  <c r="E81" i="5"/>
  <c r="I80" i="5"/>
  <c r="H80" i="5"/>
  <c r="G80" i="5"/>
  <c r="F80" i="5"/>
  <c r="E80" i="5"/>
  <c r="I78" i="5"/>
  <c r="H78" i="5"/>
  <c r="G78" i="5"/>
  <c r="F78" i="5"/>
  <c r="E78" i="5"/>
  <c r="I77" i="5"/>
  <c r="H77" i="5"/>
  <c r="G77" i="5"/>
  <c r="F77" i="5"/>
  <c r="E77" i="5"/>
  <c r="I76" i="5"/>
  <c r="H76" i="5"/>
  <c r="G76" i="5"/>
  <c r="F76" i="5"/>
  <c r="E76" i="5"/>
  <c r="I75" i="5"/>
  <c r="H75" i="5"/>
  <c r="G75" i="5"/>
  <c r="F75" i="5"/>
  <c r="E75" i="5"/>
  <c r="I74" i="5"/>
  <c r="H74" i="5"/>
  <c r="G74" i="5"/>
  <c r="F74" i="5"/>
  <c r="E74" i="5"/>
  <c r="I72" i="5"/>
  <c r="H72" i="5"/>
  <c r="G72" i="5"/>
  <c r="F72" i="5"/>
  <c r="E72" i="5"/>
  <c r="I71" i="5"/>
  <c r="H71" i="5"/>
  <c r="G71" i="5"/>
  <c r="F71" i="5"/>
  <c r="E71" i="5"/>
  <c r="I70" i="5"/>
  <c r="H70" i="5"/>
  <c r="G70" i="5"/>
  <c r="F70" i="5"/>
  <c r="E70" i="5"/>
  <c r="I69" i="5"/>
  <c r="H69" i="5"/>
  <c r="G69" i="5"/>
  <c r="F69" i="5"/>
  <c r="E69" i="5"/>
  <c r="I68" i="5"/>
  <c r="H68" i="5"/>
  <c r="G68" i="5"/>
  <c r="F68" i="5"/>
  <c r="E68" i="5"/>
  <c r="I67" i="5"/>
  <c r="H67" i="5"/>
  <c r="G67" i="5"/>
  <c r="F67" i="5"/>
  <c r="E67" i="5"/>
  <c r="I66" i="5"/>
  <c r="H66" i="5"/>
  <c r="G66" i="5"/>
  <c r="F66" i="5"/>
  <c r="E66" i="5"/>
  <c r="I65" i="5"/>
  <c r="H65" i="5"/>
  <c r="G65" i="5"/>
  <c r="F65" i="5"/>
  <c r="E65" i="5"/>
  <c r="I64" i="5"/>
  <c r="H64" i="5"/>
  <c r="G64" i="5"/>
  <c r="F64" i="5"/>
  <c r="E64" i="5"/>
  <c r="I63" i="5"/>
  <c r="H63" i="5"/>
  <c r="G63" i="5"/>
  <c r="F63" i="5"/>
  <c r="E63" i="5"/>
  <c r="I61" i="5"/>
  <c r="H61" i="5"/>
  <c r="G61" i="5"/>
  <c r="F61" i="5"/>
  <c r="E61" i="5"/>
  <c r="I60" i="5"/>
  <c r="H60" i="5"/>
  <c r="G60" i="5"/>
  <c r="F60" i="5"/>
  <c r="E60" i="5"/>
  <c r="I59" i="5"/>
  <c r="H59" i="5"/>
  <c r="G59" i="5"/>
  <c r="F59" i="5"/>
  <c r="E59" i="5"/>
  <c r="I58" i="5"/>
  <c r="H58" i="5"/>
  <c r="G58" i="5"/>
  <c r="F58" i="5"/>
  <c r="E58" i="5"/>
  <c r="I57" i="5"/>
  <c r="H57" i="5"/>
  <c r="G57" i="5"/>
  <c r="F57" i="5"/>
  <c r="E57" i="5"/>
  <c r="I56" i="5"/>
  <c r="H56" i="5"/>
  <c r="G56" i="5"/>
  <c r="F56" i="5"/>
  <c r="E56" i="5"/>
  <c r="I55" i="5"/>
  <c r="H55" i="5"/>
  <c r="G55" i="5"/>
  <c r="F55" i="5"/>
  <c r="E55" i="5"/>
  <c r="I54" i="5"/>
  <c r="H54" i="5"/>
  <c r="G54" i="5"/>
  <c r="F54" i="5"/>
  <c r="E54" i="5"/>
  <c r="I53" i="5"/>
  <c r="H53" i="5"/>
  <c r="G53" i="5"/>
  <c r="F53" i="5"/>
  <c r="E53" i="5"/>
  <c r="I52" i="5"/>
  <c r="H52" i="5"/>
  <c r="G52" i="5"/>
  <c r="F52" i="5"/>
  <c r="E52" i="5"/>
  <c r="I51" i="5"/>
  <c r="H51" i="5"/>
  <c r="G51" i="5"/>
  <c r="F51" i="5"/>
  <c r="E51" i="5"/>
  <c r="I50" i="5"/>
  <c r="H50" i="5"/>
  <c r="G50" i="5"/>
  <c r="F50" i="5"/>
  <c r="E50" i="5"/>
  <c r="I49" i="5"/>
  <c r="H49" i="5"/>
  <c r="G49" i="5"/>
  <c r="F49" i="5"/>
  <c r="E49" i="5"/>
  <c r="I47" i="5"/>
  <c r="H47" i="5"/>
  <c r="G47" i="5"/>
  <c r="F47" i="5"/>
  <c r="E47" i="5"/>
  <c r="I46" i="5"/>
  <c r="H46" i="5"/>
  <c r="G46" i="5"/>
  <c r="F46" i="5"/>
  <c r="E46" i="5"/>
  <c r="I45" i="5"/>
  <c r="H45" i="5"/>
  <c r="G45" i="5"/>
  <c r="F45" i="5"/>
  <c r="E45" i="5"/>
  <c r="I44" i="5"/>
  <c r="H44" i="5"/>
  <c r="G44" i="5"/>
  <c r="F44" i="5"/>
  <c r="E44" i="5"/>
  <c r="I43" i="5"/>
  <c r="H43" i="5"/>
  <c r="G43" i="5"/>
  <c r="F43" i="5"/>
  <c r="E43" i="5"/>
  <c r="I42" i="5"/>
  <c r="H42" i="5"/>
  <c r="G42" i="5"/>
  <c r="F42" i="5"/>
  <c r="E42" i="5"/>
  <c r="I41" i="5"/>
  <c r="H41" i="5"/>
  <c r="G41" i="5"/>
  <c r="F41" i="5"/>
  <c r="E41" i="5"/>
  <c r="I40" i="5"/>
  <c r="H40" i="5"/>
  <c r="G40" i="5"/>
  <c r="F40" i="5"/>
  <c r="E40" i="5"/>
  <c r="I39" i="5"/>
  <c r="H39" i="5"/>
  <c r="G39" i="5"/>
  <c r="F39" i="5"/>
  <c r="E39" i="5"/>
  <c r="I38" i="5"/>
  <c r="H38" i="5"/>
  <c r="G38" i="5"/>
  <c r="F38" i="5"/>
  <c r="E38" i="5"/>
  <c r="I36" i="5"/>
  <c r="H36" i="5"/>
  <c r="G36" i="5"/>
  <c r="F36" i="5"/>
  <c r="E36" i="5"/>
  <c r="I35" i="5"/>
  <c r="H35" i="5"/>
  <c r="G35" i="5"/>
  <c r="F35" i="5"/>
  <c r="E35" i="5"/>
  <c r="I34" i="5"/>
  <c r="H34" i="5"/>
  <c r="G34" i="5"/>
  <c r="F34" i="5"/>
  <c r="E34" i="5"/>
  <c r="I33" i="5"/>
  <c r="H33" i="5"/>
  <c r="G33" i="5"/>
  <c r="F33" i="5"/>
  <c r="E33" i="5"/>
  <c r="I32" i="5"/>
  <c r="H32" i="5"/>
  <c r="G32" i="5"/>
  <c r="F32" i="5"/>
  <c r="E32" i="5"/>
  <c r="I31" i="5"/>
  <c r="H31" i="5"/>
  <c r="G31" i="5"/>
  <c r="F31" i="5"/>
  <c r="E31" i="5"/>
  <c r="I30" i="5"/>
  <c r="H30" i="5"/>
  <c r="G30" i="5"/>
  <c r="F30" i="5"/>
  <c r="E30" i="5"/>
  <c r="I29" i="5"/>
  <c r="H29" i="5"/>
  <c r="G29" i="5"/>
  <c r="F29" i="5"/>
  <c r="E29" i="5"/>
  <c r="I28" i="5"/>
  <c r="H28" i="5"/>
  <c r="G28" i="5"/>
  <c r="F28" i="5"/>
  <c r="E28" i="5"/>
  <c r="I27" i="5"/>
  <c r="H27" i="5"/>
  <c r="G27" i="5"/>
  <c r="F27" i="5"/>
  <c r="E27" i="5"/>
  <c r="I26" i="5"/>
  <c r="H26" i="5"/>
  <c r="G26" i="5"/>
  <c r="F26" i="5"/>
  <c r="E26" i="5"/>
  <c r="I24" i="5"/>
  <c r="H24" i="5"/>
  <c r="G24" i="5"/>
  <c r="F24" i="5"/>
  <c r="E24" i="5"/>
  <c r="I23" i="5"/>
  <c r="H23" i="5"/>
  <c r="G23" i="5"/>
  <c r="F23" i="5"/>
  <c r="E23" i="5"/>
  <c r="I22" i="5"/>
  <c r="H22" i="5"/>
  <c r="G22" i="5"/>
  <c r="F22" i="5"/>
  <c r="E22" i="5"/>
  <c r="I21" i="5"/>
  <c r="H21" i="5"/>
  <c r="G21" i="5"/>
  <c r="F21" i="5"/>
  <c r="E21" i="5"/>
  <c r="I20" i="5"/>
  <c r="H20" i="5"/>
  <c r="G20" i="5"/>
  <c r="F20" i="5"/>
  <c r="E20" i="5"/>
  <c r="I19" i="5"/>
  <c r="H19" i="5"/>
  <c r="G19" i="5"/>
  <c r="F19" i="5"/>
  <c r="E19" i="5"/>
  <c r="I18" i="5"/>
  <c r="H18" i="5"/>
  <c r="G18" i="5"/>
  <c r="F18" i="5"/>
  <c r="E18" i="5"/>
  <c r="I17" i="5"/>
  <c r="H17" i="5"/>
  <c r="G17" i="5"/>
  <c r="F17" i="5"/>
  <c r="E17" i="5"/>
  <c r="I16" i="5"/>
  <c r="H16" i="5"/>
  <c r="G16" i="5"/>
  <c r="F16" i="5"/>
  <c r="E16" i="5"/>
  <c r="I15" i="5"/>
  <c r="H15" i="5"/>
  <c r="G15" i="5"/>
  <c r="F15" i="5"/>
  <c r="E15" i="5"/>
  <c r="I14" i="5"/>
  <c r="H14" i="5"/>
  <c r="G14" i="5"/>
  <c r="F14" i="5"/>
  <c r="E14" i="5"/>
  <c r="I13" i="5"/>
  <c r="H13" i="5"/>
  <c r="G13" i="5"/>
  <c r="F13" i="5"/>
  <c r="E13" i="5"/>
  <c r="I12" i="5"/>
  <c r="H12" i="5"/>
  <c r="G12" i="5"/>
  <c r="F12" i="5"/>
  <c r="E12" i="5"/>
  <c r="J147" i="22"/>
  <c r="I147" i="22"/>
  <c r="H147" i="22"/>
  <c r="G147" i="22"/>
  <c r="F147" i="22"/>
  <c r="E147" i="22"/>
  <c r="J146" i="22"/>
  <c r="I146" i="22"/>
  <c r="H146" i="22"/>
  <c r="G146" i="22"/>
  <c r="F146" i="22"/>
  <c r="E146" i="22"/>
  <c r="J145" i="22"/>
  <c r="I145" i="22"/>
  <c r="H145" i="22"/>
  <c r="G145" i="22"/>
  <c r="F145" i="22"/>
  <c r="E145" i="22"/>
  <c r="J144" i="22"/>
  <c r="I144" i="22"/>
  <c r="H144" i="22"/>
  <c r="G144" i="22"/>
  <c r="F144" i="22"/>
  <c r="E144" i="22"/>
  <c r="J143" i="22"/>
  <c r="I143" i="22"/>
  <c r="H143" i="22"/>
  <c r="G143" i="22"/>
  <c r="F143" i="22"/>
  <c r="E143" i="22"/>
  <c r="J142" i="22"/>
  <c r="I142" i="22"/>
  <c r="H142" i="22"/>
  <c r="G142" i="22"/>
  <c r="F142" i="22"/>
  <c r="E142" i="22"/>
  <c r="J141" i="22"/>
  <c r="I141" i="22"/>
  <c r="H141" i="22"/>
  <c r="G141" i="22"/>
  <c r="F141" i="22"/>
  <c r="E141" i="22"/>
  <c r="J139" i="22"/>
  <c r="I139" i="22"/>
  <c r="H139" i="22"/>
  <c r="G139" i="22"/>
  <c r="F139" i="22"/>
  <c r="E139" i="22"/>
  <c r="J138" i="22"/>
  <c r="I138" i="22"/>
  <c r="H138" i="22"/>
  <c r="G138" i="22"/>
  <c r="F138" i="22"/>
  <c r="E138" i="22"/>
  <c r="J137" i="22"/>
  <c r="I137" i="22"/>
  <c r="H137" i="22"/>
  <c r="G137" i="22"/>
  <c r="F137" i="22"/>
  <c r="E137" i="22"/>
  <c r="J136" i="22"/>
  <c r="I136" i="22"/>
  <c r="H136" i="22"/>
  <c r="G136" i="22"/>
  <c r="F136" i="22"/>
  <c r="E136" i="22"/>
  <c r="J134" i="22"/>
  <c r="I134" i="22"/>
  <c r="H134" i="22"/>
  <c r="G134" i="22"/>
  <c r="F134" i="22"/>
  <c r="E134" i="22"/>
  <c r="J133" i="22"/>
  <c r="I133" i="22"/>
  <c r="H133" i="22"/>
  <c r="G133" i="22"/>
  <c r="F133" i="22"/>
  <c r="E133" i="22"/>
  <c r="J132" i="22"/>
  <c r="I132" i="22"/>
  <c r="H132" i="22"/>
  <c r="G132" i="22"/>
  <c r="F132" i="22"/>
  <c r="E132" i="22"/>
  <c r="J131" i="22"/>
  <c r="I131" i="22"/>
  <c r="H131" i="22"/>
  <c r="G131" i="22"/>
  <c r="F131" i="22"/>
  <c r="E131" i="22"/>
  <c r="J130" i="22"/>
  <c r="I130" i="22"/>
  <c r="H130" i="22"/>
  <c r="G130" i="22"/>
  <c r="F130" i="22"/>
  <c r="E130" i="22"/>
  <c r="J129" i="22"/>
  <c r="I129" i="22"/>
  <c r="H129" i="22"/>
  <c r="G129" i="22"/>
  <c r="F129" i="22"/>
  <c r="E129" i="22"/>
  <c r="J128" i="22"/>
  <c r="I128" i="22"/>
  <c r="H128" i="22"/>
  <c r="G128" i="22"/>
  <c r="F128" i="22"/>
  <c r="E128" i="22"/>
  <c r="J127" i="22"/>
  <c r="I127" i="22"/>
  <c r="H127" i="22"/>
  <c r="G127" i="22"/>
  <c r="F127" i="22"/>
  <c r="E127" i="22"/>
  <c r="J126" i="22"/>
  <c r="I126" i="22"/>
  <c r="H126" i="22"/>
  <c r="G126" i="22"/>
  <c r="F126" i="22"/>
  <c r="E126" i="22"/>
  <c r="J125" i="22"/>
  <c r="I125" i="22"/>
  <c r="H125" i="22"/>
  <c r="G125" i="22"/>
  <c r="F125" i="22"/>
  <c r="E125" i="22"/>
  <c r="J124" i="22"/>
  <c r="I124" i="22"/>
  <c r="H124" i="22"/>
  <c r="G124" i="22"/>
  <c r="F124" i="22"/>
  <c r="E124" i="22"/>
  <c r="J123" i="22"/>
  <c r="I123" i="22"/>
  <c r="H123" i="22"/>
  <c r="G123" i="22"/>
  <c r="F123" i="22"/>
  <c r="E123" i="22"/>
  <c r="J122" i="22"/>
  <c r="I122" i="22"/>
  <c r="H122" i="22"/>
  <c r="G122" i="22"/>
  <c r="F122" i="22"/>
  <c r="E122" i="22"/>
  <c r="J120" i="22"/>
  <c r="I120" i="22"/>
  <c r="H120" i="22"/>
  <c r="G120" i="22"/>
  <c r="F120" i="22"/>
  <c r="E120" i="22"/>
  <c r="J119" i="22"/>
  <c r="I119" i="22"/>
  <c r="H119" i="22"/>
  <c r="G119" i="22"/>
  <c r="F119" i="22"/>
  <c r="E119" i="22"/>
  <c r="J118" i="22"/>
  <c r="I118" i="22"/>
  <c r="H118" i="22"/>
  <c r="G118" i="22"/>
  <c r="F118" i="22"/>
  <c r="E118" i="22"/>
  <c r="J117" i="22"/>
  <c r="I117" i="22"/>
  <c r="H117" i="22"/>
  <c r="G117" i="22"/>
  <c r="F117" i="22"/>
  <c r="E117" i="22"/>
  <c r="J116" i="22"/>
  <c r="I116" i="22"/>
  <c r="H116" i="22"/>
  <c r="G116" i="22"/>
  <c r="F116" i="22"/>
  <c r="E116" i="22"/>
  <c r="J115" i="22"/>
  <c r="I115" i="22"/>
  <c r="H115" i="22"/>
  <c r="G115" i="22"/>
  <c r="F115" i="22"/>
  <c r="E115" i="22"/>
  <c r="J114" i="22"/>
  <c r="I114" i="22"/>
  <c r="H114" i="22"/>
  <c r="G114" i="22"/>
  <c r="F114" i="22"/>
  <c r="E114" i="22"/>
  <c r="J113" i="22"/>
  <c r="I113" i="22"/>
  <c r="H113" i="22"/>
  <c r="G113" i="22"/>
  <c r="F113" i="22"/>
  <c r="E113" i="22"/>
  <c r="J112" i="22"/>
  <c r="I112" i="22"/>
  <c r="H112" i="22"/>
  <c r="G112" i="22"/>
  <c r="F112" i="22"/>
  <c r="E112" i="22"/>
  <c r="J111" i="22"/>
  <c r="I111" i="22"/>
  <c r="H111" i="22"/>
  <c r="G111" i="22"/>
  <c r="F111" i="22"/>
  <c r="E111" i="22"/>
  <c r="J110" i="22"/>
  <c r="I110" i="22"/>
  <c r="H110" i="22"/>
  <c r="G110" i="22"/>
  <c r="F110" i="22"/>
  <c r="E110" i="22"/>
  <c r="J109" i="22"/>
  <c r="I109" i="22"/>
  <c r="H109" i="22"/>
  <c r="G109" i="22"/>
  <c r="F109" i="22"/>
  <c r="E109" i="22"/>
  <c r="J107" i="22"/>
  <c r="I107" i="22"/>
  <c r="H107" i="22"/>
  <c r="G107" i="22"/>
  <c r="F107" i="22"/>
  <c r="E107" i="22"/>
  <c r="J106" i="22"/>
  <c r="I106" i="22"/>
  <c r="H106" i="22"/>
  <c r="G106" i="22"/>
  <c r="F106" i="22"/>
  <c r="E106" i="22"/>
  <c r="J105" i="22"/>
  <c r="I105" i="22"/>
  <c r="H105" i="22"/>
  <c r="G105" i="22"/>
  <c r="F105" i="22"/>
  <c r="E105" i="22"/>
  <c r="J104" i="22"/>
  <c r="I104" i="22"/>
  <c r="H104" i="22"/>
  <c r="G104" i="22"/>
  <c r="F104" i="22"/>
  <c r="E104" i="22"/>
  <c r="J103" i="22"/>
  <c r="I103" i="22"/>
  <c r="H103" i="22"/>
  <c r="G103" i="22"/>
  <c r="F103" i="22"/>
  <c r="E103" i="22"/>
  <c r="J102" i="22"/>
  <c r="I102" i="22"/>
  <c r="H102" i="22"/>
  <c r="G102" i="22"/>
  <c r="F102" i="22"/>
  <c r="E102" i="22"/>
  <c r="J101" i="22"/>
  <c r="I101" i="22"/>
  <c r="H101" i="22"/>
  <c r="G101" i="22"/>
  <c r="F101" i="22"/>
  <c r="E101" i="22"/>
  <c r="J100" i="22"/>
  <c r="I100" i="22"/>
  <c r="H100" i="22"/>
  <c r="G100" i="22"/>
  <c r="F100" i="22"/>
  <c r="E100" i="22"/>
  <c r="J99" i="22"/>
  <c r="I99" i="22"/>
  <c r="H99" i="22"/>
  <c r="G99" i="22"/>
  <c r="F99" i="22"/>
  <c r="E99" i="22"/>
  <c r="J98" i="22"/>
  <c r="I98" i="22"/>
  <c r="H98" i="22"/>
  <c r="G98" i="22"/>
  <c r="F98" i="22"/>
  <c r="E98" i="22"/>
  <c r="J97" i="22"/>
  <c r="I97" i="22"/>
  <c r="H97" i="22"/>
  <c r="G97" i="22"/>
  <c r="F97" i="22"/>
  <c r="E97" i="22"/>
  <c r="J96" i="22"/>
  <c r="I96" i="22"/>
  <c r="H96" i="22"/>
  <c r="G96" i="22"/>
  <c r="F96" i="22"/>
  <c r="E96" i="22"/>
  <c r="J95" i="22"/>
  <c r="I95" i="22"/>
  <c r="H95" i="22"/>
  <c r="G95" i="22"/>
  <c r="F95" i="22"/>
  <c r="E95" i="22"/>
  <c r="J94" i="22"/>
  <c r="I94" i="22"/>
  <c r="H94" i="22"/>
  <c r="G94" i="22"/>
  <c r="F94" i="22"/>
  <c r="E94" i="22"/>
  <c r="J93" i="22"/>
  <c r="I93" i="22"/>
  <c r="H93" i="22"/>
  <c r="G93" i="22"/>
  <c r="F93" i="22"/>
  <c r="E93" i="22"/>
  <c r="J92" i="22"/>
  <c r="I92" i="22"/>
  <c r="H92" i="22"/>
  <c r="G92" i="22"/>
  <c r="F92" i="22"/>
  <c r="E92" i="22"/>
  <c r="J91" i="22"/>
  <c r="I91" i="22"/>
  <c r="H91" i="22"/>
  <c r="G91" i="22"/>
  <c r="F91" i="22"/>
  <c r="E91" i="22"/>
  <c r="J89" i="22"/>
  <c r="I89" i="22"/>
  <c r="H89" i="22"/>
  <c r="G89" i="22"/>
  <c r="F89" i="22"/>
  <c r="E89" i="22"/>
  <c r="J88" i="22"/>
  <c r="I88" i="22"/>
  <c r="H88" i="22"/>
  <c r="G88" i="22"/>
  <c r="F88" i="22"/>
  <c r="E88" i="22"/>
  <c r="J87" i="22"/>
  <c r="I87" i="22"/>
  <c r="H87" i="22"/>
  <c r="G87" i="22"/>
  <c r="F87" i="22"/>
  <c r="E87" i="22"/>
  <c r="J86" i="22"/>
  <c r="I86" i="22"/>
  <c r="H86" i="22"/>
  <c r="G86" i="22"/>
  <c r="F86" i="22"/>
  <c r="E86" i="22"/>
  <c r="J85" i="22"/>
  <c r="I85" i="22"/>
  <c r="H85" i="22"/>
  <c r="G85" i="22"/>
  <c r="F85" i="22"/>
  <c r="E85" i="22"/>
  <c r="J84" i="22"/>
  <c r="I84" i="22"/>
  <c r="H84" i="22"/>
  <c r="G84" i="22"/>
  <c r="F84" i="22"/>
  <c r="E84" i="22"/>
  <c r="J83" i="22"/>
  <c r="I83" i="22"/>
  <c r="H83" i="22"/>
  <c r="G83" i="22"/>
  <c r="F83" i="22"/>
  <c r="E83" i="22"/>
  <c r="J82" i="22"/>
  <c r="I82" i="22"/>
  <c r="H82" i="22"/>
  <c r="G82" i="22"/>
  <c r="F82" i="22"/>
  <c r="E82" i="22"/>
  <c r="J81" i="22"/>
  <c r="I81" i="22"/>
  <c r="H81" i="22"/>
  <c r="G81" i="22"/>
  <c r="F81" i="22"/>
  <c r="E81" i="22"/>
  <c r="J80" i="22"/>
  <c r="I80" i="22"/>
  <c r="H80" i="22"/>
  <c r="G80" i="22"/>
  <c r="F80" i="22"/>
  <c r="E80" i="22"/>
  <c r="J78" i="22"/>
  <c r="I78" i="22"/>
  <c r="H78" i="22"/>
  <c r="G78" i="22"/>
  <c r="F78" i="22"/>
  <c r="E78" i="22"/>
  <c r="J77" i="22"/>
  <c r="I77" i="22"/>
  <c r="H77" i="22"/>
  <c r="G77" i="22"/>
  <c r="F77" i="22"/>
  <c r="E77" i="22"/>
  <c r="J76" i="22"/>
  <c r="I76" i="22"/>
  <c r="H76" i="22"/>
  <c r="G76" i="22"/>
  <c r="F76" i="22"/>
  <c r="E76" i="22"/>
  <c r="J75" i="22"/>
  <c r="I75" i="22"/>
  <c r="H75" i="22"/>
  <c r="G75" i="22"/>
  <c r="F75" i="22"/>
  <c r="E75" i="22"/>
  <c r="J74" i="22"/>
  <c r="I74" i="22"/>
  <c r="H74" i="22"/>
  <c r="G74" i="22"/>
  <c r="F74" i="22"/>
  <c r="E74" i="22"/>
  <c r="J72" i="22"/>
  <c r="I72" i="22"/>
  <c r="H72" i="22"/>
  <c r="G72" i="22"/>
  <c r="F72" i="22"/>
  <c r="E72" i="22"/>
  <c r="J71" i="22"/>
  <c r="I71" i="22"/>
  <c r="H71" i="22"/>
  <c r="G71" i="22"/>
  <c r="F71" i="22"/>
  <c r="E71" i="22"/>
  <c r="J70" i="22"/>
  <c r="I70" i="22"/>
  <c r="H70" i="22"/>
  <c r="G70" i="22"/>
  <c r="F70" i="22"/>
  <c r="E70" i="22"/>
  <c r="J69" i="22"/>
  <c r="I69" i="22"/>
  <c r="H69" i="22"/>
  <c r="G69" i="22"/>
  <c r="F69" i="22"/>
  <c r="E69" i="22"/>
  <c r="J68" i="22"/>
  <c r="I68" i="22"/>
  <c r="H68" i="22"/>
  <c r="G68" i="22"/>
  <c r="F68" i="22"/>
  <c r="E68" i="22"/>
  <c r="J67" i="22"/>
  <c r="I67" i="22"/>
  <c r="H67" i="22"/>
  <c r="G67" i="22"/>
  <c r="F67" i="22"/>
  <c r="E67" i="22"/>
  <c r="J66" i="22"/>
  <c r="I66" i="22"/>
  <c r="H66" i="22"/>
  <c r="G66" i="22"/>
  <c r="F66" i="22"/>
  <c r="E66" i="22"/>
  <c r="J65" i="22"/>
  <c r="I65" i="22"/>
  <c r="H65" i="22"/>
  <c r="G65" i="22"/>
  <c r="F65" i="22"/>
  <c r="E65" i="22"/>
  <c r="J64" i="22"/>
  <c r="I64" i="22"/>
  <c r="H64" i="22"/>
  <c r="G64" i="22"/>
  <c r="F64" i="22"/>
  <c r="E64" i="22"/>
  <c r="J63" i="22"/>
  <c r="I63" i="22"/>
  <c r="H63" i="22"/>
  <c r="G63" i="22"/>
  <c r="F63" i="22"/>
  <c r="E63" i="22"/>
  <c r="J61" i="22"/>
  <c r="I61" i="22"/>
  <c r="H61" i="22"/>
  <c r="G61" i="22"/>
  <c r="F61" i="22"/>
  <c r="E61" i="22"/>
  <c r="J60" i="22"/>
  <c r="I60" i="22"/>
  <c r="H60" i="22"/>
  <c r="G60" i="22"/>
  <c r="F60" i="22"/>
  <c r="E60" i="22"/>
  <c r="J59" i="22"/>
  <c r="I59" i="22"/>
  <c r="H59" i="22"/>
  <c r="G59" i="22"/>
  <c r="F59" i="22"/>
  <c r="E59" i="22"/>
  <c r="J58" i="22"/>
  <c r="I58" i="22"/>
  <c r="H58" i="22"/>
  <c r="G58" i="22"/>
  <c r="F58" i="22"/>
  <c r="E58" i="22"/>
  <c r="J57" i="22"/>
  <c r="I57" i="22"/>
  <c r="H57" i="22"/>
  <c r="G57" i="22"/>
  <c r="F57" i="22"/>
  <c r="E57" i="22"/>
  <c r="J56" i="22"/>
  <c r="I56" i="22"/>
  <c r="H56" i="22"/>
  <c r="G56" i="22"/>
  <c r="F56" i="22"/>
  <c r="E56" i="22"/>
  <c r="J55" i="22"/>
  <c r="I55" i="22"/>
  <c r="H55" i="22"/>
  <c r="G55" i="22"/>
  <c r="F55" i="22"/>
  <c r="E55" i="22"/>
  <c r="J54" i="22"/>
  <c r="I54" i="22"/>
  <c r="H54" i="22"/>
  <c r="G54" i="22"/>
  <c r="F54" i="22"/>
  <c r="E54" i="22"/>
  <c r="J53" i="22"/>
  <c r="I53" i="22"/>
  <c r="H53" i="22"/>
  <c r="G53" i="22"/>
  <c r="F53" i="22"/>
  <c r="E53" i="22"/>
  <c r="J52" i="22"/>
  <c r="I52" i="22"/>
  <c r="H52" i="22"/>
  <c r="G52" i="22"/>
  <c r="F52" i="22"/>
  <c r="E52" i="22"/>
  <c r="J51" i="22"/>
  <c r="I51" i="22"/>
  <c r="H51" i="22"/>
  <c r="G51" i="22"/>
  <c r="F51" i="22"/>
  <c r="E51" i="22"/>
  <c r="J50" i="22"/>
  <c r="I50" i="22"/>
  <c r="H50" i="22"/>
  <c r="G50" i="22"/>
  <c r="F50" i="22"/>
  <c r="E50" i="22"/>
  <c r="J49" i="22"/>
  <c r="I49" i="22"/>
  <c r="H49" i="22"/>
  <c r="G49" i="22"/>
  <c r="F49" i="22"/>
  <c r="E49" i="22"/>
  <c r="J47" i="22"/>
  <c r="I47" i="22"/>
  <c r="H47" i="22"/>
  <c r="G47" i="22"/>
  <c r="F47" i="22"/>
  <c r="E47" i="22"/>
  <c r="J46" i="22"/>
  <c r="I46" i="22"/>
  <c r="H46" i="22"/>
  <c r="G46" i="22"/>
  <c r="F46" i="22"/>
  <c r="E46" i="22"/>
  <c r="J45" i="22"/>
  <c r="I45" i="22"/>
  <c r="H45" i="22"/>
  <c r="G45" i="22"/>
  <c r="F45" i="22"/>
  <c r="E45" i="22"/>
  <c r="J44" i="22"/>
  <c r="I44" i="22"/>
  <c r="H44" i="22"/>
  <c r="G44" i="22"/>
  <c r="F44" i="22"/>
  <c r="E44" i="22"/>
  <c r="J43" i="22"/>
  <c r="I43" i="22"/>
  <c r="H43" i="22"/>
  <c r="G43" i="22"/>
  <c r="F43" i="22"/>
  <c r="E43" i="22"/>
  <c r="J42" i="22"/>
  <c r="I42" i="22"/>
  <c r="H42" i="22"/>
  <c r="G42" i="22"/>
  <c r="F42" i="22"/>
  <c r="E42" i="22"/>
  <c r="J41" i="22"/>
  <c r="I41" i="22"/>
  <c r="H41" i="22"/>
  <c r="G41" i="22"/>
  <c r="F41" i="22"/>
  <c r="E41" i="22"/>
  <c r="J40" i="22"/>
  <c r="I40" i="22"/>
  <c r="H40" i="22"/>
  <c r="G40" i="22"/>
  <c r="F40" i="22"/>
  <c r="E40" i="22"/>
  <c r="J39" i="22"/>
  <c r="I39" i="22"/>
  <c r="H39" i="22"/>
  <c r="G39" i="22"/>
  <c r="F39" i="22"/>
  <c r="E39" i="22"/>
  <c r="J38" i="22"/>
  <c r="I38" i="22"/>
  <c r="H38" i="22"/>
  <c r="G38" i="22"/>
  <c r="F38" i="22"/>
  <c r="E38" i="22"/>
  <c r="J36" i="22"/>
  <c r="I36" i="22"/>
  <c r="H36" i="22"/>
  <c r="G36" i="22"/>
  <c r="F36" i="22"/>
  <c r="E36" i="22"/>
  <c r="J35" i="22"/>
  <c r="I35" i="22"/>
  <c r="H35" i="22"/>
  <c r="G35" i="22"/>
  <c r="F35" i="22"/>
  <c r="E35" i="22"/>
  <c r="J34" i="22"/>
  <c r="I34" i="22"/>
  <c r="H34" i="22"/>
  <c r="G34" i="22"/>
  <c r="F34" i="22"/>
  <c r="E34" i="22"/>
  <c r="J33" i="22"/>
  <c r="I33" i="22"/>
  <c r="H33" i="22"/>
  <c r="G33" i="22"/>
  <c r="F33" i="22"/>
  <c r="E33" i="22"/>
  <c r="J32" i="22"/>
  <c r="I32" i="22"/>
  <c r="H32" i="22"/>
  <c r="G32" i="22"/>
  <c r="F32" i="22"/>
  <c r="E32" i="22"/>
  <c r="J31" i="22"/>
  <c r="I31" i="22"/>
  <c r="H31" i="22"/>
  <c r="G31" i="22"/>
  <c r="F31" i="22"/>
  <c r="E31" i="22"/>
  <c r="J30" i="22"/>
  <c r="I30" i="22"/>
  <c r="H30" i="22"/>
  <c r="G30" i="22"/>
  <c r="F30" i="22"/>
  <c r="E30" i="22"/>
  <c r="J29" i="22"/>
  <c r="I29" i="22"/>
  <c r="H29" i="22"/>
  <c r="G29" i="22"/>
  <c r="F29" i="22"/>
  <c r="E29" i="22"/>
  <c r="J28" i="22"/>
  <c r="I28" i="22"/>
  <c r="H28" i="22"/>
  <c r="G28" i="22"/>
  <c r="F28" i="22"/>
  <c r="E28" i="22"/>
  <c r="J27" i="22"/>
  <c r="I27" i="22"/>
  <c r="H27" i="22"/>
  <c r="G27" i="22"/>
  <c r="F27" i="22"/>
  <c r="E27" i="22"/>
  <c r="J26" i="22"/>
  <c r="I26" i="22"/>
  <c r="H26" i="22"/>
  <c r="G26" i="22"/>
  <c r="F26" i="22"/>
  <c r="E26" i="22"/>
  <c r="J24" i="22"/>
  <c r="I24" i="22"/>
  <c r="H24" i="22"/>
  <c r="G24" i="22"/>
  <c r="F24" i="22"/>
  <c r="E24" i="22"/>
  <c r="J23" i="22"/>
  <c r="I23" i="22"/>
  <c r="H23" i="22"/>
  <c r="G23" i="22"/>
  <c r="F23" i="22"/>
  <c r="E23" i="22"/>
  <c r="J22" i="22"/>
  <c r="I22" i="22"/>
  <c r="H22" i="22"/>
  <c r="G22" i="22"/>
  <c r="F22" i="22"/>
  <c r="E22" i="22"/>
  <c r="J21" i="22"/>
  <c r="I21" i="22"/>
  <c r="H21" i="22"/>
  <c r="G21" i="22"/>
  <c r="F21" i="22"/>
  <c r="E21" i="22"/>
  <c r="J20" i="22"/>
  <c r="I20" i="22"/>
  <c r="H20" i="22"/>
  <c r="G20" i="22"/>
  <c r="F20" i="22"/>
  <c r="E20" i="22"/>
  <c r="J19" i="22"/>
  <c r="I19" i="22"/>
  <c r="H19" i="22"/>
  <c r="G19" i="22"/>
  <c r="F19" i="22"/>
  <c r="E19" i="22"/>
  <c r="J18" i="22"/>
  <c r="I18" i="22"/>
  <c r="H18" i="22"/>
  <c r="G18" i="22"/>
  <c r="F18" i="22"/>
  <c r="E18" i="22"/>
  <c r="J17" i="22"/>
  <c r="I17" i="22"/>
  <c r="H17" i="22"/>
  <c r="G17" i="22"/>
  <c r="F17" i="22"/>
  <c r="E17" i="22"/>
  <c r="J16" i="22"/>
  <c r="I16" i="22"/>
  <c r="H16" i="22"/>
  <c r="G16" i="22"/>
  <c r="F16" i="22"/>
  <c r="E16" i="22"/>
  <c r="J15" i="22"/>
  <c r="I15" i="22"/>
  <c r="H15" i="22"/>
  <c r="G15" i="22"/>
  <c r="F15" i="22"/>
  <c r="E15" i="22"/>
  <c r="J14" i="22"/>
  <c r="I14" i="22"/>
  <c r="H14" i="22"/>
  <c r="G14" i="22"/>
  <c r="F14" i="22"/>
  <c r="E14" i="22"/>
  <c r="J13" i="22"/>
  <c r="I13" i="22"/>
  <c r="H13" i="22"/>
  <c r="G13" i="22"/>
  <c r="F13" i="22"/>
  <c r="E13" i="22"/>
  <c r="J12" i="22"/>
  <c r="I12" i="22"/>
  <c r="H12" i="22"/>
  <c r="G12" i="22"/>
  <c r="F12" i="22"/>
  <c r="E12" i="22"/>
  <c r="T37" i="9" l="1"/>
  <c r="J25" i="9"/>
  <c r="T62" i="9"/>
  <c r="T90" i="9"/>
  <c r="T108" i="9"/>
  <c r="T121" i="9"/>
  <c r="J149" i="32"/>
  <c r="J149" i="4"/>
  <c r="T25" i="9"/>
  <c r="T48" i="9"/>
  <c r="T73" i="9"/>
  <c r="T148" i="9"/>
  <c r="W149" i="4"/>
  <c r="T135" i="9"/>
  <c r="T79" i="9"/>
  <c r="J108" i="5"/>
  <c r="J121" i="5"/>
  <c r="T140" i="9"/>
  <c r="J25" i="5"/>
  <c r="J37" i="5"/>
  <c r="J79" i="5"/>
  <c r="J148" i="5"/>
  <c r="J73" i="5"/>
  <c r="J135" i="5"/>
  <c r="J140" i="5"/>
  <c r="J90" i="5"/>
  <c r="J62" i="5"/>
  <c r="J48" i="5"/>
  <c r="T149" i="9" l="1"/>
  <c r="J149" i="5"/>
  <c r="J148" i="22"/>
  <c r="J140" i="22"/>
  <c r="J135" i="22"/>
  <c r="J121" i="22"/>
  <c r="J108" i="22"/>
  <c r="J90" i="22"/>
  <c r="J79" i="22"/>
  <c r="J73" i="22"/>
  <c r="J62" i="22"/>
  <c r="J48" i="22"/>
  <c r="J37" i="22"/>
  <c r="J25" i="22"/>
  <c r="J149" i="22" l="1"/>
  <c r="J148" i="9"/>
  <c r="J140" i="9"/>
  <c r="J135" i="9"/>
  <c r="J121" i="9"/>
  <c r="J108" i="9"/>
  <c r="J90" i="9"/>
  <c r="J79" i="9"/>
  <c r="J73" i="9"/>
  <c r="J62" i="9"/>
  <c r="J48" i="9"/>
  <c r="J37" i="9"/>
  <c r="J48" i="3" l="1"/>
  <c r="J135" i="3"/>
  <c r="J140" i="3"/>
  <c r="J62" i="3"/>
  <c r="J73" i="3"/>
  <c r="J148" i="3"/>
  <c r="J108" i="3"/>
  <c r="J79" i="3"/>
  <c r="J90" i="3"/>
  <c r="J37" i="3"/>
  <c r="J121" i="3"/>
  <c r="J149" i="9"/>
  <c r="J25" i="3"/>
  <c r="S12" i="2"/>
  <c r="J37" i="2" l="1"/>
  <c r="J48" i="2"/>
  <c r="J62" i="2"/>
  <c r="J73" i="2"/>
  <c r="J90" i="2"/>
  <c r="J108" i="2"/>
  <c r="J121" i="2"/>
  <c r="J140" i="2"/>
  <c r="J79" i="2"/>
  <c r="J135" i="2"/>
  <c r="J148" i="2"/>
  <c r="J25" i="2"/>
  <c r="J149" i="3"/>
  <c r="J149" i="2" l="1"/>
  <c r="AR148" i="1"/>
  <c r="AR140" i="1"/>
  <c r="AR121" i="1"/>
  <c r="AR108" i="1"/>
  <c r="AR90" i="1"/>
  <c r="AR79" i="1"/>
  <c r="AR73" i="1"/>
  <c r="AR62" i="1"/>
  <c r="AR48" i="1"/>
  <c r="AR37" i="1"/>
  <c r="AR25" i="1"/>
  <c r="AR135" i="1"/>
  <c r="AE148" i="1"/>
  <c r="AE135" i="1"/>
  <c r="AE108" i="1"/>
  <c r="AE90" i="1"/>
  <c r="AE79" i="1"/>
  <c r="AE73" i="1"/>
  <c r="AE62" i="1"/>
  <c r="AE48" i="1"/>
  <c r="AE37" i="1"/>
  <c r="AE121" i="1"/>
  <c r="AE25" i="1"/>
  <c r="J135" i="10" l="1"/>
  <c r="J79" i="10"/>
  <c r="J121" i="10"/>
  <c r="J62" i="1"/>
  <c r="J108" i="1"/>
  <c r="J48" i="10"/>
  <c r="J62" i="10"/>
  <c r="J73" i="10"/>
  <c r="J48" i="1"/>
  <c r="J73" i="1"/>
  <c r="J135" i="1"/>
  <c r="J148" i="10"/>
  <c r="J140" i="1"/>
  <c r="J108" i="10"/>
  <c r="J140" i="10"/>
  <c r="J121" i="1"/>
  <c r="J37" i="1"/>
  <c r="J79" i="1"/>
  <c r="J90" i="1"/>
  <c r="J37" i="10"/>
  <c r="J90" i="10"/>
  <c r="J148" i="1"/>
  <c r="U37" i="1"/>
  <c r="R37" i="1" s="1"/>
  <c r="J25" i="1"/>
  <c r="AR149" i="1"/>
  <c r="AE149" i="1"/>
  <c r="J25" i="10"/>
  <c r="J149" i="10" l="1"/>
  <c r="J149" i="1"/>
  <c r="W148" i="28"/>
  <c r="W140" i="28"/>
  <c r="W135" i="28"/>
  <c r="W121" i="28"/>
  <c r="W108" i="28"/>
  <c r="W90" i="28"/>
  <c r="W79" i="28"/>
  <c r="W73" i="28"/>
  <c r="W62" i="28"/>
  <c r="W48" i="28"/>
  <c r="W37" i="28"/>
  <c r="W25" i="28"/>
  <c r="W148" i="6" l="1"/>
  <c r="J140" i="29"/>
  <c r="J121" i="6"/>
  <c r="W73" i="6"/>
  <c r="J37" i="29"/>
  <c r="J79" i="29"/>
  <c r="J25" i="28"/>
  <c r="J48" i="28"/>
  <c r="J62" i="28"/>
  <c r="J90" i="28"/>
  <c r="J148" i="29"/>
  <c r="J148" i="28"/>
  <c r="J108" i="28"/>
  <c r="J135" i="28"/>
  <c r="J121" i="29"/>
  <c r="J135" i="29"/>
  <c r="J73" i="28"/>
  <c r="J25" i="6"/>
  <c r="J48" i="6"/>
  <c r="J73" i="6"/>
  <c r="J108" i="6"/>
  <c r="J135" i="6"/>
  <c r="J148" i="6"/>
  <c r="W37" i="6"/>
  <c r="W48" i="6"/>
  <c r="W62" i="6"/>
  <c r="W79" i="6"/>
  <c r="W90" i="6"/>
  <c r="W121" i="6"/>
  <c r="W140" i="6"/>
  <c r="J37" i="6"/>
  <c r="W25" i="6"/>
  <c r="J37" i="28"/>
  <c r="J90" i="6"/>
  <c r="J62" i="6"/>
  <c r="J140" i="6"/>
  <c r="W135" i="6"/>
  <c r="J62" i="29"/>
  <c r="J79" i="6"/>
  <c r="J48" i="29"/>
  <c r="J73" i="29"/>
  <c r="J90" i="29"/>
  <c r="J108" i="29"/>
  <c r="J79" i="28"/>
  <c r="J121" i="28"/>
  <c r="J140" i="28"/>
  <c r="W108" i="6"/>
  <c r="W149" i="28"/>
  <c r="J25" i="29"/>
  <c r="J149" i="6" l="1"/>
  <c r="J149" i="28"/>
  <c r="W149" i="6"/>
  <c r="J149" i="29"/>
  <c r="E25" i="33"/>
  <c r="D25" i="33" s="1"/>
  <c r="I65" i="23" l="1"/>
  <c r="I46" i="23"/>
  <c r="X76" i="23" l="1"/>
  <c r="X75" i="23"/>
  <c r="X74" i="23"/>
  <c r="X73" i="23"/>
  <c r="X72" i="23"/>
  <c r="X71" i="23"/>
  <c r="X70" i="23"/>
  <c r="X69" i="23"/>
  <c r="X68" i="23"/>
  <c r="X67" i="23"/>
  <c r="X66" i="23"/>
  <c r="X65" i="23"/>
  <c r="W76" i="23"/>
  <c r="W75" i="23"/>
  <c r="W74" i="23"/>
  <c r="W73" i="23"/>
  <c r="W72" i="23"/>
  <c r="W71" i="23"/>
  <c r="W70" i="23"/>
  <c r="W69" i="23"/>
  <c r="W68" i="23"/>
  <c r="W67" i="23"/>
  <c r="W66" i="23"/>
  <c r="W65" i="23"/>
  <c r="V76" i="23"/>
  <c r="V75" i="23"/>
  <c r="V74" i="23"/>
  <c r="V73" i="23"/>
  <c r="V72" i="23"/>
  <c r="V71" i="23"/>
  <c r="V70" i="23"/>
  <c r="V69" i="23"/>
  <c r="V68" i="23"/>
  <c r="V67" i="23"/>
  <c r="V66" i="23"/>
  <c r="V65" i="23"/>
  <c r="U76" i="23"/>
  <c r="U75" i="23"/>
  <c r="U74" i="23"/>
  <c r="U73" i="23"/>
  <c r="U72" i="23"/>
  <c r="U71" i="23"/>
  <c r="U70" i="23"/>
  <c r="U69" i="23"/>
  <c r="U68" i="23"/>
  <c r="U67" i="23"/>
  <c r="U66" i="23"/>
  <c r="U65" i="23"/>
  <c r="T76" i="23"/>
  <c r="T75" i="23"/>
  <c r="T74" i="23"/>
  <c r="T73" i="23"/>
  <c r="T72" i="23"/>
  <c r="T71" i="23"/>
  <c r="T70" i="23"/>
  <c r="T69" i="23"/>
  <c r="T68" i="23"/>
  <c r="T67" i="23"/>
  <c r="T66" i="23"/>
  <c r="T65" i="23"/>
  <c r="Q76" i="23"/>
  <c r="Q75" i="23"/>
  <c r="Q74" i="23"/>
  <c r="Q73" i="23"/>
  <c r="Q72" i="23"/>
  <c r="Q71" i="23"/>
  <c r="Q70" i="23"/>
  <c r="Q69" i="23"/>
  <c r="Q68" i="23"/>
  <c r="Q67" i="23"/>
  <c r="Q66" i="23"/>
  <c r="Q65" i="23"/>
  <c r="P76" i="23"/>
  <c r="P75" i="23"/>
  <c r="P74" i="23"/>
  <c r="P73" i="23"/>
  <c r="P72" i="23"/>
  <c r="P71" i="23"/>
  <c r="P70" i="23"/>
  <c r="P69" i="23"/>
  <c r="P68" i="23"/>
  <c r="P67" i="23"/>
  <c r="P66" i="23"/>
  <c r="P65" i="23"/>
  <c r="O76" i="23"/>
  <c r="O75" i="23"/>
  <c r="O74" i="23"/>
  <c r="O73" i="23"/>
  <c r="O72" i="23"/>
  <c r="O71" i="23"/>
  <c r="O70" i="23"/>
  <c r="O69" i="23"/>
  <c r="O68" i="23"/>
  <c r="O67" i="23"/>
  <c r="O66" i="23"/>
  <c r="O65" i="23"/>
  <c r="N76" i="23"/>
  <c r="N75" i="23"/>
  <c r="N74" i="23"/>
  <c r="N73" i="23"/>
  <c r="N72" i="23"/>
  <c r="N71" i="23"/>
  <c r="N70" i="23"/>
  <c r="N69" i="23"/>
  <c r="N68" i="23"/>
  <c r="N67" i="23"/>
  <c r="N66" i="23"/>
  <c r="N65" i="23"/>
  <c r="M76" i="23"/>
  <c r="M75" i="23"/>
  <c r="M74" i="23"/>
  <c r="M73" i="23"/>
  <c r="M72" i="23"/>
  <c r="M71" i="23"/>
  <c r="M70" i="23"/>
  <c r="M69" i="23"/>
  <c r="M68" i="23"/>
  <c r="M67" i="23"/>
  <c r="M66" i="23"/>
  <c r="M65" i="23"/>
  <c r="L76" i="23"/>
  <c r="L75" i="23"/>
  <c r="L74" i="23"/>
  <c r="L73" i="23"/>
  <c r="L72" i="23"/>
  <c r="L71" i="23"/>
  <c r="L70" i="23"/>
  <c r="L69" i="23"/>
  <c r="L68" i="23"/>
  <c r="L67" i="23"/>
  <c r="L66" i="23"/>
  <c r="L65" i="23"/>
  <c r="K76" i="23"/>
  <c r="K75" i="23"/>
  <c r="K74" i="23"/>
  <c r="K73" i="23"/>
  <c r="K72" i="23"/>
  <c r="K71" i="23"/>
  <c r="K70" i="23"/>
  <c r="K69" i="23"/>
  <c r="K68" i="23"/>
  <c r="K67" i="23"/>
  <c r="K66" i="23"/>
  <c r="K65" i="23"/>
  <c r="J76" i="23"/>
  <c r="J75" i="23"/>
  <c r="J74" i="23"/>
  <c r="J73" i="23"/>
  <c r="J72" i="23"/>
  <c r="J71" i="23"/>
  <c r="J70" i="23"/>
  <c r="J69" i="23"/>
  <c r="J68" i="23"/>
  <c r="J67" i="23"/>
  <c r="J66" i="23"/>
  <c r="J65" i="23"/>
  <c r="I76" i="23"/>
  <c r="I66" i="23"/>
  <c r="I67" i="23"/>
  <c r="I68" i="23"/>
  <c r="I69" i="23"/>
  <c r="I70" i="23"/>
  <c r="I71" i="23"/>
  <c r="I72" i="23"/>
  <c r="I73" i="23"/>
  <c r="I74" i="23"/>
  <c r="I75" i="23"/>
  <c r="H72" i="23"/>
  <c r="H66" i="23"/>
  <c r="H67" i="23"/>
  <c r="H68" i="23"/>
  <c r="H69" i="23"/>
  <c r="H70" i="23"/>
  <c r="H71" i="23"/>
  <c r="H73" i="23"/>
  <c r="H74" i="23"/>
  <c r="H75" i="23"/>
  <c r="H76" i="23"/>
  <c r="H65" i="23"/>
  <c r="G66" i="23"/>
  <c r="G67" i="23"/>
  <c r="G68" i="23"/>
  <c r="G69" i="23"/>
  <c r="G70" i="23"/>
  <c r="G71" i="23"/>
  <c r="G72" i="23"/>
  <c r="G73" i="23"/>
  <c r="G74" i="23"/>
  <c r="G75" i="23"/>
  <c r="G76" i="23"/>
  <c r="G65" i="23"/>
  <c r="AF76" i="23"/>
  <c r="AE76" i="23"/>
  <c r="AF75" i="23"/>
  <c r="AE75" i="23"/>
  <c r="AF74" i="23"/>
  <c r="AE74" i="23"/>
  <c r="AF73" i="23"/>
  <c r="AE73" i="23"/>
  <c r="AF72" i="23"/>
  <c r="AE72" i="23"/>
  <c r="AF71" i="23"/>
  <c r="AE71" i="23"/>
  <c r="AF70" i="23"/>
  <c r="AE70" i="23"/>
  <c r="AF69" i="23"/>
  <c r="AE69" i="23"/>
  <c r="AF68" i="23"/>
  <c r="AE68" i="23"/>
  <c r="AF67" i="23"/>
  <c r="AE67" i="23"/>
  <c r="AF66" i="23"/>
  <c r="AE66" i="23"/>
  <c r="AF65" i="23"/>
  <c r="AE65" i="23"/>
  <c r="V62" i="4" l="1"/>
  <c r="V90" i="4"/>
  <c r="V108" i="4"/>
  <c r="V121" i="4"/>
  <c r="I48" i="32"/>
  <c r="I73" i="32"/>
  <c r="I79" i="32"/>
  <c r="I108" i="32"/>
  <c r="I121" i="32"/>
  <c r="I148" i="4"/>
  <c r="I135" i="4"/>
  <c r="V73" i="4"/>
  <c r="I90" i="32"/>
  <c r="I148" i="32"/>
  <c r="V37" i="4"/>
  <c r="V135" i="4"/>
  <c r="I140" i="32"/>
  <c r="V25" i="4"/>
  <c r="V48" i="4"/>
  <c r="V148" i="4"/>
  <c r="I37" i="32"/>
  <c r="I135" i="32"/>
  <c r="V140" i="4"/>
  <c r="I25" i="32"/>
  <c r="I48" i="4"/>
  <c r="I79" i="4"/>
  <c r="I121" i="4"/>
  <c r="I90" i="4"/>
  <c r="I62" i="32"/>
  <c r="I25" i="4"/>
  <c r="I37" i="4"/>
  <c r="I62" i="4"/>
  <c r="I140" i="4"/>
  <c r="V79" i="4"/>
  <c r="I73" i="4"/>
  <c r="I108" i="4"/>
  <c r="AB79" i="12"/>
  <c r="I140" i="2"/>
  <c r="AQ148" i="1"/>
  <c r="AD73" i="2"/>
  <c r="S12" i="1"/>
  <c r="V149" i="4" l="1"/>
  <c r="AD135" i="2"/>
  <c r="AB121" i="13"/>
  <c r="I149" i="4"/>
  <c r="I149" i="32"/>
  <c r="I25" i="2"/>
  <c r="I108" i="2"/>
  <c r="I135" i="9"/>
  <c r="AQ135" i="2"/>
  <c r="AB25" i="12"/>
  <c r="AQ140" i="1"/>
  <c r="O121" i="12"/>
  <c r="AD108" i="2"/>
  <c r="AQ140" i="2"/>
  <c r="O62" i="13"/>
  <c r="AD48" i="1"/>
  <c r="AD108" i="1"/>
  <c r="I90" i="22"/>
  <c r="I135" i="5"/>
  <c r="AD37" i="2"/>
  <c r="AD140" i="2"/>
  <c r="AQ73" i="2"/>
  <c r="AQ108" i="2"/>
  <c r="AQ121" i="2"/>
  <c r="I108" i="9"/>
  <c r="I140" i="22"/>
  <c r="AQ37" i="1"/>
  <c r="I25" i="9"/>
  <c r="AD121" i="1"/>
  <c r="I79" i="3"/>
  <c r="AQ25" i="1"/>
  <c r="AQ108" i="1"/>
  <c r="I148" i="3"/>
  <c r="I48" i="9"/>
  <c r="I62" i="9"/>
  <c r="I79" i="9"/>
  <c r="I121" i="9"/>
  <c r="AD79" i="2"/>
  <c r="AD121" i="2"/>
  <c r="I37" i="2"/>
  <c r="I148" i="2"/>
  <c r="I140" i="3"/>
  <c r="I62" i="22"/>
  <c r="I25" i="5"/>
  <c r="I108" i="5"/>
  <c r="AB90" i="13"/>
  <c r="O37" i="12"/>
  <c r="AB48" i="12"/>
  <c r="AB121" i="12"/>
  <c r="I48" i="2"/>
  <c r="I121" i="2"/>
  <c r="I135" i="2"/>
  <c r="I90" i="3"/>
  <c r="I135" i="3"/>
  <c r="I73" i="9"/>
  <c r="I37" i="22"/>
  <c r="I73" i="5"/>
  <c r="O73" i="12"/>
  <c r="O148" i="12"/>
  <c r="AD37" i="1"/>
  <c r="AD62" i="1"/>
  <c r="AD79" i="1"/>
  <c r="AD135" i="1"/>
  <c r="AD90" i="2"/>
  <c r="AD148" i="2"/>
  <c r="AQ25" i="2"/>
  <c r="AQ48" i="2"/>
  <c r="AQ79" i="2"/>
  <c r="AQ62" i="1"/>
  <c r="AQ79" i="1"/>
  <c r="AQ121" i="1"/>
  <c r="I62" i="2"/>
  <c r="I79" i="2"/>
  <c r="I48" i="3"/>
  <c r="I108" i="3"/>
  <c r="I37" i="9"/>
  <c r="I140" i="9"/>
  <c r="AB37" i="12"/>
  <c r="AB135" i="12"/>
  <c r="AB148" i="12"/>
  <c r="AD90" i="1"/>
  <c r="AD148" i="1"/>
  <c r="AQ37" i="2"/>
  <c r="AQ90" i="2"/>
  <c r="AQ148" i="2"/>
  <c r="I73" i="2"/>
  <c r="I90" i="2"/>
  <c r="I37" i="3"/>
  <c r="I73" i="3"/>
  <c r="I90" i="9"/>
  <c r="I148" i="9"/>
  <c r="O25" i="13"/>
  <c r="AB37" i="13"/>
  <c r="AB73" i="13"/>
  <c r="AB108" i="13"/>
  <c r="AB148" i="13"/>
  <c r="O25" i="12"/>
  <c r="O108" i="12"/>
  <c r="AD73" i="1"/>
  <c r="AD25" i="2"/>
  <c r="AD48" i="2"/>
  <c r="AQ62" i="2"/>
  <c r="I62" i="3"/>
  <c r="I79" i="22"/>
  <c r="O37" i="13"/>
  <c r="AB140" i="13"/>
  <c r="AD25" i="1"/>
  <c r="AD62" i="2"/>
  <c r="I108" i="22"/>
  <c r="I121" i="22"/>
  <c r="I135" i="22"/>
  <c r="I37" i="5"/>
  <c r="I48" i="5"/>
  <c r="I62" i="5"/>
  <c r="I79" i="5"/>
  <c r="I121" i="5"/>
  <c r="I140" i="5"/>
  <c r="O48" i="13"/>
  <c r="AB90" i="12"/>
  <c r="AB108" i="12"/>
  <c r="AB140" i="12"/>
  <c r="AQ48" i="1"/>
  <c r="AQ73" i="1"/>
  <c r="AQ90" i="1"/>
  <c r="AQ135" i="1"/>
  <c r="I25" i="3"/>
  <c r="I121" i="3"/>
  <c r="I25" i="22"/>
  <c r="I48" i="22"/>
  <c r="I73" i="22"/>
  <c r="I148" i="22"/>
  <c r="I90" i="5"/>
  <c r="I148" i="5"/>
  <c r="O62" i="12"/>
  <c r="O140" i="12"/>
  <c r="AB73" i="12"/>
  <c r="AB62" i="12"/>
  <c r="O135" i="12"/>
  <c r="O90" i="12"/>
  <c r="O79" i="12"/>
  <c r="O48" i="12"/>
  <c r="AB135" i="13"/>
  <c r="AB79" i="13"/>
  <c r="AB48" i="13"/>
  <c r="AB25" i="13"/>
  <c r="O148" i="13"/>
  <c r="O108" i="13"/>
  <c r="O79" i="13"/>
  <c r="O73" i="13"/>
  <c r="O121" i="13"/>
  <c r="O135" i="13"/>
  <c r="O140" i="13"/>
  <c r="O90" i="13"/>
  <c r="I48" i="1"/>
  <c r="I79" i="10" l="1"/>
  <c r="AD149" i="1"/>
  <c r="AQ149" i="2"/>
  <c r="I140" i="10"/>
  <c r="I149" i="5"/>
  <c r="AQ149" i="1"/>
  <c r="I149" i="3"/>
  <c r="I149" i="9"/>
  <c r="AD149" i="2"/>
  <c r="I149" i="22"/>
  <c r="I149" i="2"/>
  <c r="O149" i="12"/>
  <c r="I37" i="10"/>
  <c r="I148" i="10"/>
  <c r="AB149" i="12"/>
  <c r="AB149" i="13"/>
  <c r="O149" i="13"/>
  <c r="I73" i="10"/>
  <c r="I25" i="10"/>
  <c r="I62" i="10"/>
  <c r="I90" i="10"/>
  <c r="I48" i="10"/>
  <c r="I108" i="10"/>
  <c r="I121" i="10"/>
  <c r="I135" i="10"/>
  <c r="I90" i="1"/>
  <c r="I121" i="1"/>
  <c r="I140" i="1"/>
  <c r="I108" i="1"/>
  <c r="I79" i="1"/>
  <c r="I37" i="1"/>
  <c r="I135" i="1"/>
  <c r="I62" i="1"/>
  <c r="I73" i="1"/>
  <c r="I148" i="1"/>
  <c r="I25" i="1"/>
  <c r="I121" i="6" l="1"/>
  <c r="I79" i="6"/>
  <c r="I149" i="10"/>
  <c r="I62" i="6"/>
  <c r="I140" i="28"/>
  <c r="V135" i="6"/>
  <c r="V25" i="6"/>
  <c r="I73" i="29"/>
  <c r="I62" i="28"/>
  <c r="I149" i="1"/>
  <c r="V148" i="28"/>
  <c r="V62" i="28"/>
  <c r="V73" i="28"/>
  <c r="V48" i="28"/>
  <c r="V108" i="28"/>
  <c r="V135" i="28"/>
  <c r="V90" i="28"/>
  <c r="V25" i="28"/>
  <c r="V121" i="28"/>
  <c r="V140" i="28"/>
  <c r="V37" i="28"/>
  <c r="V79" i="28"/>
  <c r="I48" i="6"/>
  <c r="I90" i="6"/>
  <c r="I108" i="6"/>
  <c r="V37" i="6"/>
  <c r="V48" i="6"/>
  <c r="V90" i="6"/>
  <c r="V108" i="6"/>
  <c r="V121" i="6"/>
  <c r="V140" i="6"/>
  <c r="V148" i="6"/>
  <c r="I37" i="29"/>
  <c r="I48" i="29"/>
  <c r="I79" i="29"/>
  <c r="I135" i="29"/>
  <c r="I140" i="29"/>
  <c r="I25" i="28"/>
  <c r="I37" i="28"/>
  <c r="I73" i="28"/>
  <c r="I135" i="28"/>
  <c r="I25" i="6"/>
  <c r="I73" i="6"/>
  <c r="I135" i="6"/>
  <c r="V79" i="6"/>
  <c r="V73" i="6"/>
  <c r="I90" i="29"/>
  <c r="I148" i="29"/>
  <c r="I90" i="28"/>
  <c r="I148" i="28"/>
  <c r="I25" i="29"/>
  <c r="I108" i="29"/>
  <c r="I37" i="6"/>
  <c r="I140" i="6"/>
  <c r="V62" i="6"/>
  <c r="I148" i="6"/>
  <c r="I62" i="29"/>
  <c r="I121" i="29"/>
  <c r="I48" i="28"/>
  <c r="I79" i="28"/>
  <c r="I108" i="28"/>
  <c r="I121" i="28"/>
  <c r="V23" i="24"/>
  <c r="V22" i="24"/>
  <c r="V21" i="24"/>
  <c r="V20" i="24"/>
  <c r="V19" i="24"/>
  <c r="V18" i="24"/>
  <c r="V17" i="24"/>
  <c r="V16" i="24"/>
  <c r="V15" i="24"/>
  <c r="V14" i="24"/>
  <c r="V13" i="24"/>
  <c r="V12" i="24"/>
  <c r="D148" i="34"/>
  <c r="C148" i="34"/>
  <c r="D140" i="34"/>
  <c r="C140" i="34" s="1"/>
  <c r="D135" i="34"/>
  <c r="C135" i="34"/>
  <c r="D121" i="34"/>
  <c r="C121" i="34" s="1"/>
  <c r="D108" i="34"/>
  <c r="C108" i="34"/>
  <c r="D90" i="34"/>
  <c r="C90" i="34"/>
  <c r="D79" i="34"/>
  <c r="C79" i="34" s="1"/>
  <c r="D73" i="34"/>
  <c r="C73" i="34" s="1"/>
  <c r="D62" i="34"/>
  <c r="C62" i="34" s="1"/>
  <c r="D48" i="34"/>
  <c r="C48" i="34" s="1"/>
  <c r="D37" i="34"/>
  <c r="C37" i="34"/>
  <c r="L25" i="34"/>
  <c r="K25" i="34"/>
  <c r="J25" i="34"/>
  <c r="I25" i="34"/>
  <c r="D25" i="34" s="1"/>
  <c r="H25" i="34"/>
  <c r="G25" i="34"/>
  <c r="F25" i="34"/>
  <c r="E25" i="34"/>
  <c r="F37" i="34"/>
  <c r="G37" i="34"/>
  <c r="H37" i="34"/>
  <c r="I37" i="34"/>
  <c r="J37" i="34"/>
  <c r="K37" i="34"/>
  <c r="L37" i="34"/>
  <c r="E37" i="34"/>
  <c r="F108" i="34"/>
  <c r="G108" i="34"/>
  <c r="H108" i="34"/>
  <c r="I108" i="34"/>
  <c r="J108" i="34"/>
  <c r="K108" i="34"/>
  <c r="L108" i="34"/>
  <c r="E108" i="34"/>
  <c r="E90" i="34"/>
  <c r="F90" i="34"/>
  <c r="G90" i="34"/>
  <c r="H90" i="34"/>
  <c r="I90" i="34"/>
  <c r="J90" i="34"/>
  <c r="K90" i="34"/>
  <c r="L90" i="34"/>
  <c r="L148" i="34"/>
  <c r="K148" i="34"/>
  <c r="J148" i="34"/>
  <c r="I148" i="34"/>
  <c r="H148" i="34"/>
  <c r="G148" i="34"/>
  <c r="F148" i="34"/>
  <c r="E148" i="34"/>
  <c r="L140" i="34"/>
  <c r="K140" i="34"/>
  <c r="J140" i="34"/>
  <c r="I140" i="34"/>
  <c r="H140" i="34"/>
  <c r="G140" i="34"/>
  <c r="F140" i="34"/>
  <c r="E140" i="34"/>
  <c r="L135" i="34"/>
  <c r="K135" i="34"/>
  <c r="J135" i="34"/>
  <c r="I135" i="34"/>
  <c r="H135" i="34"/>
  <c r="G135" i="34"/>
  <c r="F135" i="34"/>
  <c r="E135" i="34"/>
  <c r="L121" i="34"/>
  <c r="K121" i="34"/>
  <c r="J121" i="34"/>
  <c r="I121" i="34"/>
  <c r="H121" i="34"/>
  <c r="G121" i="34"/>
  <c r="F121" i="34"/>
  <c r="E121" i="34"/>
  <c r="L79" i="34"/>
  <c r="K79" i="34"/>
  <c r="J79" i="34"/>
  <c r="I79" i="34"/>
  <c r="H79" i="34"/>
  <c r="G79" i="34"/>
  <c r="F79" i="34"/>
  <c r="E79" i="34"/>
  <c r="L73" i="34"/>
  <c r="K73" i="34"/>
  <c r="J73" i="34"/>
  <c r="I73" i="34"/>
  <c r="H73" i="34"/>
  <c r="G73" i="34"/>
  <c r="F73" i="34"/>
  <c r="E73" i="34"/>
  <c r="L62" i="34"/>
  <c r="K62" i="34"/>
  <c r="J62" i="34"/>
  <c r="I62" i="34"/>
  <c r="H62" i="34"/>
  <c r="G62" i="34"/>
  <c r="F62" i="34"/>
  <c r="E62" i="34"/>
  <c r="L48" i="34"/>
  <c r="K48" i="34"/>
  <c r="J48" i="34"/>
  <c r="I48" i="34"/>
  <c r="H48" i="34"/>
  <c r="G48" i="34"/>
  <c r="F48" i="34"/>
  <c r="E48" i="34"/>
  <c r="I149" i="29" l="1"/>
  <c r="I149" i="6"/>
  <c r="V149" i="6"/>
  <c r="I149" i="28"/>
  <c r="V149" i="28"/>
  <c r="J149" i="34"/>
  <c r="K149" i="34"/>
  <c r="L149" i="34"/>
  <c r="I149" i="34"/>
  <c r="E149" i="34"/>
  <c r="F149" i="34"/>
  <c r="G149" i="34"/>
  <c r="H149" i="34"/>
  <c r="C25" i="34"/>
  <c r="S147" i="9"/>
  <c r="S146" i="9"/>
  <c r="S145" i="9"/>
  <c r="S144" i="9"/>
  <c r="S143" i="9"/>
  <c r="S142" i="9"/>
  <c r="S141" i="9"/>
  <c r="S139" i="9"/>
  <c r="S138" i="9"/>
  <c r="S137" i="9"/>
  <c r="S136" i="9"/>
  <c r="S134" i="9"/>
  <c r="S133" i="9"/>
  <c r="S132" i="9"/>
  <c r="S131" i="9"/>
  <c r="S130" i="9"/>
  <c r="S129" i="9"/>
  <c r="S128" i="9"/>
  <c r="S127" i="9"/>
  <c r="S126" i="9"/>
  <c r="S125" i="9"/>
  <c r="S124" i="9"/>
  <c r="S123" i="9"/>
  <c r="S122" i="9"/>
  <c r="S120" i="9"/>
  <c r="S119" i="9"/>
  <c r="S118" i="9"/>
  <c r="S117" i="9"/>
  <c r="S116" i="9"/>
  <c r="S115" i="9"/>
  <c r="S114" i="9"/>
  <c r="S113" i="9"/>
  <c r="S112" i="9"/>
  <c r="S111" i="9"/>
  <c r="S110" i="9"/>
  <c r="S109" i="9"/>
  <c r="S107" i="9"/>
  <c r="S106" i="9"/>
  <c r="S105" i="9"/>
  <c r="S104" i="9"/>
  <c r="S103" i="9"/>
  <c r="S102" i="9"/>
  <c r="S101" i="9"/>
  <c r="S100" i="9"/>
  <c r="S99" i="9"/>
  <c r="S98" i="9"/>
  <c r="S97" i="9"/>
  <c r="S96" i="9"/>
  <c r="S95" i="9"/>
  <c r="S94" i="9"/>
  <c r="S93" i="9"/>
  <c r="S92" i="9"/>
  <c r="S91" i="9"/>
  <c r="S89" i="9"/>
  <c r="S88" i="9"/>
  <c r="S87" i="9"/>
  <c r="S86" i="9"/>
  <c r="S85" i="9"/>
  <c r="S84" i="9"/>
  <c r="S83" i="9"/>
  <c r="S82" i="9"/>
  <c r="S81" i="9"/>
  <c r="S80" i="9"/>
  <c r="S78" i="9"/>
  <c r="S77" i="9"/>
  <c r="S76" i="9"/>
  <c r="S75" i="9"/>
  <c r="S74" i="9"/>
  <c r="S72" i="9"/>
  <c r="S71" i="9"/>
  <c r="S70" i="9"/>
  <c r="S69" i="9"/>
  <c r="S68" i="9"/>
  <c r="S67" i="9"/>
  <c r="S66" i="9"/>
  <c r="S65" i="9"/>
  <c r="S64" i="9"/>
  <c r="S63" i="9"/>
  <c r="S61" i="9"/>
  <c r="S60" i="9"/>
  <c r="S59" i="9"/>
  <c r="S58" i="9"/>
  <c r="S57" i="9"/>
  <c r="S56" i="9"/>
  <c r="S55" i="9"/>
  <c r="S54" i="9"/>
  <c r="S53" i="9"/>
  <c r="S52" i="9"/>
  <c r="S51" i="9"/>
  <c r="S50" i="9"/>
  <c r="S49" i="9"/>
  <c r="S47" i="9"/>
  <c r="S46" i="9"/>
  <c r="S45" i="9"/>
  <c r="S44" i="9"/>
  <c r="S43" i="9"/>
  <c r="S42" i="9"/>
  <c r="S41" i="9"/>
  <c r="S40" i="9"/>
  <c r="S39" i="9"/>
  <c r="S38" i="9"/>
  <c r="S36" i="9"/>
  <c r="S35" i="9"/>
  <c r="S34" i="9"/>
  <c r="S33" i="9"/>
  <c r="S32" i="9"/>
  <c r="S31" i="9"/>
  <c r="S30" i="9"/>
  <c r="S29" i="9"/>
  <c r="S28" i="9"/>
  <c r="S27" i="9"/>
  <c r="S26" i="9"/>
  <c r="S24" i="9"/>
  <c r="S23" i="9"/>
  <c r="S22" i="9"/>
  <c r="S21" i="9"/>
  <c r="S20" i="9"/>
  <c r="S19" i="9"/>
  <c r="S18" i="9"/>
  <c r="S17" i="9"/>
  <c r="S16" i="9"/>
  <c r="S15" i="9"/>
  <c r="S14" i="9"/>
  <c r="S13" i="9"/>
  <c r="S12" i="9"/>
  <c r="R147" i="9"/>
  <c r="R146" i="9"/>
  <c r="R145" i="9"/>
  <c r="R144" i="9"/>
  <c r="R143" i="9"/>
  <c r="R142" i="9"/>
  <c r="R141" i="9"/>
  <c r="R139" i="9"/>
  <c r="R138" i="9"/>
  <c r="R137" i="9"/>
  <c r="R136" i="9"/>
  <c r="R134" i="9"/>
  <c r="R133" i="9"/>
  <c r="R132" i="9"/>
  <c r="R131" i="9"/>
  <c r="R130" i="9"/>
  <c r="R129" i="9"/>
  <c r="R128" i="9"/>
  <c r="R127" i="9"/>
  <c r="R126" i="9"/>
  <c r="R125" i="9"/>
  <c r="R124" i="9"/>
  <c r="R123" i="9"/>
  <c r="R122" i="9"/>
  <c r="R120" i="9"/>
  <c r="R119" i="9"/>
  <c r="R118" i="9"/>
  <c r="R117" i="9"/>
  <c r="R116" i="9"/>
  <c r="R115" i="9"/>
  <c r="R114" i="9"/>
  <c r="R113" i="9"/>
  <c r="R112" i="9"/>
  <c r="R111" i="9"/>
  <c r="R110" i="9"/>
  <c r="R109" i="9"/>
  <c r="R107" i="9"/>
  <c r="R106" i="9"/>
  <c r="R105" i="9"/>
  <c r="R104" i="9"/>
  <c r="R103" i="9"/>
  <c r="R102" i="9"/>
  <c r="R101" i="9"/>
  <c r="R100" i="9"/>
  <c r="R99" i="9"/>
  <c r="R98" i="9"/>
  <c r="R97" i="9"/>
  <c r="R96" i="9"/>
  <c r="R95" i="9"/>
  <c r="R94" i="9"/>
  <c r="R93" i="9"/>
  <c r="R92" i="9"/>
  <c r="R91" i="9"/>
  <c r="R89" i="9"/>
  <c r="R88" i="9"/>
  <c r="R87" i="9"/>
  <c r="R86" i="9"/>
  <c r="R85" i="9"/>
  <c r="R84" i="9"/>
  <c r="R83" i="9"/>
  <c r="R82" i="9"/>
  <c r="R81" i="9"/>
  <c r="R80" i="9"/>
  <c r="R78" i="9"/>
  <c r="R77" i="9"/>
  <c r="R76" i="9"/>
  <c r="R75" i="9"/>
  <c r="R74" i="9"/>
  <c r="R72" i="9"/>
  <c r="R71" i="9"/>
  <c r="R70" i="9"/>
  <c r="R69" i="9"/>
  <c r="R68" i="9"/>
  <c r="R67" i="9"/>
  <c r="R66" i="9"/>
  <c r="R65" i="9"/>
  <c r="R64" i="9"/>
  <c r="R63" i="9"/>
  <c r="R61" i="9"/>
  <c r="R60" i="9"/>
  <c r="R59" i="9"/>
  <c r="R58" i="9"/>
  <c r="R57" i="9"/>
  <c r="R56" i="9"/>
  <c r="R55" i="9"/>
  <c r="R54" i="9"/>
  <c r="R53" i="9"/>
  <c r="R52" i="9"/>
  <c r="R51" i="9"/>
  <c r="R50" i="9"/>
  <c r="R49" i="9"/>
  <c r="R47" i="9"/>
  <c r="R46" i="9"/>
  <c r="R45" i="9"/>
  <c r="R44" i="9"/>
  <c r="R43" i="9"/>
  <c r="R42" i="9"/>
  <c r="R41" i="9"/>
  <c r="R40" i="9"/>
  <c r="R39" i="9"/>
  <c r="R38" i="9"/>
  <c r="R36" i="9"/>
  <c r="R35" i="9"/>
  <c r="R34" i="9"/>
  <c r="R33" i="9"/>
  <c r="R32" i="9"/>
  <c r="R31" i="9"/>
  <c r="R30" i="9"/>
  <c r="R29" i="9"/>
  <c r="R28" i="9"/>
  <c r="R27" i="9"/>
  <c r="R26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L48" i="3"/>
  <c r="M48" i="3"/>
  <c r="N48" i="3"/>
  <c r="O48" i="3"/>
  <c r="P48" i="3"/>
  <c r="E12" i="31" l="1"/>
  <c r="E147" i="31"/>
  <c r="E146" i="31"/>
  <c r="E145" i="31"/>
  <c r="E144" i="31"/>
  <c r="E143" i="31"/>
  <c r="E142" i="31"/>
  <c r="E141" i="31"/>
  <c r="E139" i="31"/>
  <c r="E138" i="31"/>
  <c r="E137" i="31"/>
  <c r="E136" i="31"/>
  <c r="E134" i="31"/>
  <c r="E133" i="31"/>
  <c r="E132" i="31"/>
  <c r="E131" i="31"/>
  <c r="E130" i="31"/>
  <c r="E129" i="31"/>
  <c r="E128" i="31"/>
  <c r="E127" i="31"/>
  <c r="E126" i="31"/>
  <c r="E125" i="31"/>
  <c r="E124" i="31"/>
  <c r="E123" i="31"/>
  <c r="E122" i="31"/>
  <c r="E120" i="31"/>
  <c r="E119" i="31"/>
  <c r="E118" i="31"/>
  <c r="E117" i="31"/>
  <c r="E116" i="31"/>
  <c r="E115" i="31"/>
  <c r="E114" i="31"/>
  <c r="E113" i="31"/>
  <c r="E112" i="31"/>
  <c r="E111" i="31"/>
  <c r="E110" i="31"/>
  <c r="E109" i="31"/>
  <c r="E107" i="31"/>
  <c r="E106" i="31"/>
  <c r="E105" i="31"/>
  <c r="E104" i="31"/>
  <c r="E103" i="31"/>
  <c r="E102" i="31"/>
  <c r="E101" i="31"/>
  <c r="E100" i="31"/>
  <c r="E99" i="31"/>
  <c r="E98" i="31"/>
  <c r="E97" i="31"/>
  <c r="E96" i="31"/>
  <c r="E95" i="31"/>
  <c r="E94" i="31"/>
  <c r="E93" i="31"/>
  <c r="E92" i="31"/>
  <c r="E91" i="31"/>
  <c r="E89" i="31"/>
  <c r="E88" i="31"/>
  <c r="E87" i="31"/>
  <c r="E86" i="31"/>
  <c r="E85" i="31"/>
  <c r="E84" i="31"/>
  <c r="E83" i="31"/>
  <c r="E82" i="31"/>
  <c r="E81" i="31"/>
  <c r="E80" i="31"/>
  <c r="E78" i="31"/>
  <c r="E77" i="31"/>
  <c r="E76" i="31"/>
  <c r="E75" i="31"/>
  <c r="E74" i="31"/>
  <c r="E72" i="31"/>
  <c r="E71" i="31"/>
  <c r="E70" i="31"/>
  <c r="E69" i="31"/>
  <c r="E68" i="31"/>
  <c r="E67" i="31"/>
  <c r="E66" i="31"/>
  <c r="E65" i="31"/>
  <c r="E64" i="31"/>
  <c r="E63" i="31"/>
  <c r="E61" i="31"/>
  <c r="E60" i="31"/>
  <c r="E59" i="31"/>
  <c r="E58" i="31"/>
  <c r="E57" i="31"/>
  <c r="E56" i="31"/>
  <c r="E55" i="31"/>
  <c r="E54" i="31"/>
  <c r="E53" i="31"/>
  <c r="E52" i="31"/>
  <c r="E51" i="31"/>
  <c r="E50" i="31"/>
  <c r="E49" i="31"/>
  <c r="E47" i="31"/>
  <c r="E46" i="31"/>
  <c r="E45" i="31"/>
  <c r="E44" i="31"/>
  <c r="E43" i="31"/>
  <c r="E42" i="31"/>
  <c r="E41" i="31"/>
  <c r="E40" i="31"/>
  <c r="E39" i="31"/>
  <c r="E38" i="31"/>
  <c r="E36" i="31"/>
  <c r="E35" i="31"/>
  <c r="E34" i="31"/>
  <c r="E33" i="31"/>
  <c r="E32" i="31"/>
  <c r="E31" i="31"/>
  <c r="E30" i="31"/>
  <c r="E29" i="31"/>
  <c r="E28" i="31"/>
  <c r="E27" i="31"/>
  <c r="E26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47" i="12"/>
  <c r="E146" i="12"/>
  <c r="E145" i="12"/>
  <c r="E144" i="12"/>
  <c r="E143" i="12"/>
  <c r="E142" i="12"/>
  <c r="E141" i="12"/>
  <c r="E139" i="12"/>
  <c r="E138" i="12"/>
  <c r="E137" i="12"/>
  <c r="E136" i="12"/>
  <c r="E134" i="12"/>
  <c r="E133" i="12"/>
  <c r="E132" i="12"/>
  <c r="E131" i="12"/>
  <c r="E130" i="12"/>
  <c r="E129" i="12"/>
  <c r="E128" i="12"/>
  <c r="E127" i="12"/>
  <c r="E126" i="12"/>
  <c r="E125" i="12"/>
  <c r="E124" i="12"/>
  <c r="E123" i="12"/>
  <c r="E122" i="12"/>
  <c r="E120" i="12"/>
  <c r="E119" i="12"/>
  <c r="E118" i="12"/>
  <c r="E117" i="12"/>
  <c r="E116" i="12"/>
  <c r="E115" i="12"/>
  <c r="E114" i="12"/>
  <c r="E113" i="12"/>
  <c r="E112" i="12"/>
  <c r="E111" i="12"/>
  <c r="E110" i="12"/>
  <c r="E109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2" i="12"/>
  <c r="E91" i="12"/>
  <c r="E89" i="12"/>
  <c r="E88" i="12"/>
  <c r="E87" i="12"/>
  <c r="E86" i="12"/>
  <c r="E85" i="12"/>
  <c r="E84" i="12"/>
  <c r="E83" i="12"/>
  <c r="E82" i="12"/>
  <c r="E81" i="12"/>
  <c r="E80" i="12"/>
  <c r="E78" i="12"/>
  <c r="E77" i="12"/>
  <c r="E76" i="12"/>
  <c r="E75" i="12"/>
  <c r="E74" i="12"/>
  <c r="E72" i="12"/>
  <c r="E71" i="12"/>
  <c r="E70" i="12"/>
  <c r="E69" i="12"/>
  <c r="E68" i="12"/>
  <c r="E67" i="12"/>
  <c r="E66" i="12"/>
  <c r="E65" i="12"/>
  <c r="E64" i="12"/>
  <c r="E63" i="12"/>
  <c r="E61" i="12"/>
  <c r="E60" i="12"/>
  <c r="E59" i="12"/>
  <c r="E58" i="12"/>
  <c r="E57" i="12"/>
  <c r="E56" i="12"/>
  <c r="E55" i="12"/>
  <c r="E54" i="12"/>
  <c r="E53" i="12"/>
  <c r="E52" i="12"/>
  <c r="E51" i="12"/>
  <c r="E50" i="12"/>
  <c r="E49" i="12"/>
  <c r="E47" i="12"/>
  <c r="E46" i="12"/>
  <c r="E45" i="12"/>
  <c r="E44" i="12"/>
  <c r="E43" i="12"/>
  <c r="E42" i="12"/>
  <c r="E41" i="12"/>
  <c r="E40" i="12"/>
  <c r="E39" i="12"/>
  <c r="E38" i="12"/>
  <c r="E36" i="12"/>
  <c r="E35" i="12"/>
  <c r="E34" i="12"/>
  <c r="E33" i="12"/>
  <c r="E32" i="12"/>
  <c r="E31" i="12"/>
  <c r="E30" i="12"/>
  <c r="E29" i="12"/>
  <c r="E28" i="12"/>
  <c r="E27" i="12"/>
  <c r="E26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47" i="13"/>
  <c r="E146" i="13"/>
  <c r="E145" i="13"/>
  <c r="E144" i="13"/>
  <c r="E143" i="13"/>
  <c r="E142" i="13"/>
  <c r="E141" i="13"/>
  <c r="E139" i="13"/>
  <c r="E138" i="13"/>
  <c r="E137" i="13"/>
  <c r="E136" i="13"/>
  <c r="E134" i="13"/>
  <c r="E133" i="13"/>
  <c r="E132" i="13"/>
  <c r="E131" i="13"/>
  <c r="E130" i="13"/>
  <c r="E129" i="13"/>
  <c r="E128" i="13"/>
  <c r="E127" i="13"/>
  <c r="E126" i="13"/>
  <c r="E125" i="13"/>
  <c r="E124" i="13"/>
  <c r="E123" i="13"/>
  <c r="E122" i="13"/>
  <c r="E120" i="13"/>
  <c r="E119" i="13"/>
  <c r="E118" i="13"/>
  <c r="E117" i="13"/>
  <c r="E116" i="13"/>
  <c r="E115" i="13"/>
  <c r="E114" i="13"/>
  <c r="E113" i="13"/>
  <c r="E112" i="13"/>
  <c r="E111" i="13"/>
  <c r="E110" i="13"/>
  <c r="E109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89" i="13"/>
  <c r="E88" i="13"/>
  <c r="E87" i="13"/>
  <c r="E86" i="13"/>
  <c r="E85" i="13"/>
  <c r="E84" i="13"/>
  <c r="E83" i="13"/>
  <c r="E82" i="13"/>
  <c r="E81" i="13"/>
  <c r="E80" i="13"/>
  <c r="E78" i="13"/>
  <c r="E77" i="13"/>
  <c r="E76" i="13"/>
  <c r="E75" i="13"/>
  <c r="E74" i="13"/>
  <c r="E72" i="13"/>
  <c r="E71" i="13"/>
  <c r="E70" i="13"/>
  <c r="E69" i="13"/>
  <c r="E68" i="13"/>
  <c r="E67" i="13"/>
  <c r="E66" i="13"/>
  <c r="E65" i="13"/>
  <c r="E64" i="13"/>
  <c r="E63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7" i="13"/>
  <c r="E46" i="13"/>
  <c r="E45" i="13"/>
  <c r="E44" i="13"/>
  <c r="E43" i="13"/>
  <c r="E42" i="13"/>
  <c r="E41" i="13"/>
  <c r="E40" i="13"/>
  <c r="E39" i="13"/>
  <c r="E38" i="13"/>
  <c r="E36" i="13"/>
  <c r="E35" i="13"/>
  <c r="E34" i="13"/>
  <c r="E33" i="13"/>
  <c r="E32" i="13"/>
  <c r="E31" i="13"/>
  <c r="E30" i="13"/>
  <c r="E29" i="13"/>
  <c r="E28" i="13"/>
  <c r="E27" i="13"/>
  <c r="E26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G62" i="12" l="1"/>
  <c r="D62" i="12" s="1"/>
  <c r="G140" i="12"/>
  <c r="D140" i="12" s="1"/>
  <c r="G37" i="12"/>
  <c r="D37" i="12" s="1"/>
  <c r="G135" i="12"/>
  <c r="D135" i="12" s="1"/>
  <c r="G148" i="12"/>
  <c r="D148" i="12" s="1"/>
  <c r="G73" i="12"/>
  <c r="D73" i="12" s="1"/>
  <c r="G25" i="12"/>
  <c r="D25" i="12" s="1"/>
  <c r="G48" i="12"/>
  <c r="D48" i="12" s="1"/>
  <c r="D108" i="12"/>
  <c r="G90" i="12"/>
  <c r="D90" i="12" s="1"/>
  <c r="G79" i="12"/>
  <c r="D79" i="12" s="1"/>
  <c r="G121" i="12"/>
  <c r="D121" i="12" s="1"/>
  <c r="E48" i="3"/>
  <c r="F48" i="3"/>
  <c r="G48" i="3"/>
  <c r="H48" i="3"/>
  <c r="S147" i="2"/>
  <c r="S146" i="2"/>
  <c r="S145" i="2"/>
  <c r="S144" i="2"/>
  <c r="S143" i="2"/>
  <c r="S142" i="2"/>
  <c r="S141" i="2"/>
  <c r="S139" i="2"/>
  <c r="S138" i="2"/>
  <c r="S137" i="2"/>
  <c r="S136" i="2"/>
  <c r="S134" i="2"/>
  <c r="S133" i="2"/>
  <c r="S132" i="2"/>
  <c r="S131" i="2"/>
  <c r="S130" i="2"/>
  <c r="S129" i="2"/>
  <c r="S128" i="2"/>
  <c r="S127" i="2"/>
  <c r="S126" i="2"/>
  <c r="S125" i="2"/>
  <c r="S124" i="2"/>
  <c r="S123" i="2"/>
  <c r="S122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89" i="2"/>
  <c r="S88" i="2"/>
  <c r="S87" i="2"/>
  <c r="S86" i="2"/>
  <c r="S85" i="2"/>
  <c r="S84" i="2"/>
  <c r="S83" i="2"/>
  <c r="S82" i="2"/>
  <c r="S81" i="2"/>
  <c r="S80" i="2"/>
  <c r="S78" i="2"/>
  <c r="S77" i="2"/>
  <c r="S76" i="2"/>
  <c r="S75" i="2"/>
  <c r="S74" i="2"/>
  <c r="S72" i="2"/>
  <c r="S71" i="2"/>
  <c r="S70" i="2"/>
  <c r="S69" i="2"/>
  <c r="S68" i="2"/>
  <c r="S67" i="2"/>
  <c r="S66" i="2"/>
  <c r="S65" i="2"/>
  <c r="S64" i="2"/>
  <c r="S63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7" i="2"/>
  <c r="S46" i="2"/>
  <c r="S45" i="2"/>
  <c r="S44" i="2"/>
  <c r="S43" i="2"/>
  <c r="S42" i="2"/>
  <c r="S41" i="2"/>
  <c r="S40" i="2"/>
  <c r="S39" i="2"/>
  <c r="S38" i="2"/>
  <c r="S36" i="2"/>
  <c r="S35" i="2"/>
  <c r="S34" i="2"/>
  <c r="S33" i="2"/>
  <c r="S32" i="2"/>
  <c r="S31" i="2"/>
  <c r="S30" i="2"/>
  <c r="S29" i="2"/>
  <c r="S28" i="2"/>
  <c r="S27" i="2"/>
  <c r="S26" i="2"/>
  <c r="S24" i="2"/>
  <c r="S23" i="2"/>
  <c r="S22" i="2"/>
  <c r="S21" i="2"/>
  <c r="S20" i="2"/>
  <c r="S19" i="2"/>
  <c r="S18" i="2"/>
  <c r="S17" i="2"/>
  <c r="S16" i="2"/>
  <c r="S15" i="2"/>
  <c r="S14" i="2"/>
  <c r="S13" i="2"/>
  <c r="S147" i="1"/>
  <c r="S146" i="1"/>
  <c r="S145" i="1"/>
  <c r="S144" i="1"/>
  <c r="S143" i="1"/>
  <c r="S142" i="1"/>
  <c r="S141" i="1"/>
  <c r="S139" i="1"/>
  <c r="S138" i="1"/>
  <c r="S137" i="1"/>
  <c r="S136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89" i="1"/>
  <c r="S88" i="1"/>
  <c r="S87" i="1"/>
  <c r="S86" i="1"/>
  <c r="S85" i="1"/>
  <c r="S84" i="1"/>
  <c r="S83" i="1"/>
  <c r="S82" i="1"/>
  <c r="S81" i="1"/>
  <c r="S80" i="1"/>
  <c r="S78" i="1"/>
  <c r="S77" i="1"/>
  <c r="S76" i="1"/>
  <c r="S75" i="1"/>
  <c r="S74" i="1"/>
  <c r="S72" i="1"/>
  <c r="S71" i="1"/>
  <c r="S70" i="1"/>
  <c r="S69" i="1"/>
  <c r="S68" i="1"/>
  <c r="S67" i="1"/>
  <c r="S66" i="1"/>
  <c r="S65" i="1"/>
  <c r="S64" i="1"/>
  <c r="S63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7" i="1"/>
  <c r="S46" i="1"/>
  <c r="S45" i="1"/>
  <c r="S44" i="1"/>
  <c r="S43" i="1"/>
  <c r="S42" i="1"/>
  <c r="S41" i="1"/>
  <c r="S40" i="1"/>
  <c r="S39" i="1"/>
  <c r="S38" i="1"/>
  <c r="S36" i="1"/>
  <c r="S35" i="1"/>
  <c r="S34" i="1"/>
  <c r="S33" i="1"/>
  <c r="S32" i="1"/>
  <c r="S31" i="1"/>
  <c r="S30" i="1"/>
  <c r="S29" i="1"/>
  <c r="S28" i="1"/>
  <c r="S27" i="1"/>
  <c r="S26" i="1"/>
  <c r="S24" i="1"/>
  <c r="S23" i="1"/>
  <c r="S22" i="1"/>
  <c r="S21" i="1"/>
  <c r="S20" i="1"/>
  <c r="S19" i="1"/>
  <c r="S18" i="1"/>
  <c r="S17" i="1"/>
  <c r="S16" i="1"/>
  <c r="S15" i="1"/>
  <c r="S14" i="1"/>
  <c r="S13" i="1"/>
  <c r="U135" i="2" l="1"/>
  <c r="R135" i="2" s="1"/>
  <c r="U37" i="2"/>
  <c r="R37" i="2" s="1"/>
  <c r="U90" i="2"/>
  <c r="R90" i="2" s="1"/>
  <c r="U148" i="2"/>
  <c r="R148" i="2" s="1"/>
  <c r="U25" i="2"/>
  <c r="R25" i="2" s="1"/>
  <c r="U73" i="2"/>
  <c r="R73" i="2" s="1"/>
  <c r="U108" i="2"/>
  <c r="R108" i="2" s="1"/>
  <c r="U121" i="2"/>
  <c r="R121" i="2" s="1"/>
  <c r="U62" i="2"/>
  <c r="R62" i="2" s="1"/>
  <c r="U140" i="2"/>
  <c r="R140" i="2" s="1"/>
  <c r="U79" i="2"/>
  <c r="R79" i="2" s="1"/>
  <c r="U48" i="2"/>
  <c r="R48" i="2" s="1"/>
  <c r="G149" i="12"/>
  <c r="AL16" i="23"/>
  <c r="AL17" i="23"/>
  <c r="AK9" i="23"/>
  <c r="AK10" i="23"/>
  <c r="AK11" i="23"/>
  <c r="AK12" i="23"/>
  <c r="AK13" i="23"/>
  <c r="AK14" i="23"/>
  <c r="AK15" i="23"/>
  <c r="AK16" i="23"/>
  <c r="AK17" i="23"/>
  <c r="AP7" i="23"/>
  <c r="AP8" i="23"/>
  <c r="AP9" i="23"/>
  <c r="AP10" i="23"/>
  <c r="AP11" i="23"/>
  <c r="AP12" i="23"/>
  <c r="AP13" i="23"/>
  <c r="AP14" i="23"/>
  <c r="AP15" i="23"/>
  <c r="AP16" i="23"/>
  <c r="AP17" i="23"/>
  <c r="AP6" i="23"/>
  <c r="AO7" i="23"/>
  <c r="AO8" i="23"/>
  <c r="AO9" i="23"/>
  <c r="AO10" i="23"/>
  <c r="AO11" i="23"/>
  <c r="AO12" i="23"/>
  <c r="AO13" i="23"/>
  <c r="AO14" i="23"/>
  <c r="AO15" i="23"/>
  <c r="AO16" i="23"/>
  <c r="AO17" i="23"/>
  <c r="AO6" i="23"/>
  <c r="AL7" i="23"/>
  <c r="AL8" i="23"/>
  <c r="AL9" i="23"/>
  <c r="AL10" i="23"/>
  <c r="AL11" i="23"/>
  <c r="AL12" i="23"/>
  <c r="AL13" i="23"/>
  <c r="AL14" i="23"/>
  <c r="AL15" i="23"/>
  <c r="AL6" i="23"/>
  <c r="AK7" i="23"/>
  <c r="AK8" i="23"/>
  <c r="AK6" i="23"/>
  <c r="U149" i="2" l="1"/>
  <c r="O46" i="23"/>
  <c r="H37" i="29" l="1"/>
  <c r="R149" i="10" l="1"/>
  <c r="F144" i="12" l="1"/>
  <c r="F139" i="12"/>
  <c r="F134" i="12"/>
  <c r="F130" i="12"/>
  <c r="F126" i="12"/>
  <c r="F122" i="12"/>
  <c r="F117" i="12"/>
  <c r="F113" i="12"/>
  <c r="F109" i="12"/>
  <c r="F104" i="12"/>
  <c r="F100" i="12"/>
  <c r="F96" i="12"/>
  <c r="F92" i="12"/>
  <c r="F87" i="12"/>
  <c r="F83" i="12"/>
  <c r="F78" i="12"/>
  <c r="F74" i="12"/>
  <c r="F69" i="12"/>
  <c r="F65" i="12"/>
  <c r="F60" i="12"/>
  <c r="F56" i="12"/>
  <c r="F52" i="12"/>
  <c r="F47" i="12"/>
  <c r="F43" i="12"/>
  <c r="F39" i="12"/>
  <c r="F34" i="12"/>
  <c r="F30" i="12"/>
  <c r="F26" i="12"/>
  <c r="F21" i="12"/>
  <c r="F17" i="12"/>
  <c r="F13" i="12"/>
  <c r="F14" i="12" l="1"/>
  <c r="F18" i="12"/>
  <c r="F22" i="12"/>
  <c r="F27" i="12"/>
  <c r="F31" i="12"/>
  <c r="F35" i="12"/>
  <c r="F40" i="12"/>
  <c r="F44" i="12"/>
  <c r="F49" i="12"/>
  <c r="F53" i="12"/>
  <c r="F57" i="12"/>
  <c r="F61" i="12"/>
  <c r="F66" i="12"/>
  <c r="F70" i="12"/>
  <c r="F75" i="12"/>
  <c r="F80" i="12"/>
  <c r="F84" i="12"/>
  <c r="F88" i="12"/>
  <c r="F93" i="12"/>
  <c r="F97" i="12"/>
  <c r="F101" i="12"/>
  <c r="F105" i="12"/>
  <c r="F110" i="12"/>
  <c r="F114" i="12"/>
  <c r="F118" i="12"/>
  <c r="F123" i="12"/>
  <c r="F127" i="12"/>
  <c r="F131" i="12"/>
  <c r="F136" i="12"/>
  <c r="F141" i="12"/>
  <c r="F145" i="12"/>
  <c r="F15" i="12"/>
  <c r="F19" i="12"/>
  <c r="F23" i="12"/>
  <c r="F28" i="12"/>
  <c r="F32" i="12"/>
  <c r="F36" i="12"/>
  <c r="F41" i="12"/>
  <c r="F45" i="12"/>
  <c r="F50" i="12"/>
  <c r="F54" i="12"/>
  <c r="F58" i="12"/>
  <c r="F63" i="12"/>
  <c r="F67" i="12"/>
  <c r="F71" i="12"/>
  <c r="F76" i="12"/>
  <c r="F81" i="12"/>
  <c r="F85" i="12"/>
  <c r="F89" i="12"/>
  <c r="F94" i="12"/>
  <c r="F98" i="12"/>
  <c r="F102" i="12"/>
  <c r="F106" i="12"/>
  <c r="F111" i="12"/>
  <c r="F115" i="12"/>
  <c r="F119" i="12"/>
  <c r="F124" i="12"/>
  <c r="F128" i="12"/>
  <c r="F132" i="12"/>
  <c r="F137" i="12"/>
  <c r="F142" i="12"/>
  <c r="F146" i="12"/>
  <c r="F12" i="12"/>
  <c r="F16" i="12"/>
  <c r="F20" i="12"/>
  <c r="F24" i="12"/>
  <c r="F29" i="12"/>
  <c r="F33" i="12"/>
  <c r="F38" i="12"/>
  <c r="F42" i="12"/>
  <c r="F46" i="12"/>
  <c r="F51" i="12"/>
  <c r="F55" i="12"/>
  <c r="F59" i="12"/>
  <c r="F64" i="12"/>
  <c r="F68" i="12"/>
  <c r="F72" i="12"/>
  <c r="F77" i="12"/>
  <c r="F82" i="12"/>
  <c r="F86" i="12"/>
  <c r="F91" i="12"/>
  <c r="F95" i="12"/>
  <c r="F99" i="12"/>
  <c r="F103" i="12"/>
  <c r="F107" i="12"/>
  <c r="F112" i="12"/>
  <c r="F116" i="12"/>
  <c r="F120" i="12"/>
  <c r="F125" i="12"/>
  <c r="F129" i="12"/>
  <c r="F133" i="12"/>
  <c r="F138" i="12"/>
  <c r="F143" i="12"/>
  <c r="F147" i="12"/>
  <c r="H62" i="3" l="1"/>
  <c r="L62" i="3"/>
  <c r="M62" i="3"/>
  <c r="N62" i="3"/>
  <c r="O62" i="3"/>
  <c r="P62" i="3"/>
  <c r="AQ7" i="23" l="1"/>
  <c r="AQ8" i="23"/>
  <c r="AQ14" i="23"/>
  <c r="AQ15" i="23"/>
  <c r="AQ16" i="23"/>
  <c r="AM7" i="23"/>
  <c r="AM12" i="23"/>
  <c r="AM15" i="23"/>
  <c r="AM6" i="23"/>
  <c r="AM18" i="23"/>
  <c r="AM19" i="23"/>
  <c r="AM20" i="23"/>
  <c r="AM21" i="23"/>
  <c r="AM22" i="23"/>
  <c r="AM23" i="23"/>
  <c r="AM24" i="23"/>
  <c r="AM25" i="23"/>
  <c r="AM38" i="23"/>
  <c r="AM39" i="23"/>
  <c r="AM40" i="23"/>
  <c r="AJ7" i="23"/>
  <c r="AJ8" i="23"/>
  <c r="AJ9" i="23"/>
  <c r="AR9" i="23" s="1"/>
  <c r="AJ10" i="23"/>
  <c r="AR10" i="23" s="1"/>
  <c r="AJ11" i="23"/>
  <c r="AR11" i="23" s="1"/>
  <c r="AJ12" i="23"/>
  <c r="AR12" i="23" s="1"/>
  <c r="AJ13" i="23"/>
  <c r="AJ14" i="23"/>
  <c r="AJ15" i="23"/>
  <c r="AJ16" i="23"/>
  <c r="AR16" i="23" s="1"/>
  <c r="AJ17" i="23"/>
  <c r="AR17" i="23" s="1"/>
  <c r="AJ6" i="23"/>
  <c r="AR6" i="23" s="1"/>
  <c r="AI8" i="23"/>
  <c r="AI7" i="23"/>
  <c r="AI6" i="23"/>
  <c r="AQ6" i="23" s="1"/>
  <c r="AI9" i="23"/>
  <c r="AQ9" i="23" s="1"/>
  <c r="AI10" i="23"/>
  <c r="AQ10" i="23" s="1"/>
  <c r="AI11" i="23"/>
  <c r="AQ11" i="23" s="1"/>
  <c r="AI12" i="23"/>
  <c r="AI13" i="23"/>
  <c r="AM13" i="23" s="1"/>
  <c r="AI14" i="23"/>
  <c r="AM14" i="23" s="1"/>
  <c r="AI15" i="23"/>
  <c r="AI16" i="23"/>
  <c r="AM16" i="23" s="1"/>
  <c r="AI17" i="23"/>
  <c r="AQ17" i="23" s="1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I35" i="23"/>
  <c r="AI36" i="23"/>
  <c r="AI37" i="23"/>
  <c r="AI38" i="23"/>
  <c r="AI39" i="23"/>
  <c r="AI40" i="23"/>
  <c r="AM17" i="23" l="1"/>
  <c r="AM9" i="23"/>
  <c r="AN13" i="23"/>
  <c r="AQ13" i="23"/>
  <c r="AR13" i="23"/>
  <c r="AN8" i="23"/>
  <c r="AR8" i="23"/>
  <c r="AM11" i="23"/>
  <c r="AN15" i="23"/>
  <c r="AN7" i="23"/>
  <c r="AR15" i="23"/>
  <c r="AR7" i="23"/>
  <c r="AN14" i="23"/>
  <c r="AR14" i="23"/>
  <c r="AM8" i="23"/>
  <c r="AN12" i="23"/>
  <c r="AQ12" i="23"/>
  <c r="AN16" i="23"/>
  <c r="AM10" i="23"/>
  <c r="AN11" i="23"/>
  <c r="AN6" i="23"/>
  <c r="AN10" i="23"/>
  <c r="AN17" i="23"/>
  <c r="AN9" i="23"/>
  <c r="AF117" i="23"/>
  <c r="AF116" i="23"/>
  <c r="AF115" i="23"/>
  <c r="AF114" i="23"/>
  <c r="AF113" i="23"/>
  <c r="AF112" i="23"/>
  <c r="AF111" i="23"/>
  <c r="AF110" i="23"/>
  <c r="AF109" i="23"/>
  <c r="AF108" i="23"/>
  <c r="AF107" i="23"/>
  <c r="AF106" i="23"/>
  <c r="AF97" i="23"/>
  <c r="AF96" i="23"/>
  <c r="AF95" i="23"/>
  <c r="AF94" i="23"/>
  <c r="AF93" i="23"/>
  <c r="AF92" i="23"/>
  <c r="AF91" i="23"/>
  <c r="AF90" i="23"/>
  <c r="AF89" i="23"/>
  <c r="AF88" i="23"/>
  <c r="AF87" i="23"/>
  <c r="AF86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AF51" i="23"/>
  <c r="AE51" i="23"/>
  <c r="AF50" i="23"/>
  <c r="AE50" i="23"/>
  <c r="AF49" i="23"/>
  <c r="AE49" i="23"/>
  <c r="AF48" i="23"/>
  <c r="AE48" i="23"/>
  <c r="AF47" i="23"/>
  <c r="AE47" i="23"/>
  <c r="AF46" i="23"/>
  <c r="AE46" i="23"/>
  <c r="AF37" i="23"/>
  <c r="AM37" i="23" s="1"/>
  <c r="AF36" i="23"/>
  <c r="AM36" i="23" s="1"/>
  <c r="AF35" i="23"/>
  <c r="AM35" i="23" s="1"/>
  <c r="AF34" i="23"/>
  <c r="AM34" i="23" s="1"/>
  <c r="AF33" i="23"/>
  <c r="AM33" i="23" s="1"/>
  <c r="AF32" i="23"/>
  <c r="AM32" i="23" s="1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Q46" i="23" l="1"/>
  <c r="P51" i="23"/>
  <c r="P50" i="23"/>
  <c r="P49" i="23"/>
  <c r="P48" i="23"/>
  <c r="P47" i="23"/>
  <c r="P46" i="23"/>
  <c r="K46" i="23"/>
  <c r="X49" i="23" l="1"/>
  <c r="X48" i="23"/>
  <c r="X47" i="23"/>
  <c r="X46" i="23"/>
  <c r="X57" i="23"/>
  <c r="X56" i="23"/>
  <c r="X55" i="23"/>
  <c r="X54" i="23"/>
  <c r="X53" i="23"/>
  <c r="X52" i="23"/>
  <c r="X51" i="23"/>
  <c r="X50" i="23"/>
  <c r="W57" i="23"/>
  <c r="W56" i="23"/>
  <c r="W55" i="23"/>
  <c r="W54" i="23"/>
  <c r="W53" i="23"/>
  <c r="W52" i="23"/>
  <c r="W51" i="23"/>
  <c r="W50" i="23"/>
  <c r="W49" i="23"/>
  <c r="W48" i="23"/>
  <c r="W47" i="23"/>
  <c r="W46" i="23"/>
  <c r="V57" i="23"/>
  <c r="V56" i="23"/>
  <c r="V55" i="23"/>
  <c r="V54" i="23"/>
  <c r="V53" i="23"/>
  <c r="V52" i="23"/>
  <c r="V51" i="23"/>
  <c r="V50" i="23"/>
  <c r="V49" i="23"/>
  <c r="V48" i="23"/>
  <c r="V47" i="23"/>
  <c r="V46" i="23"/>
  <c r="U57" i="23"/>
  <c r="U56" i="23"/>
  <c r="U55" i="23"/>
  <c r="U54" i="23"/>
  <c r="U53" i="23"/>
  <c r="U52" i="23"/>
  <c r="U51" i="23"/>
  <c r="U50" i="23"/>
  <c r="U49" i="23"/>
  <c r="U48" i="23"/>
  <c r="U47" i="23"/>
  <c r="U46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Q57" i="23"/>
  <c r="Q56" i="23"/>
  <c r="Q55" i="23"/>
  <c r="Q54" i="23"/>
  <c r="Q53" i="23"/>
  <c r="Q52" i="23"/>
  <c r="Q51" i="23"/>
  <c r="Q50" i="23"/>
  <c r="Q49" i="23"/>
  <c r="Q48" i="23"/>
  <c r="Q47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O51" i="23"/>
  <c r="O50" i="23"/>
  <c r="O49" i="23"/>
  <c r="O48" i="23"/>
  <c r="O47" i="23"/>
  <c r="N57" i="23"/>
  <c r="N56" i="23"/>
  <c r="N55" i="23"/>
  <c r="N54" i="23"/>
  <c r="N53" i="23"/>
  <c r="N52" i="23"/>
  <c r="N51" i="23"/>
  <c r="N50" i="23"/>
  <c r="N49" i="23"/>
  <c r="N48" i="23"/>
  <c r="N47" i="23"/>
  <c r="N46" i="23"/>
  <c r="M57" i="23"/>
  <c r="M56" i="23"/>
  <c r="M55" i="23"/>
  <c r="M54" i="23"/>
  <c r="M53" i="23"/>
  <c r="M52" i="23"/>
  <c r="M51" i="23"/>
  <c r="M50" i="23"/>
  <c r="M49" i="23"/>
  <c r="M48" i="23"/>
  <c r="M47" i="23"/>
  <c r="M46" i="23"/>
  <c r="L57" i="23"/>
  <c r="L56" i="23"/>
  <c r="L55" i="23"/>
  <c r="L54" i="23"/>
  <c r="L53" i="23"/>
  <c r="L52" i="23"/>
  <c r="L51" i="23"/>
  <c r="L50" i="23"/>
  <c r="L49" i="23"/>
  <c r="L48" i="23"/>
  <c r="L47" i="23"/>
  <c r="L46" i="23"/>
  <c r="K57" i="23"/>
  <c r="K56" i="23"/>
  <c r="K55" i="23"/>
  <c r="K54" i="23"/>
  <c r="K53" i="23"/>
  <c r="K52" i="23"/>
  <c r="K51" i="23"/>
  <c r="K50" i="23"/>
  <c r="K49" i="23"/>
  <c r="K48" i="23"/>
  <c r="K47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I47" i="23"/>
  <c r="I57" i="23"/>
  <c r="I56" i="23"/>
  <c r="I55" i="23"/>
  <c r="I54" i="23"/>
  <c r="I53" i="23"/>
  <c r="I52" i="23"/>
  <c r="I51" i="23"/>
  <c r="I50" i="23"/>
  <c r="I49" i="23"/>
  <c r="I48" i="23"/>
  <c r="H47" i="23"/>
  <c r="H48" i="23"/>
  <c r="H49" i="23"/>
  <c r="H50" i="23"/>
  <c r="H51" i="23"/>
  <c r="H52" i="23"/>
  <c r="H53" i="23"/>
  <c r="H54" i="23"/>
  <c r="H55" i="23"/>
  <c r="H56" i="23"/>
  <c r="H57" i="23"/>
  <c r="H46" i="23"/>
  <c r="G47" i="23"/>
  <c r="G48" i="23"/>
  <c r="G49" i="23"/>
  <c r="G50" i="23"/>
  <c r="G51" i="23"/>
  <c r="G52" i="23"/>
  <c r="G53" i="23"/>
  <c r="G54" i="23"/>
  <c r="G55" i="23"/>
  <c r="G56" i="23"/>
  <c r="G57" i="23"/>
  <c r="G46" i="23"/>
  <c r="Y117" i="23" l="1"/>
  <c r="V117" i="23"/>
  <c r="Y116" i="23"/>
  <c r="V116" i="23"/>
  <c r="Y115" i="23"/>
  <c r="V115" i="23"/>
  <c r="Y114" i="23"/>
  <c r="V114" i="23"/>
  <c r="Y113" i="23"/>
  <c r="V113" i="23"/>
  <c r="Y112" i="23"/>
  <c r="V112" i="23"/>
  <c r="Y111" i="23"/>
  <c r="V111" i="23"/>
  <c r="Y110" i="23"/>
  <c r="V110" i="23"/>
  <c r="Y109" i="23"/>
  <c r="V109" i="23"/>
  <c r="Y108" i="23"/>
  <c r="V108" i="23"/>
  <c r="Y107" i="23"/>
  <c r="V107" i="23"/>
  <c r="Y106" i="23"/>
  <c r="V106" i="23"/>
  <c r="Y97" i="23"/>
  <c r="V97" i="23"/>
  <c r="Y96" i="23"/>
  <c r="V96" i="23"/>
  <c r="Y95" i="23"/>
  <c r="V95" i="23"/>
  <c r="Y94" i="23"/>
  <c r="V94" i="23"/>
  <c r="Y93" i="23"/>
  <c r="V93" i="23"/>
  <c r="Y92" i="23"/>
  <c r="V92" i="23"/>
  <c r="Y91" i="23"/>
  <c r="V91" i="23"/>
  <c r="Y90" i="23"/>
  <c r="V90" i="23"/>
  <c r="Y89" i="23"/>
  <c r="V89" i="23"/>
  <c r="Y88" i="23"/>
  <c r="V88" i="23"/>
  <c r="Y87" i="23"/>
  <c r="V87" i="23"/>
  <c r="Y86" i="23"/>
  <c r="V86" i="23"/>
  <c r="Y37" i="23"/>
  <c r="V37" i="23"/>
  <c r="Y36" i="23"/>
  <c r="V36" i="23"/>
  <c r="Y35" i="23"/>
  <c r="V35" i="23"/>
  <c r="Y34" i="23"/>
  <c r="V34" i="23"/>
  <c r="Y33" i="23"/>
  <c r="V33" i="23"/>
  <c r="Y32" i="23"/>
  <c r="V32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T107" i="2"/>
  <c r="T21" i="2"/>
  <c r="T77" i="1"/>
  <c r="T72" i="1"/>
  <c r="T71" i="1"/>
  <c r="T66" i="1"/>
  <c r="T65" i="1"/>
  <c r="T61" i="1"/>
  <c r="T56" i="1"/>
  <c r="T55" i="1"/>
  <c r="T54" i="1"/>
  <c r="T53" i="1"/>
  <c r="T47" i="1"/>
  <c r="T41" i="1"/>
  <c r="T31" i="1"/>
  <c r="T21" i="1"/>
  <c r="AI62" i="13" l="1"/>
  <c r="AH62" i="13"/>
  <c r="AG62" i="13"/>
  <c r="AF62" i="13"/>
  <c r="AE62" i="13"/>
  <c r="AD62" i="13"/>
  <c r="AC62" i="13"/>
  <c r="AY36" i="1"/>
  <c r="AY107" i="1"/>
  <c r="Q36" i="28"/>
  <c r="AD107" i="6"/>
  <c r="Q107" i="6"/>
  <c r="G140" i="6"/>
  <c r="F140" i="6"/>
  <c r="E140" i="6"/>
  <c r="Q36" i="29" l="1"/>
  <c r="Q23" i="1"/>
  <c r="Q36" i="1"/>
  <c r="T15" i="1"/>
  <c r="T19" i="1"/>
  <c r="T34" i="1"/>
  <c r="T40" i="1"/>
  <c r="T46" i="1"/>
  <c r="T64" i="1"/>
  <c r="T75" i="1"/>
  <c r="T97" i="1"/>
  <c r="T85" i="1"/>
  <c r="Q107" i="2"/>
  <c r="T22" i="2"/>
  <c r="F64" i="13"/>
  <c r="F72" i="13"/>
  <c r="F77" i="13"/>
  <c r="F125" i="13"/>
  <c r="F129" i="13"/>
  <c r="F133" i="13"/>
  <c r="F138" i="13"/>
  <c r="Q107" i="1"/>
  <c r="T22" i="1"/>
  <c r="T29" i="1"/>
  <c r="T30" i="1"/>
  <c r="T57" i="1"/>
  <c r="T69" i="1"/>
  <c r="T82" i="1"/>
  <c r="T98" i="1"/>
  <c r="T104" i="1"/>
  <c r="F12" i="13"/>
  <c r="F16" i="13"/>
  <c r="F46" i="13"/>
  <c r="F55" i="13"/>
  <c r="F59" i="13"/>
  <c r="F93" i="13"/>
  <c r="F141" i="13"/>
  <c r="T12" i="1"/>
  <c r="T88" i="1"/>
  <c r="T93" i="1"/>
  <c r="T15" i="2"/>
  <c r="T18" i="2"/>
  <c r="G62" i="3"/>
  <c r="F20" i="13"/>
  <c r="F24" i="13"/>
  <c r="F38" i="13"/>
  <c r="F42" i="13"/>
  <c r="AD107" i="28"/>
  <c r="Q22" i="1"/>
  <c r="T14" i="1"/>
  <c r="T39" i="1"/>
  <c r="T45" i="1"/>
  <c r="T51" i="1"/>
  <c r="T63" i="1"/>
  <c r="T107" i="1"/>
  <c r="T38" i="1"/>
  <c r="T100" i="1"/>
  <c r="Q36" i="2"/>
  <c r="T16" i="2"/>
  <c r="T20" i="2"/>
  <c r="Q107" i="5"/>
  <c r="F63" i="13"/>
  <c r="F67" i="13"/>
  <c r="F71" i="13"/>
  <c r="F76" i="13"/>
  <c r="F81" i="13"/>
  <c r="F85" i="13"/>
  <c r="F89" i="13"/>
  <c r="F94" i="13"/>
  <c r="F98" i="13"/>
  <c r="F102" i="13"/>
  <c r="F106" i="13"/>
  <c r="F111" i="13"/>
  <c r="F115" i="13"/>
  <c r="F119" i="13"/>
  <c r="F124" i="13"/>
  <c r="F128" i="13"/>
  <c r="F132" i="13"/>
  <c r="F137" i="13"/>
  <c r="F142" i="13"/>
  <c r="F146" i="13"/>
  <c r="T103" i="1"/>
  <c r="F13" i="13"/>
  <c r="F19" i="13"/>
  <c r="F36" i="13"/>
  <c r="F50" i="13"/>
  <c r="F52" i="13"/>
  <c r="F22" i="13"/>
  <c r="F15" i="13"/>
  <c r="F23" i="13"/>
  <c r="F28" i="13"/>
  <c r="F29" i="13"/>
  <c r="F32" i="13"/>
  <c r="F41" i="13"/>
  <c r="F45" i="13"/>
  <c r="F51" i="13"/>
  <c r="F54" i="13"/>
  <c r="F58" i="13"/>
  <c r="F68" i="13"/>
  <c r="F87" i="13"/>
  <c r="E62" i="3"/>
  <c r="Q107" i="22"/>
  <c r="Q36" i="5"/>
  <c r="F66" i="13"/>
  <c r="F70" i="13"/>
  <c r="F75" i="13"/>
  <c r="F80" i="13"/>
  <c r="F84" i="13"/>
  <c r="F88" i="13"/>
  <c r="F97" i="13"/>
  <c r="F101" i="13"/>
  <c r="F105" i="13"/>
  <c r="F110" i="13"/>
  <c r="F114" i="13"/>
  <c r="F118" i="13"/>
  <c r="F123" i="13"/>
  <c r="F127" i="13"/>
  <c r="F131" i="13"/>
  <c r="F136" i="13"/>
  <c r="F145" i="13"/>
  <c r="AJ107" i="12"/>
  <c r="T16" i="1"/>
  <c r="T20" i="1"/>
  <c r="T35" i="1"/>
  <c r="T42" i="1"/>
  <c r="T76" i="1"/>
  <c r="T83" i="1"/>
  <c r="T89" i="1"/>
  <c r="T94" i="1"/>
  <c r="T70" i="1"/>
  <c r="T14" i="2"/>
  <c r="T23" i="2"/>
  <c r="F62" i="3"/>
  <c r="T18" i="1"/>
  <c r="T81" i="1"/>
  <c r="T96" i="1"/>
  <c r="F14" i="13"/>
  <c r="F18" i="13"/>
  <c r="F27" i="13"/>
  <c r="F31" i="13"/>
  <c r="F35" i="13"/>
  <c r="F40" i="13"/>
  <c r="F44" i="13"/>
  <c r="Q36" i="6"/>
  <c r="T13" i="1"/>
  <c r="T17" i="1"/>
  <c r="T44" i="1"/>
  <c r="T60" i="1"/>
  <c r="T80" i="1"/>
  <c r="T95" i="1"/>
  <c r="T99" i="1"/>
  <c r="T87" i="1"/>
  <c r="T12" i="2"/>
  <c r="T24" i="2"/>
  <c r="F17" i="13"/>
  <c r="F21" i="13"/>
  <c r="F26" i="13"/>
  <c r="F30" i="13"/>
  <c r="F34" i="13"/>
  <c r="F56" i="13"/>
  <c r="F60" i="13"/>
  <c r="F83" i="13"/>
  <c r="T13" i="2"/>
  <c r="T17" i="2"/>
  <c r="T23" i="1"/>
  <c r="T28" i="1"/>
  <c r="T74" i="1"/>
  <c r="T86" i="1"/>
  <c r="F49" i="13"/>
  <c r="F53" i="13"/>
  <c r="F57" i="13"/>
  <c r="F61" i="13"/>
  <c r="AD36" i="6"/>
  <c r="Q36" i="10"/>
  <c r="Q107" i="10"/>
  <c r="Q21" i="1"/>
  <c r="T27" i="1"/>
  <c r="T32" i="1"/>
  <c r="AL36" i="1"/>
  <c r="T36" i="1"/>
  <c r="T50" i="1"/>
  <c r="T91" i="1"/>
  <c r="AL107" i="1"/>
  <c r="Q36" i="3"/>
  <c r="Q36" i="22"/>
  <c r="F39" i="13"/>
  <c r="F43" i="13"/>
  <c r="F47" i="13"/>
  <c r="F65" i="13"/>
  <c r="F69" i="13"/>
  <c r="F74" i="13"/>
  <c r="F78" i="13"/>
  <c r="F92" i="13"/>
  <c r="F96" i="13"/>
  <c r="F100" i="13"/>
  <c r="F104" i="13"/>
  <c r="F109" i="13"/>
  <c r="F113" i="13"/>
  <c r="F117" i="13"/>
  <c r="F122" i="13"/>
  <c r="F126" i="13"/>
  <c r="F130" i="13"/>
  <c r="F134" i="13"/>
  <c r="F139" i="13"/>
  <c r="F144" i="13"/>
  <c r="W107" i="12"/>
  <c r="AJ36" i="12"/>
  <c r="Q107" i="32"/>
  <c r="Q107" i="29"/>
  <c r="Q107" i="28"/>
  <c r="AD36" i="28"/>
  <c r="Q24" i="1"/>
  <c r="T49" i="1"/>
  <c r="T68" i="1"/>
  <c r="T105" i="1"/>
  <c r="T59" i="1"/>
  <c r="T102" i="1"/>
  <c r="Q107" i="3"/>
  <c r="F33" i="13"/>
  <c r="F82" i="13"/>
  <c r="F86" i="13"/>
  <c r="F91" i="13"/>
  <c r="F95" i="13"/>
  <c r="F99" i="13"/>
  <c r="F103" i="13"/>
  <c r="W107" i="13"/>
  <c r="F107" i="13"/>
  <c r="F112" i="13"/>
  <c r="F116" i="13"/>
  <c r="F120" i="13"/>
  <c r="F143" i="13"/>
  <c r="F147" i="13"/>
  <c r="W36" i="12"/>
  <c r="Q36" i="32"/>
  <c r="T36" i="2"/>
  <c r="F108" i="32"/>
  <c r="G108" i="32"/>
  <c r="H108" i="32"/>
  <c r="K108" i="32"/>
  <c r="L108" i="32"/>
  <c r="M108" i="32"/>
  <c r="N108" i="32"/>
  <c r="O108" i="32"/>
  <c r="P108" i="32"/>
  <c r="E108" i="32"/>
  <c r="F37" i="32"/>
  <c r="G37" i="32"/>
  <c r="H37" i="32"/>
  <c r="K37" i="32"/>
  <c r="L37" i="32"/>
  <c r="M37" i="32"/>
  <c r="N37" i="32"/>
  <c r="O37" i="32"/>
  <c r="P37" i="32"/>
  <c r="E37" i="32"/>
  <c r="F25" i="32"/>
  <c r="G25" i="32"/>
  <c r="H25" i="32"/>
  <c r="K25" i="32"/>
  <c r="L25" i="32"/>
  <c r="M25" i="32"/>
  <c r="N25" i="32"/>
  <c r="O25" i="32"/>
  <c r="P25" i="32"/>
  <c r="E25" i="32"/>
  <c r="G148" i="8"/>
  <c r="H148" i="8"/>
  <c r="I148" i="8"/>
  <c r="J148" i="8"/>
  <c r="G140" i="8"/>
  <c r="H140" i="8"/>
  <c r="I140" i="8"/>
  <c r="J140" i="8"/>
  <c r="G135" i="8"/>
  <c r="H135" i="8"/>
  <c r="I135" i="8"/>
  <c r="J135" i="8"/>
  <c r="G121" i="8"/>
  <c r="H121" i="8"/>
  <c r="I121" i="8"/>
  <c r="J121" i="8"/>
  <c r="H108" i="8"/>
  <c r="I108" i="8"/>
  <c r="J108" i="8"/>
  <c r="E107" i="8"/>
  <c r="F107" i="8"/>
  <c r="G90" i="8"/>
  <c r="H90" i="8"/>
  <c r="I90" i="8"/>
  <c r="J90" i="8"/>
  <c r="G79" i="8"/>
  <c r="H79" i="8"/>
  <c r="I79" i="8"/>
  <c r="J79" i="8"/>
  <c r="G73" i="8"/>
  <c r="H73" i="8"/>
  <c r="I73" i="8"/>
  <c r="J73" i="8"/>
  <c r="G62" i="8"/>
  <c r="H62" i="8"/>
  <c r="I62" i="8"/>
  <c r="J62" i="8"/>
  <c r="G48" i="8"/>
  <c r="H48" i="8"/>
  <c r="I48" i="8"/>
  <c r="J48" i="8"/>
  <c r="G37" i="8"/>
  <c r="H37" i="8"/>
  <c r="I37" i="8"/>
  <c r="J37" i="8"/>
  <c r="E36" i="8"/>
  <c r="F36" i="8"/>
  <c r="G25" i="8"/>
  <c r="H25" i="8"/>
  <c r="I25" i="8"/>
  <c r="J25" i="8"/>
  <c r="G148" i="7"/>
  <c r="H148" i="7"/>
  <c r="I148" i="7"/>
  <c r="J148" i="7"/>
  <c r="J140" i="7"/>
  <c r="G140" i="7"/>
  <c r="H140" i="7"/>
  <c r="I140" i="7"/>
  <c r="J135" i="7"/>
  <c r="G135" i="7"/>
  <c r="H135" i="7"/>
  <c r="I135" i="7"/>
  <c r="G121" i="7"/>
  <c r="H121" i="7"/>
  <c r="I121" i="7"/>
  <c r="J121" i="7"/>
  <c r="J108" i="7"/>
  <c r="G108" i="7"/>
  <c r="H108" i="7"/>
  <c r="I108" i="7"/>
  <c r="J90" i="7"/>
  <c r="G90" i="7"/>
  <c r="H90" i="7"/>
  <c r="I90" i="7"/>
  <c r="G79" i="7"/>
  <c r="H79" i="7"/>
  <c r="I79" i="7"/>
  <c r="J79" i="7"/>
  <c r="J73" i="7"/>
  <c r="G73" i="7"/>
  <c r="H73" i="7"/>
  <c r="I73" i="7"/>
  <c r="G62" i="7"/>
  <c r="H62" i="7"/>
  <c r="I62" i="7"/>
  <c r="J62" i="7"/>
  <c r="G48" i="7"/>
  <c r="H48" i="7"/>
  <c r="I48" i="7"/>
  <c r="J48" i="7"/>
  <c r="G37" i="7"/>
  <c r="H37" i="7"/>
  <c r="I37" i="7"/>
  <c r="J37" i="7"/>
  <c r="G25" i="7"/>
  <c r="H25" i="7"/>
  <c r="I25" i="7"/>
  <c r="J25" i="7"/>
  <c r="E108" i="31"/>
  <c r="E37" i="31"/>
  <c r="AD107" i="4"/>
  <c r="R108" i="4"/>
  <c r="S108" i="4"/>
  <c r="T108" i="4"/>
  <c r="U108" i="4"/>
  <c r="X108" i="4"/>
  <c r="Y108" i="4"/>
  <c r="Z108" i="4"/>
  <c r="AA108" i="4"/>
  <c r="AB108" i="4"/>
  <c r="AC108" i="4"/>
  <c r="F108" i="4"/>
  <c r="G108" i="4"/>
  <c r="H108" i="4"/>
  <c r="K108" i="4"/>
  <c r="L108" i="4"/>
  <c r="M108" i="4"/>
  <c r="N108" i="4"/>
  <c r="O108" i="4"/>
  <c r="P108" i="4"/>
  <c r="E108" i="4"/>
  <c r="Q107" i="4"/>
  <c r="AD36" i="4"/>
  <c r="S37" i="4"/>
  <c r="T37" i="4"/>
  <c r="U37" i="4"/>
  <c r="X37" i="4"/>
  <c r="Y37" i="4"/>
  <c r="Z37" i="4"/>
  <c r="AA37" i="4"/>
  <c r="AB37" i="4"/>
  <c r="AC37" i="4"/>
  <c r="R37" i="4"/>
  <c r="Q36" i="4"/>
  <c r="F37" i="4"/>
  <c r="G37" i="4"/>
  <c r="H37" i="4"/>
  <c r="K37" i="4"/>
  <c r="L37" i="4"/>
  <c r="M37" i="4"/>
  <c r="N37" i="4"/>
  <c r="O37" i="4"/>
  <c r="P37" i="4"/>
  <c r="E37" i="4"/>
  <c r="F108" i="30"/>
  <c r="G108" i="30"/>
  <c r="H108" i="30"/>
  <c r="E108" i="30"/>
  <c r="D108" i="30" s="1"/>
  <c r="C108" i="30" s="1"/>
  <c r="O19" i="24" s="1"/>
  <c r="E48" i="30"/>
  <c r="H37" i="30"/>
  <c r="G37" i="30"/>
  <c r="F37" i="30"/>
  <c r="E37" i="30"/>
  <c r="E25" i="30"/>
  <c r="E108" i="12"/>
  <c r="AI108" i="12"/>
  <c r="K37" i="12"/>
  <c r="J37" i="12"/>
  <c r="E37" i="12"/>
  <c r="J62" i="12"/>
  <c r="X62" i="12"/>
  <c r="Y62" i="12"/>
  <c r="Z62" i="12"/>
  <c r="AA62" i="12"/>
  <c r="AC62" i="12"/>
  <c r="AD62" i="12"/>
  <c r="AE62" i="12"/>
  <c r="AF62" i="12"/>
  <c r="AG62" i="12"/>
  <c r="AH62" i="12"/>
  <c r="AI62" i="12"/>
  <c r="K108" i="13"/>
  <c r="M37" i="22"/>
  <c r="X108" i="12"/>
  <c r="Y108" i="12"/>
  <c r="Z108" i="12"/>
  <c r="AA108" i="12"/>
  <c r="AC108" i="12"/>
  <c r="AD108" i="12"/>
  <c r="AE108" i="12"/>
  <c r="AF108" i="12"/>
  <c r="AG108" i="12"/>
  <c r="AH108" i="12"/>
  <c r="J108" i="12"/>
  <c r="K108" i="12"/>
  <c r="L108" i="12"/>
  <c r="M108" i="12"/>
  <c r="N108" i="12"/>
  <c r="P108" i="12"/>
  <c r="Q108" i="12"/>
  <c r="R108" i="12"/>
  <c r="S108" i="12"/>
  <c r="T108" i="12"/>
  <c r="U108" i="12"/>
  <c r="V108" i="12"/>
  <c r="E73" i="12"/>
  <c r="X37" i="12"/>
  <c r="Y37" i="12"/>
  <c r="Z37" i="12"/>
  <c r="AA37" i="12"/>
  <c r="AC37" i="12"/>
  <c r="AD37" i="12"/>
  <c r="AE37" i="12"/>
  <c r="AF37" i="12"/>
  <c r="AG37" i="12"/>
  <c r="AH37" i="12"/>
  <c r="AI37" i="12"/>
  <c r="L37" i="12"/>
  <c r="M37" i="12"/>
  <c r="N37" i="12"/>
  <c r="P37" i="12"/>
  <c r="Q37" i="12"/>
  <c r="R37" i="12"/>
  <c r="S37" i="12"/>
  <c r="T37" i="12"/>
  <c r="U37" i="12"/>
  <c r="V37" i="12"/>
  <c r="E25" i="12"/>
  <c r="X108" i="13"/>
  <c r="Y108" i="13"/>
  <c r="Z108" i="13"/>
  <c r="AA108" i="13"/>
  <c r="AC108" i="13"/>
  <c r="AD108" i="13"/>
  <c r="AE108" i="13"/>
  <c r="AF108" i="13"/>
  <c r="AG108" i="13"/>
  <c r="AH108" i="13"/>
  <c r="AI108" i="13"/>
  <c r="L108" i="13"/>
  <c r="M108" i="13"/>
  <c r="N108" i="13"/>
  <c r="P108" i="13"/>
  <c r="Q108" i="13"/>
  <c r="R108" i="13"/>
  <c r="S108" i="13"/>
  <c r="T108" i="13"/>
  <c r="U108" i="13"/>
  <c r="V108" i="13"/>
  <c r="G108" i="13"/>
  <c r="D108" i="13" s="1"/>
  <c r="J108" i="13"/>
  <c r="E108" i="13"/>
  <c r="AI37" i="13"/>
  <c r="AH37" i="13"/>
  <c r="AG37" i="13"/>
  <c r="AF37" i="13"/>
  <c r="AE37" i="13"/>
  <c r="AD37" i="13"/>
  <c r="AC37" i="13"/>
  <c r="AA37" i="13"/>
  <c r="Z37" i="13"/>
  <c r="Y37" i="13"/>
  <c r="X37" i="13"/>
  <c r="AJ36" i="13"/>
  <c r="W36" i="13"/>
  <c r="K37" i="13"/>
  <c r="L37" i="13"/>
  <c r="M37" i="13"/>
  <c r="N37" i="13"/>
  <c r="P37" i="13"/>
  <c r="Q37" i="13"/>
  <c r="R37" i="13"/>
  <c r="S37" i="13"/>
  <c r="T37" i="13"/>
  <c r="U37" i="13"/>
  <c r="V37" i="13"/>
  <c r="G37" i="13"/>
  <c r="D37" i="13" s="1"/>
  <c r="J37" i="13"/>
  <c r="E37" i="13"/>
  <c r="R149" i="5"/>
  <c r="H108" i="5"/>
  <c r="F108" i="5"/>
  <c r="G108" i="5"/>
  <c r="K108" i="5"/>
  <c r="L108" i="5"/>
  <c r="M108" i="5"/>
  <c r="N108" i="5"/>
  <c r="O108" i="5"/>
  <c r="P108" i="5"/>
  <c r="E108" i="5"/>
  <c r="F37" i="5"/>
  <c r="G37" i="5"/>
  <c r="H37" i="5"/>
  <c r="K37" i="5"/>
  <c r="L37" i="5"/>
  <c r="M37" i="5"/>
  <c r="N37" i="5"/>
  <c r="O37" i="5"/>
  <c r="P37" i="5"/>
  <c r="E37" i="5"/>
  <c r="F108" i="22"/>
  <c r="G108" i="22"/>
  <c r="H108" i="22"/>
  <c r="K108" i="22"/>
  <c r="L108" i="22"/>
  <c r="M108" i="22"/>
  <c r="N108" i="22"/>
  <c r="O108" i="22"/>
  <c r="P108" i="22"/>
  <c r="E108" i="22"/>
  <c r="E62" i="22"/>
  <c r="F37" i="22"/>
  <c r="G37" i="22"/>
  <c r="H37" i="22"/>
  <c r="K37" i="22"/>
  <c r="L37" i="22"/>
  <c r="N37" i="22"/>
  <c r="O37" i="22"/>
  <c r="P37" i="22"/>
  <c r="E37" i="22"/>
  <c r="S108" i="9"/>
  <c r="U108" i="9"/>
  <c r="V108" i="9"/>
  <c r="W108" i="9"/>
  <c r="R108" i="9"/>
  <c r="F108" i="9"/>
  <c r="G108" i="9"/>
  <c r="H108" i="9"/>
  <c r="L108" i="9"/>
  <c r="M108" i="9"/>
  <c r="N108" i="9"/>
  <c r="O108" i="9"/>
  <c r="P108" i="9"/>
  <c r="E108" i="9"/>
  <c r="Q107" i="9"/>
  <c r="S37" i="9"/>
  <c r="U37" i="9"/>
  <c r="V37" i="9"/>
  <c r="W37" i="9"/>
  <c r="R37" i="9"/>
  <c r="F37" i="9"/>
  <c r="G37" i="9"/>
  <c r="H37" i="9"/>
  <c r="L37" i="9"/>
  <c r="M37" i="9"/>
  <c r="N37" i="9"/>
  <c r="O37" i="9"/>
  <c r="P37" i="9"/>
  <c r="E37" i="9"/>
  <c r="Q36" i="9"/>
  <c r="F108" i="3"/>
  <c r="G108" i="3"/>
  <c r="H108" i="3"/>
  <c r="L108" i="3"/>
  <c r="M108" i="3"/>
  <c r="N108" i="3"/>
  <c r="O108" i="3"/>
  <c r="P108" i="3"/>
  <c r="E108" i="3"/>
  <c r="F37" i="3"/>
  <c r="G37" i="3"/>
  <c r="H37" i="3"/>
  <c r="L37" i="3"/>
  <c r="M37" i="3"/>
  <c r="N37" i="3"/>
  <c r="O37" i="3"/>
  <c r="P37" i="3"/>
  <c r="E37" i="3"/>
  <c r="AY107" i="2"/>
  <c r="AL107" i="2"/>
  <c r="Z108" i="2"/>
  <c r="X108" i="2"/>
  <c r="E108" i="2"/>
  <c r="AA108" i="2"/>
  <c r="AB108" i="2"/>
  <c r="AC108" i="2"/>
  <c r="AE108" i="2"/>
  <c r="AF108" i="2"/>
  <c r="AG108" i="2"/>
  <c r="AH108" i="2"/>
  <c r="AI108" i="2"/>
  <c r="AJ108" i="2"/>
  <c r="AK108" i="2"/>
  <c r="AM108" i="2"/>
  <c r="AN108" i="2"/>
  <c r="AO108" i="2"/>
  <c r="AP108" i="2"/>
  <c r="AR108" i="2"/>
  <c r="AS108" i="2"/>
  <c r="AT108" i="2"/>
  <c r="AU108" i="2"/>
  <c r="AV108" i="2"/>
  <c r="AW108" i="2"/>
  <c r="AX108" i="2"/>
  <c r="S108" i="2"/>
  <c r="F108" i="2"/>
  <c r="G108" i="2"/>
  <c r="H108" i="2"/>
  <c r="L108" i="2"/>
  <c r="M108" i="2"/>
  <c r="N108" i="2"/>
  <c r="O108" i="2"/>
  <c r="P108" i="2"/>
  <c r="AY36" i="2"/>
  <c r="AL36" i="2"/>
  <c r="AL35" i="2"/>
  <c r="AA37" i="2"/>
  <c r="AB37" i="2"/>
  <c r="AC37" i="2"/>
  <c r="AE37" i="2"/>
  <c r="AF37" i="2"/>
  <c r="AG37" i="2"/>
  <c r="AH37" i="2"/>
  <c r="AI37" i="2"/>
  <c r="AJ37" i="2"/>
  <c r="AK37" i="2"/>
  <c r="AM37" i="2"/>
  <c r="AN37" i="2"/>
  <c r="AO37" i="2"/>
  <c r="AP37" i="2"/>
  <c r="AR37" i="2"/>
  <c r="AS37" i="2"/>
  <c r="AT37" i="2"/>
  <c r="AU37" i="2"/>
  <c r="AV37" i="2"/>
  <c r="AW37" i="2"/>
  <c r="AX37" i="2"/>
  <c r="Z37" i="2"/>
  <c r="X37" i="2"/>
  <c r="S37" i="2"/>
  <c r="F37" i="2"/>
  <c r="G37" i="2"/>
  <c r="H37" i="2"/>
  <c r="L37" i="2"/>
  <c r="M37" i="2"/>
  <c r="N37" i="2"/>
  <c r="O37" i="2"/>
  <c r="P37" i="2"/>
  <c r="E37" i="2"/>
  <c r="AM108" i="1"/>
  <c r="AN108" i="1"/>
  <c r="AO108" i="1"/>
  <c r="AP108" i="1"/>
  <c r="AS108" i="1"/>
  <c r="AT108" i="1"/>
  <c r="AU108" i="1"/>
  <c r="AV108" i="1"/>
  <c r="AW108" i="1"/>
  <c r="AX108" i="1"/>
  <c r="AA108" i="1"/>
  <c r="AB108" i="1"/>
  <c r="AC108" i="1"/>
  <c r="AF108" i="1"/>
  <c r="AG108" i="1"/>
  <c r="AH108" i="1"/>
  <c r="AI108" i="1"/>
  <c r="AJ108" i="1"/>
  <c r="AK108" i="1"/>
  <c r="Z108" i="1"/>
  <c r="X108" i="1"/>
  <c r="U108" i="1"/>
  <c r="R108" i="1" s="1"/>
  <c r="S108" i="1"/>
  <c r="F108" i="1"/>
  <c r="G108" i="1"/>
  <c r="H108" i="1"/>
  <c r="L108" i="1"/>
  <c r="M108" i="1"/>
  <c r="N108" i="1"/>
  <c r="O108" i="1"/>
  <c r="P108" i="1"/>
  <c r="E108" i="1"/>
  <c r="AA37" i="1"/>
  <c r="AB37" i="1"/>
  <c r="AC37" i="1"/>
  <c r="AF37" i="1"/>
  <c r="AG37" i="1"/>
  <c r="AH37" i="1"/>
  <c r="AI37" i="1"/>
  <c r="AJ37" i="1"/>
  <c r="AK37" i="1"/>
  <c r="AM37" i="1"/>
  <c r="AN37" i="1"/>
  <c r="AO37" i="1"/>
  <c r="AP37" i="1"/>
  <c r="AS37" i="1"/>
  <c r="AT37" i="1"/>
  <c r="AU37" i="1"/>
  <c r="AV37" i="1"/>
  <c r="AW37" i="1"/>
  <c r="AX37" i="1"/>
  <c r="Z37" i="1"/>
  <c r="X37" i="1"/>
  <c r="S37" i="1"/>
  <c r="F37" i="1"/>
  <c r="G37" i="1"/>
  <c r="H37" i="1"/>
  <c r="L37" i="1"/>
  <c r="M37" i="1"/>
  <c r="N37" i="1"/>
  <c r="O37" i="1"/>
  <c r="P37" i="1"/>
  <c r="E37" i="1"/>
  <c r="F108" i="10"/>
  <c r="G108" i="10"/>
  <c r="H108" i="10"/>
  <c r="L108" i="10"/>
  <c r="M108" i="10"/>
  <c r="N108" i="10"/>
  <c r="O108" i="10"/>
  <c r="P108" i="10"/>
  <c r="E108" i="10"/>
  <c r="F37" i="10"/>
  <c r="G37" i="10"/>
  <c r="H37" i="10"/>
  <c r="L37" i="10"/>
  <c r="M37" i="10"/>
  <c r="N37" i="10"/>
  <c r="O37" i="10"/>
  <c r="P37" i="10"/>
  <c r="E37" i="10"/>
  <c r="R108" i="28"/>
  <c r="S108" i="28"/>
  <c r="T108" i="28"/>
  <c r="U108" i="28"/>
  <c r="Y108" i="28"/>
  <c r="Z108" i="28"/>
  <c r="AA108" i="28"/>
  <c r="AB108" i="28"/>
  <c r="AC108" i="28"/>
  <c r="F108" i="28"/>
  <c r="G108" i="28"/>
  <c r="H108" i="28"/>
  <c r="L108" i="28"/>
  <c r="M108" i="28"/>
  <c r="N108" i="28"/>
  <c r="O108" i="28"/>
  <c r="P108" i="28"/>
  <c r="E108" i="28"/>
  <c r="R37" i="28"/>
  <c r="S37" i="28"/>
  <c r="T37" i="28"/>
  <c r="U37" i="28"/>
  <c r="Y37" i="28"/>
  <c r="Z37" i="28"/>
  <c r="AA37" i="28"/>
  <c r="AB37" i="28"/>
  <c r="AC37" i="28"/>
  <c r="F37" i="28"/>
  <c r="G37" i="28"/>
  <c r="H37" i="28"/>
  <c r="L37" i="28"/>
  <c r="M37" i="28"/>
  <c r="N37" i="28"/>
  <c r="O37" i="28"/>
  <c r="P37" i="28"/>
  <c r="E37" i="28"/>
  <c r="F108" i="29"/>
  <c r="G108" i="29"/>
  <c r="H108" i="29"/>
  <c r="L108" i="29"/>
  <c r="M108" i="29"/>
  <c r="N108" i="29"/>
  <c r="O108" i="29"/>
  <c r="P108" i="29"/>
  <c r="E108" i="29"/>
  <c r="F37" i="29"/>
  <c r="G37" i="29"/>
  <c r="L37" i="29"/>
  <c r="M37" i="29"/>
  <c r="N37" i="29"/>
  <c r="O37" i="29"/>
  <c r="P37" i="29"/>
  <c r="E37" i="29"/>
  <c r="Y108" i="6"/>
  <c r="R108" i="6"/>
  <c r="S108" i="6"/>
  <c r="T108" i="6"/>
  <c r="U108" i="6"/>
  <c r="Z108" i="6"/>
  <c r="AA108" i="6"/>
  <c r="AB108" i="6"/>
  <c r="AC108" i="6"/>
  <c r="F108" i="6"/>
  <c r="G108" i="6"/>
  <c r="H108" i="6"/>
  <c r="L108" i="6"/>
  <c r="M108" i="6"/>
  <c r="N108" i="6"/>
  <c r="O108" i="6"/>
  <c r="P108" i="6"/>
  <c r="E108" i="6"/>
  <c r="R37" i="6"/>
  <c r="S37" i="6"/>
  <c r="T37" i="6"/>
  <c r="U37" i="6"/>
  <c r="Y37" i="6"/>
  <c r="Z37" i="6"/>
  <c r="AA37" i="6"/>
  <c r="AB37" i="6"/>
  <c r="AC37" i="6"/>
  <c r="P37" i="6"/>
  <c r="E37" i="6"/>
  <c r="F37" i="6"/>
  <c r="G37" i="6"/>
  <c r="H37" i="6"/>
  <c r="L37" i="6"/>
  <c r="M37" i="6"/>
  <c r="N37" i="6"/>
  <c r="O37" i="6"/>
  <c r="F108" i="33"/>
  <c r="E108" i="33"/>
  <c r="F37" i="33"/>
  <c r="E37" i="33"/>
  <c r="D37" i="33" s="1"/>
  <c r="C37" i="33" s="1"/>
  <c r="B13" i="24" s="1"/>
  <c r="D37" i="30" l="1"/>
  <c r="C37" i="30" s="1"/>
  <c r="O13" i="24" s="1"/>
  <c r="C108" i="31"/>
  <c r="Q19" i="24" s="1"/>
  <c r="F25" i="13"/>
  <c r="S149" i="32"/>
  <c r="R149" i="32"/>
  <c r="P148" i="32"/>
  <c r="O148" i="32"/>
  <c r="N148" i="32"/>
  <c r="M148" i="32"/>
  <c r="L148" i="32"/>
  <c r="K148" i="32"/>
  <c r="H148" i="32"/>
  <c r="G148" i="32"/>
  <c r="F148" i="32"/>
  <c r="E148" i="32"/>
  <c r="Q147" i="32"/>
  <c r="Q146" i="32"/>
  <c r="Q145" i="32"/>
  <c r="Q144" i="32"/>
  <c r="Q143" i="32"/>
  <c r="Q142" i="32"/>
  <c r="Q141" i="32"/>
  <c r="P140" i="32"/>
  <c r="O140" i="32"/>
  <c r="N140" i="32"/>
  <c r="M140" i="32"/>
  <c r="L140" i="32"/>
  <c r="K140" i="32"/>
  <c r="H140" i="32"/>
  <c r="G140" i="32"/>
  <c r="F140" i="32"/>
  <c r="E140" i="32"/>
  <c r="Q139" i="32"/>
  <c r="Q138" i="32"/>
  <c r="Q137" i="32"/>
  <c r="Q136" i="32"/>
  <c r="P135" i="32"/>
  <c r="O135" i="32"/>
  <c r="N135" i="32"/>
  <c r="M135" i="32"/>
  <c r="L135" i="32"/>
  <c r="K135" i="32"/>
  <c r="H135" i="32"/>
  <c r="G135" i="32"/>
  <c r="F135" i="32"/>
  <c r="E135" i="32"/>
  <c r="Q134" i="32"/>
  <c r="Q133" i="32"/>
  <c r="Q132" i="32"/>
  <c r="Q131" i="32"/>
  <c r="Q130" i="32"/>
  <c r="Q129" i="32"/>
  <c r="Q128" i="32"/>
  <c r="Q127" i="32"/>
  <c r="Q126" i="32"/>
  <c r="Q125" i="32"/>
  <c r="Q124" i="32"/>
  <c r="Q123" i="32"/>
  <c r="Q122" i="32"/>
  <c r="P121" i="32"/>
  <c r="O121" i="32"/>
  <c r="N121" i="32"/>
  <c r="M121" i="32"/>
  <c r="L121" i="32"/>
  <c r="K121" i="32"/>
  <c r="H121" i="32"/>
  <c r="G121" i="32"/>
  <c r="F121" i="32"/>
  <c r="E121" i="32"/>
  <c r="Q120" i="32"/>
  <c r="Q119" i="32"/>
  <c r="Q118" i="32"/>
  <c r="Q117" i="32"/>
  <c r="Q116" i="32"/>
  <c r="Q115" i="32"/>
  <c r="Q114" i="32"/>
  <c r="Q113" i="32"/>
  <c r="Q112" i="32"/>
  <c r="Q111" i="32"/>
  <c r="Q110" i="32"/>
  <c r="Q109" i="32"/>
  <c r="Q106" i="32"/>
  <c r="Q105" i="32"/>
  <c r="Q104" i="32"/>
  <c r="Q103" i="32"/>
  <c r="Q102" i="32"/>
  <c r="Q101" i="32"/>
  <c r="Q100" i="32"/>
  <c r="Q99" i="32"/>
  <c r="Q98" i="32"/>
  <c r="Q97" i="32"/>
  <c r="Q96" i="32"/>
  <c r="Q95" i="32"/>
  <c r="Q94" i="32"/>
  <c r="Q93" i="32"/>
  <c r="Q92" i="32"/>
  <c r="Q91" i="32"/>
  <c r="P90" i="32"/>
  <c r="O90" i="32"/>
  <c r="N90" i="32"/>
  <c r="M90" i="32"/>
  <c r="L90" i="32"/>
  <c r="L149" i="32" s="1"/>
  <c r="K90" i="32"/>
  <c r="H90" i="32"/>
  <c r="G90" i="32"/>
  <c r="F90" i="32"/>
  <c r="E90" i="32"/>
  <c r="Q89" i="32"/>
  <c r="Q88" i="32"/>
  <c r="Q87" i="32"/>
  <c r="Q86" i="32"/>
  <c r="Q85" i="32"/>
  <c r="Q84" i="32"/>
  <c r="Q83" i="32"/>
  <c r="Q82" i="32"/>
  <c r="Q81" i="32"/>
  <c r="Q80" i="32"/>
  <c r="P79" i="32"/>
  <c r="O79" i="32"/>
  <c r="N79" i="32"/>
  <c r="M79" i="32"/>
  <c r="L79" i="32"/>
  <c r="K79" i="32"/>
  <c r="H79" i="32"/>
  <c r="G79" i="32"/>
  <c r="F79" i="32"/>
  <c r="E79" i="32"/>
  <c r="Q78" i="32"/>
  <c r="Q77" i="32"/>
  <c r="Q76" i="32"/>
  <c r="Q75" i="32"/>
  <c r="Q74" i="32"/>
  <c r="P73" i="32"/>
  <c r="O73" i="32"/>
  <c r="N73" i="32"/>
  <c r="M73" i="32"/>
  <c r="L73" i="32"/>
  <c r="K73" i="32"/>
  <c r="H73" i="32"/>
  <c r="G73" i="32"/>
  <c r="F73" i="32"/>
  <c r="E73" i="32"/>
  <c r="Q72" i="32"/>
  <c r="Q71" i="32"/>
  <c r="Q70" i="32"/>
  <c r="Q69" i="32"/>
  <c r="Q68" i="32"/>
  <c r="Q67" i="32"/>
  <c r="Q66" i="32"/>
  <c r="Q65" i="32"/>
  <c r="Q64" i="32"/>
  <c r="Q63" i="32"/>
  <c r="P62" i="32"/>
  <c r="O62" i="32"/>
  <c r="N62" i="32"/>
  <c r="N149" i="32" s="1"/>
  <c r="M62" i="32"/>
  <c r="L62" i="32"/>
  <c r="K62" i="32"/>
  <c r="H62" i="32"/>
  <c r="G62" i="32"/>
  <c r="F62" i="32"/>
  <c r="E62" i="32"/>
  <c r="Q61" i="32"/>
  <c r="Q60" i="32"/>
  <c r="Q59" i="32"/>
  <c r="Q58" i="32"/>
  <c r="Q57" i="32"/>
  <c r="Q56" i="32"/>
  <c r="Q55" i="32"/>
  <c r="Q54" i="32"/>
  <c r="Q53" i="32"/>
  <c r="Q52" i="32"/>
  <c r="Q51" i="32"/>
  <c r="Q50" i="32"/>
  <c r="Q49" i="32"/>
  <c r="P48" i="32"/>
  <c r="O48" i="32"/>
  <c r="O149" i="32" s="1"/>
  <c r="N48" i="32"/>
  <c r="M48" i="32"/>
  <c r="L48" i="32"/>
  <c r="K48" i="32"/>
  <c r="H48" i="32"/>
  <c r="G48" i="32"/>
  <c r="F48" i="32"/>
  <c r="E48" i="32"/>
  <c r="Q47" i="32"/>
  <c r="Q46" i="32"/>
  <c r="Q45" i="32"/>
  <c r="Q44" i="32"/>
  <c r="Q43" i="32"/>
  <c r="Q42" i="32"/>
  <c r="Q41" i="32"/>
  <c r="Q40" i="32"/>
  <c r="Q39" i="32"/>
  <c r="Q38" i="32"/>
  <c r="Q35" i="32"/>
  <c r="Q34" i="32"/>
  <c r="Q33" i="32"/>
  <c r="Q32" i="32"/>
  <c r="Q31" i="32"/>
  <c r="Q30" i="32"/>
  <c r="Q29" i="32"/>
  <c r="Q28" i="32"/>
  <c r="Q27" i="32"/>
  <c r="Q26" i="32"/>
  <c r="Q24" i="32"/>
  <c r="Q23" i="32"/>
  <c r="Q22" i="32"/>
  <c r="Q21" i="32"/>
  <c r="Q20" i="32"/>
  <c r="Q19" i="32"/>
  <c r="Q18" i="32"/>
  <c r="Q17" i="32"/>
  <c r="Q16" i="32"/>
  <c r="Q15" i="32"/>
  <c r="Q14" i="32"/>
  <c r="Q13" i="32"/>
  <c r="Q12" i="32"/>
  <c r="Q25" i="32" l="1"/>
  <c r="M149" i="32"/>
  <c r="P149" i="32"/>
  <c r="K149" i="32"/>
  <c r="H149" i="32"/>
  <c r="F149" i="32"/>
  <c r="Q140" i="32"/>
  <c r="C140" i="32" s="1"/>
  <c r="Q148" i="32"/>
  <c r="C148" i="32" s="1"/>
  <c r="E149" i="32"/>
  <c r="Q135" i="32"/>
  <c r="C135" i="32" s="1"/>
  <c r="G149" i="32"/>
  <c r="Q108" i="32"/>
  <c r="C108" i="32" s="1"/>
  <c r="Q121" i="32"/>
  <c r="C121" i="32" s="1"/>
  <c r="Q79" i="32"/>
  <c r="C79" i="32" s="1"/>
  <c r="Q37" i="32"/>
  <c r="Q90" i="32"/>
  <c r="C90" i="32" s="1"/>
  <c r="Q73" i="32"/>
  <c r="C73" i="32" s="1"/>
  <c r="Q48" i="32"/>
  <c r="C48" i="32" s="1"/>
  <c r="Q62" i="32"/>
  <c r="C62" i="32" s="1"/>
  <c r="C37" i="32" l="1"/>
  <c r="T13" i="24" s="1"/>
  <c r="T44" i="24" s="1"/>
  <c r="C25" i="32"/>
  <c r="T12" i="24" s="1"/>
  <c r="T43" i="24" s="1"/>
  <c r="D25" i="32"/>
  <c r="D140" i="32"/>
  <c r="T22" i="24"/>
  <c r="T53" i="24" s="1"/>
  <c r="D62" i="32"/>
  <c r="T15" i="24"/>
  <c r="T46" i="24" s="1"/>
  <c r="D90" i="32"/>
  <c r="T18" i="24"/>
  <c r="T49" i="24" s="1"/>
  <c r="D108" i="32"/>
  <c r="T19" i="24"/>
  <c r="T50" i="24" s="1"/>
  <c r="D148" i="32"/>
  <c r="T23" i="24"/>
  <c r="T54" i="24" s="1"/>
  <c r="D48" i="32"/>
  <c r="T14" i="24"/>
  <c r="T45" i="24" s="1"/>
  <c r="D37" i="32"/>
  <c r="D79" i="32"/>
  <c r="T17" i="24"/>
  <c r="T48" i="24" s="1"/>
  <c r="D135" i="32"/>
  <c r="T21" i="24"/>
  <c r="T52" i="24" s="1"/>
  <c r="D73" i="32"/>
  <c r="T16" i="24"/>
  <c r="T47" i="24" s="1"/>
  <c r="D121" i="32"/>
  <c r="T20" i="24"/>
  <c r="T51" i="24" s="1"/>
  <c r="Q149" i="32"/>
  <c r="H149" i="31" l="1"/>
  <c r="E148" i="31"/>
  <c r="D148" i="31" s="1"/>
  <c r="E140" i="31"/>
  <c r="D140" i="31" s="1"/>
  <c r="E135" i="31"/>
  <c r="D135" i="31" s="1"/>
  <c r="E121" i="31"/>
  <c r="E90" i="31"/>
  <c r="E79" i="31"/>
  <c r="E73" i="31"/>
  <c r="E62" i="31"/>
  <c r="E48" i="31"/>
  <c r="E25" i="31"/>
  <c r="E148" i="30"/>
  <c r="H148" i="30"/>
  <c r="G148" i="30"/>
  <c r="F148" i="30"/>
  <c r="G140" i="30"/>
  <c r="F140" i="30"/>
  <c r="H140" i="30"/>
  <c r="E140" i="30"/>
  <c r="E135" i="30"/>
  <c r="H135" i="30"/>
  <c r="G135" i="30"/>
  <c r="F135" i="30"/>
  <c r="G121" i="30"/>
  <c r="F121" i="30"/>
  <c r="H121" i="30"/>
  <c r="E121" i="30"/>
  <c r="G90" i="30"/>
  <c r="F90" i="30"/>
  <c r="H90" i="30"/>
  <c r="E90" i="30"/>
  <c r="H79" i="30"/>
  <c r="E79" i="30"/>
  <c r="G79" i="30"/>
  <c r="F79" i="30"/>
  <c r="H73" i="30"/>
  <c r="G73" i="30"/>
  <c r="F73" i="30"/>
  <c r="E73" i="30"/>
  <c r="F62" i="30"/>
  <c r="H62" i="30"/>
  <c r="G62" i="30"/>
  <c r="E62" i="30"/>
  <c r="H48" i="30"/>
  <c r="G48" i="30"/>
  <c r="D48" i="30" s="1"/>
  <c r="C48" i="30" s="1"/>
  <c r="O14" i="24" s="1"/>
  <c r="F48" i="30"/>
  <c r="H25" i="30"/>
  <c r="G25" i="30"/>
  <c r="F25" i="30"/>
  <c r="X148" i="2"/>
  <c r="S148" i="2"/>
  <c r="T147" i="2"/>
  <c r="T146" i="2"/>
  <c r="T145" i="2"/>
  <c r="T144" i="2"/>
  <c r="T143" i="2"/>
  <c r="T142" i="2"/>
  <c r="T141" i="2"/>
  <c r="X140" i="2"/>
  <c r="S140" i="2"/>
  <c r="T139" i="2"/>
  <c r="T138" i="2"/>
  <c r="T137" i="2"/>
  <c r="T136" i="2"/>
  <c r="X135" i="2"/>
  <c r="S135" i="2"/>
  <c r="T134" i="2"/>
  <c r="T133" i="2"/>
  <c r="T132" i="2"/>
  <c r="T131" i="2"/>
  <c r="T130" i="2"/>
  <c r="T129" i="2"/>
  <c r="T128" i="2"/>
  <c r="T127" i="2"/>
  <c r="T126" i="2"/>
  <c r="T125" i="2"/>
  <c r="T124" i="2"/>
  <c r="T123" i="2"/>
  <c r="T122" i="2"/>
  <c r="X121" i="2"/>
  <c r="S121" i="2"/>
  <c r="T120" i="2"/>
  <c r="T119" i="2"/>
  <c r="T118" i="2"/>
  <c r="T117" i="2"/>
  <c r="T116" i="2"/>
  <c r="T115" i="2"/>
  <c r="T114" i="2"/>
  <c r="T113" i="2"/>
  <c r="T112" i="2"/>
  <c r="T111" i="2"/>
  <c r="T110" i="2"/>
  <c r="T109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T92" i="2"/>
  <c r="T91" i="2"/>
  <c r="X90" i="2"/>
  <c r="S90" i="2"/>
  <c r="T89" i="2"/>
  <c r="T88" i="2"/>
  <c r="T87" i="2"/>
  <c r="T86" i="2"/>
  <c r="T85" i="2"/>
  <c r="T84" i="2"/>
  <c r="T83" i="2"/>
  <c r="T82" i="2"/>
  <c r="T81" i="2"/>
  <c r="T80" i="2"/>
  <c r="X79" i="2"/>
  <c r="S79" i="2"/>
  <c r="T78" i="2"/>
  <c r="T77" i="2"/>
  <c r="T76" i="2"/>
  <c r="T75" i="2"/>
  <c r="T74" i="2"/>
  <c r="X73" i="2"/>
  <c r="S73" i="2"/>
  <c r="T72" i="2"/>
  <c r="T71" i="2"/>
  <c r="T70" i="2"/>
  <c r="T69" i="2"/>
  <c r="T68" i="2"/>
  <c r="T67" i="2"/>
  <c r="T66" i="2"/>
  <c r="T65" i="2"/>
  <c r="T64" i="2"/>
  <c r="T63" i="2"/>
  <c r="X62" i="2"/>
  <c r="S62" i="2"/>
  <c r="T61" i="2"/>
  <c r="T60" i="2"/>
  <c r="T59" i="2"/>
  <c r="T58" i="2"/>
  <c r="T57" i="2"/>
  <c r="T56" i="2"/>
  <c r="T55" i="2"/>
  <c r="T54" i="2"/>
  <c r="T53" i="2"/>
  <c r="T52" i="2"/>
  <c r="T51" i="2"/>
  <c r="T50" i="2"/>
  <c r="T49" i="2"/>
  <c r="X48" i="2"/>
  <c r="S48" i="2"/>
  <c r="T47" i="2"/>
  <c r="T46" i="2"/>
  <c r="T45" i="2"/>
  <c r="T44" i="2"/>
  <c r="T43" i="2"/>
  <c r="T42" i="2"/>
  <c r="T41" i="2"/>
  <c r="T40" i="2"/>
  <c r="T39" i="2"/>
  <c r="T38" i="2"/>
  <c r="T35" i="2"/>
  <c r="T34" i="2"/>
  <c r="T33" i="2"/>
  <c r="T32" i="2"/>
  <c r="T31" i="2"/>
  <c r="T30" i="2"/>
  <c r="T29" i="2"/>
  <c r="T28" i="2"/>
  <c r="T27" i="2"/>
  <c r="T26" i="2"/>
  <c r="X25" i="2"/>
  <c r="S25" i="2"/>
  <c r="T19" i="2"/>
  <c r="T25" i="2" s="1"/>
  <c r="T147" i="1"/>
  <c r="T146" i="1"/>
  <c r="T145" i="1"/>
  <c r="T144" i="1"/>
  <c r="T143" i="1"/>
  <c r="T142" i="1"/>
  <c r="T141" i="1"/>
  <c r="T139" i="1"/>
  <c r="T138" i="1"/>
  <c r="T137" i="1"/>
  <c r="T136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6" i="1"/>
  <c r="T101" i="1"/>
  <c r="T92" i="1"/>
  <c r="T84" i="1"/>
  <c r="T90" i="1" s="1"/>
  <c r="T78" i="1"/>
  <c r="T79" i="1" s="1"/>
  <c r="T67" i="1"/>
  <c r="T58" i="1"/>
  <c r="T52" i="1"/>
  <c r="T43" i="1"/>
  <c r="T48" i="1" s="1"/>
  <c r="T33" i="1"/>
  <c r="T26" i="1"/>
  <c r="T24" i="1"/>
  <c r="T25" i="1" s="1"/>
  <c r="D108" i="33"/>
  <c r="C108" i="33" s="1"/>
  <c r="B19" i="24" s="1"/>
  <c r="R149" i="29"/>
  <c r="G149" i="33"/>
  <c r="AC148" i="28"/>
  <c r="AB148" i="28"/>
  <c r="AA148" i="28"/>
  <c r="Z148" i="28"/>
  <c r="Y148" i="28"/>
  <c r="U148" i="28"/>
  <c r="T148" i="28"/>
  <c r="S148" i="28"/>
  <c r="R148" i="28"/>
  <c r="P148" i="28"/>
  <c r="O148" i="28"/>
  <c r="N148" i="28"/>
  <c r="M148" i="28"/>
  <c r="L148" i="28"/>
  <c r="H148" i="28"/>
  <c r="G148" i="28"/>
  <c r="F148" i="28"/>
  <c r="E148" i="28"/>
  <c r="AD147" i="28"/>
  <c r="Q147" i="28"/>
  <c r="AD146" i="28"/>
  <c r="Q146" i="28"/>
  <c r="AD145" i="28"/>
  <c r="Q145" i="28"/>
  <c r="AD144" i="28"/>
  <c r="Q144" i="28"/>
  <c r="AD143" i="28"/>
  <c r="Q143" i="28"/>
  <c r="AD142" i="28"/>
  <c r="Q142" i="28"/>
  <c r="AD141" i="28"/>
  <c r="Q141" i="28"/>
  <c r="AC140" i="28"/>
  <c r="AB140" i="28"/>
  <c r="AA140" i="28"/>
  <c r="Z140" i="28"/>
  <c r="Y140" i="28"/>
  <c r="U140" i="28"/>
  <c r="T140" i="28"/>
  <c r="S140" i="28"/>
  <c r="R140" i="28"/>
  <c r="P140" i="28"/>
  <c r="O140" i="28"/>
  <c r="N140" i="28"/>
  <c r="M140" i="28"/>
  <c r="L140" i="28"/>
  <c r="H140" i="28"/>
  <c r="G140" i="28"/>
  <c r="F140" i="28"/>
  <c r="E140" i="28"/>
  <c r="AD139" i="28"/>
  <c r="Q139" i="28"/>
  <c r="AD138" i="28"/>
  <c r="Q138" i="28"/>
  <c r="AD137" i="28"/>
  <c r="Q137" i="28"/>
  <c r="AD136" i="28"/>
  <c r="Q136" i="28"/>
  <c r="AC135" i="28"/>
  <c r="AB135" i="28"/>
  <c r="AA135" i="28"/>
  <c r="Z135" i="28"/>
  <c r="Y135" i="28"/>
  <c r="U135" i="28"/>
  <c r="T135" i="28"/>
  <c r="S135" i="28"/>
  <c r="R135" i="28"/>
  <c r="P135" i="28"/>
  <c r="O135" i="28"/>
  <c r="N135" i="28"/>
  <c r="M135" i="28"/>
  <c r="L135" i="28"/>
  <c r="H135" i="28"/>
  <c r="G135" i="28"/>
  <c r="F135" i="28"/>
  <c r="E135" i="28"/>
  <c r="AD134" i="28"/>
  <c r="Q134" i="28"/>
  <c r="AD133" i="28"/>
  <c r="Q133" i="28"/>
  <c r="AD132" i="28"/>
  <c r="Q132" i="28"/>
  <c r="AD131" i="28"/>
  <c r="Q131" i="28"/>
  <c r="AD130" i="28"/>
  <c r="Q130" i="28"/>
  <c r="AD129" i="28"/>
  <c r="Q129" i="28"/>
  <c r="AD128" i="28"/>
  <c r="Q128" i="28"/>
  <c r="AD127" i="28"/>
  <c r="Q127" i="28"/>
  <c r="AD126" i="28"/>
  <c r="Q126" i="28"/>
  <c r="AD125" i="28"/>
  <c r="Q125" i="28"/>
  <c r="AD124" i="28"/>
  <c r="Q124" i="28"/>
  <c r="AD123" i="28"/>
  <c r="Q123" i="28"/>
  <c r="AD122" i="28"/>
  <c r="Q122" i="28"/>
  <c r="AC121" i="28"/>
  <c r="AB121" i="28"/>
  <c r="AA121" i="28"/>
  <c r="Z121" i="28"/>
  <c r="Y121" i="28"/>
  <c r="U121" i="28"/>
  <c r="T121" i="28"/>
  <c r="S121" i="28"/>
  <c r="R121" i="28"/>
  <c r="P121" i="28"/>
  <c r="O121" i="28"/>
  <c r="N121" i="28"/>
  <c r="M121" i="28"/>
  <c r="L121" i="28"/>
  <c r="H121" i="28"/>
  <c r="G121" i="28"/>
  <c r="F121" i="28"/>
  <c r="E121" i="28"/>
  <c r="AD120" i="28"/>
  <c r="Q120" i="28"/>
  <c r="AD119" i="28"/>
  <c r="Q119" i="28"/>
  <c r="AD118" i="28"/>
  <c r="Q118" i="28"/>
  <c r="AD117" i="28"/>
  <c r="Q117" i="28"/>
  <c r="AD116" i="28"/>
  <c r="Q116" i="28"/>
  <c r="AD115" i="28"/>
  <c r="Q115" i="28"/>
  <c r="AD114" i="28"/>
  <c r="Q114" i="28"/>
  <c r="AD113" i="28"/>
  <c r="Q113" i="28"/>
  <c r="AD112" i="28"/>
  <c r="Q112" i="28"/>
  <c r="AD111" i="28"/>
  <c r="Q111" i="28"/>
  <c r="AD110" i="28"/>
  <c r="Q110" i="28"/>
  <c r="AD109" i="28"/>
  <c r="Q109" i="28"/>
  <c r="AD106" i="28"/>
  <c r="Q106" i="28"/>
  <c r="AD105" i="28"/>
  <c r="Q105" i="28"/>
  <c r="AD104" i="28"/>
  <c r="Q104" i="28"/>
  <c r="AD103" i="28"/>
  <c r="Q103" i="28"/>
  <c r="AD102" i="28"/>
  <c r="Q102" i="28"/>
  <c r="AD101" i="28"/>
  <c r="Q101" i="28"/>
  <c r="AD100" i="28"/>
  <c r="Q100" i="28"/>
  <c r="AD99" i="28"/>
  <c r="Q99" i="28"/>
  <c r="AD98" i="28"/>
  <c r="Q98" i="28"/>
  <c r="AD97" i="28"/>
  <c r="Q97" i="28"/>
  <c r="AD96" i="28"/>
  <c r="Q96" i="28"/>
  <c r="AD95" i="28"/>
  <c r="Q95" i="28"/>
  <c r="AD94" i="28"/>
  <c r="Q94" i="28"/>
  <c r="AD93" i="28"/>
  <c r="Q93" i="28"/>
  <c r="AD92" i="28"/>
  <c r="Q92" i="28"/>
  <c r="AD91" i="28"/>
  <c r="Q91" i="28"/>
  <c r="AC90" i="28"/>
  <c r="AB90" i="28"/>
  <c r="AA90" i="28"/>
  <c r="Z90" i="28"/>
  <c r="Y90" i="28"/>
  <c r="U90" i="28"/>
  <c r="T90" i="28"/>
  <c r="S90" i="28"/>
  <c r="R90" i="28"/>
  <c r="P90" i="28"/>
  <c r="O90" i="28"/>
  <c r="N90" i="28"/>
  <c r="M90" i="28"/>
  <c r="L90" i="28"/>
  <c r="H90" i="28"/>
  <c r="G90" i="28"/>
  <c r="F90" i="28"/>
  <c r="E90" i="28"/>
  <c r="AD89" i="28"/>
  <c r="Q89" i="28"/>
  <c r="AD88" i="28"/>
  <c r="Q88" i="28"/>
  <c r="AD87" i="28"/>
  <c r="Q87" i="28"/>
  <c r="AD86" i="28"/>
  <c r="Q86" i="28"/>
  <c r="AD85" i="28"/>
  <c r="Q85" i="28"/>
  <c r="AD84" i="28"/>
  <c r="Q84" i="28"/>
  <c r="AD83" i="28"/>
  <c r="Q83" i="28"/>
  <c r="AD82" i="28"/>
  <c r="Q82" i="28"/>
  <c r="AD81" i="28"/>
  <c r="Q81" i="28"/>
  <c r="AD80" i="28"/>
  <c r="Q80" i="28"/>
  <c r="AC79" i="28"/>
  <c r="AB79" i="28"/>
  <c r="AA79" i="28"/>
  <c r="Z79" i="28"/>
  <c r="Y79" i="28"/>
  <c r="U79" i="28"/>
  <c r="T79" i="28"/>
  <c r="S79" i="28"/>
  <c r="R79" i="28"/>
  <c r="P79" i="28"/>
  <c r="O79" i="28"/>
  <c r="N79" i="28"/>
  <c r="M79" i="28"/>
  <c r="L79" i="28"/>
  <c r="H79" i="28"/>
  <c r="G79" i="28"/>
  <c r="F79" i="28"/>
  <c r="E79" i="28"/>
  <c r="AD78" i="28"/>
  <c r="Q78" i="28"/>
  <c r="AD77" i="28"/>
  <c r="Q77" i="28"/>
  <c r="AD76" i="28"/>
  <c r="Q76" i="28"/>
  <c r="AD75" i="28"/>
  <c r="Q75" i="28"/>
  <c r="AD74" i="28"/>
  <c r="Q74" i="28"/>
  <c r="AC73" i="28"/>
  <c r="AB73" i="28"/>
  <c r="AA73" i="28"/>
  <c r="Z73" i="28"/>
  <c r="Y73" i="28"/>
  <c r="U73" i="28"/>
  <c r="T73" i="28"/>
  <c r="S73" i="28"/>
  <c r="R73" i="28"/>
  <c r="P73" i="28"/>
  <c r="O73" i="28"/>
  <c r="N73" i="28"/>
  <c r="M73" i="28"/>
  <c r="L73" i="28"/>
  <c r="H73" i="28"/>
  <c r="G73" i="28"/>
  <c r="F73" i="28"/>
  <c r="E73" i="28"/>
  <c r="AD72" i="28"/>
  <c r="Q72" i="28"/>
  <c r="AD71" i="28"/>
  <c r="Q71" i="28"/>
  <c r="AD70" i="28"/>
  <c r="Q70" i="28"/>
  <c r="AD69" i="28"/>
  <c r="Q69" i="28"/>
  <c r="AD68" i="28"/>
  <c r="Q68" i="28"/>
  <c r="AD67" i="28"/>
  <c r="Q67" i="28"/>
  <c r="AD66" i="28"/>
  <c r="Q66" i="28"/>
  <c r="AD65" i="28"/>
  <c r="Q65" i="28"/>
  <c r="AD64" i="28"/>
  <c r="Q64" i="28"/>
  <c r="AD63" i="28"/>
  <c r="Q63" i="28"/>
  <c r="AC62" i="28"/>
  <c r="AB62" i="28"/>
  <c r="AA62" i="28"/>
  <c r="Z62" i="28"/>
  <c r="Y62" i="28"/>
  <c r="U62" i="28"/>
  <c r="T62" i="28"/>
  <c r="S62" i="28"/>
  <c r="R62" i="28"/>
  <c r="P62" i="28"/>
  <c r="P149" i="28" s="1"/>
  <c r="O62" i="28"/>
  <c r="O149" i="28" s="1"/>
  <c r="N62" i="28"/>
  <c r="M62" i="28"/>
  <c r="L62" i="28"/>
  <c r="H62" i="28"/>
  <c r="G62" i="28"/>
  <c r="F62" i="28"/>
  <c r="E62" i="28"/>
  <c r="AD61" i="28"/>
  <c r="Q61" i="28"/>
  <c r="AD60" i="28"/>
  <c r="Q60" i="28"/>
  <c r="AD59" i="28"/>
  <c r="Q59" i="28"/>
  <c r="AD58" i="28"/>
  <c r="Q58" i="28"/>
  <c r="AD57" i="28"/>
  <c r="Q57" i="28"/>
  <c r="AD56" i="28"/>
  <c r="Q56" i="28"/>
  <c r="AD55" i="28"/>
  <c r="Q55" i="28"/>
  <c r="AD54" i="28"/>
  <c r="Q54" i="28"/>
  <c r="AD53" i="28"/>
  <c r="Q53" i="28"/>
  <c r="AD52" i="28"/>
  <c r="Q52" i="28"/>
  <c r="AD51" i="28"/>
  <c r="Q51" i="28"/>
  <c r="AD50" i="28"/>
  <c r="Q50" i="28"/>
  <c r="AD49" i="28"/>
  <c r="Q49" i="28"/>
  <c r="AC48" i="28"/>
  <c r="AB48" i="28"/>
  <c r="AA48" i="28"/>
  <c r="Z48" i="28"/>
  <c r="Y48" i="28"/>
  <c r="U48" i="28"/>
  <c r="T48" i="28"/>
  <c r="S48" i="28"/>
  <c r="R48" i="28"/>
  <c r="P48" i="28"/>
  <c r="O48" i="28"/>
  <c r="N48" i="28"/>
  <c r="M48" i="28"/>
  <c r="L48" i="28"/>
  <c r="H48" i="28"/>
  <c r="G48" i="28"/>
  <c r="F48" i="28"/>
  <c r="E48" i="28"/>
  <c r="AD47" i="28"/>
  <c r="Q47" i="28"/>
  <c r="AD46" i="28"/>
  <c r="Q46" i="28"/>
  <c r="AD45" i="28"/>
  <c r="Q45" i="28"/>
  <c r="AD44" i="28"/>
  <c r="Q44" i="28"/>
  <c r="AD43" i="28"/>
  <c r="Q43" i="28"/>
  <c r="AD42" i="28"/>
  <c r="Q42" i="28"/>
  <c r="AD41" i="28"/>
  <c r="Q41" i="28"/>
  <c r="AD40" i="28"/>
  <c r="Q40" i="28"/>
  <c r="AD39" i="28"/>
  <c r="Q39" i="28"/>
  <c r="AD38" i="28"/>
  <c r="Q38" i="28"/>
  <c r="AD35" i="28"/>
  <c r="Q35" i="28"/>
  <c r="AD34" i="28"/>
  <c r="Q34" i="28"/>
  <c r="AD33" i="28"/>
  <c r="Q33" i="28"/>
  <c r="AD32" i="28"/>
  <c r="Q32" i="28"/>
  <c r="AD31" i="28"/>
  <c r="Q31" i="28"/>
  <c r="AD30" i="28"/>
  <c r="Q30" i="28"/>
  <c r="AD29" i="28"/>
  <c r="Q29" i="28"/>
  <c r="AD28" i="28"/>
  <c r="Q28" i="28"/>
  <c r="AD27" i="28"/>
  <c r="Q27" i="28"/>
  <c r="AD26" i="28"/>
  <c r="Q26" i="28"/>
  <c r="AC25" i="28"/>
  <c r="AB25" i="28"/>
  <c r="AA25" i="28"/>
  <c r="AA149" i="28" s="1"/>
  <c r="Z25" i="28"/>
  <c r="Z149" i="28" s="1"/>
  <c r="Y25" i="28"/>
  <c r="U25" i="28"/>
  <c r="T25" i="28"/>
  <c r="S25" i="28"/>
  <c r="R25" i="28"/>
  <c r="P25" i="28"/>
  <c r="O25" i="28"/>
  <c r="N25" i="28"/>
  <c r="M25" i="28"/>
  <c r="L25" i="28"/>
  <c r="H25" i="28"/>
  <c r="G25" i="28"/>
  <c r="F25" i="28"/>
  <c r="E25" i="28"/>
  <c r="AD24" i="28"/>
  <c r="Q24" i="28"/>
  <c r="AD23" i="28"/>
  <c r="Q23" i="28"/>
  <c r="AD22" i="28"/>
  <c r="Q22" i="28"/>
  <c r="AD21" i="28"/>
  <c r="Q21" i="28"/>
  <c r="AD20" i="28"/>
  <c r="Q20" i="28"/>
  <c r="AD19" i="28"/>
  <c r="Q19" i="28"/>
  <c r="AD18" i="28"/>
  <c r="Q18" i="28"/>
  <c r="AD17" i="28"/>
  <c r="Q17" i="28"/>
  <c r="AD16" i="28"/>
  <c r="Q16" i="28"/>
  <c r="AD15" i="28"/>
  <c r="Q15" i="28"/>
  <c r="AD14" i="28"/>
  <c r="Q14" i="28"/>
  <c r="AD13" i="28"/>
  <c r="Q13" i="28"/>
  <c r="AD12" i="28"/>
  <c r="Q12" i="28"/>
  <c r="P148" i="29"/>
  <c r="O148" i="29"/>
  <c r="O149" i="29" s="1"/>
  <c r="N148" i="29"/>
  <c r="M148" i="29"/>
  <c r="L148" i="29"/>
  <c r="H148" i="29"/>
  <c r="G148" i="29"/>
  <c r="F148" i="29"/>
  <c r="E148" i="29"/>
  <c r="Q147" i="29"/>
  <c r="Q146" i="29"/>
  <c r="Q145" i="29"/>
  <c r="Q144" i="29"/>
  <c r="Q143" i="29"/>
  <c r="Q142" i="29"/>
  <c r="Q141" i="29"/>
  <c r="P140" i="29"/>
  <c r="O140" i="29"/>
  <c r="N140" i="29"/>
  <c r="M140" i="29"/>
  <c r="L140" i="29"/>
  <c r="H140" i="29"/>
  <c r="G140" i="29"/>
  <c r="F140" i="29"/>
  <c r="E140" i="29"/>
  <c r="Q139" i="29"/>
  <c r="Q138" i="29"/>
  <c r="Q137" i="29"/>
  <c r="Q136" i="29"/>
  <c r="P135" i="29"/>
  <c r="O135" i="29"/>
  <c r="N135" i="29"/>
  <c r="M135" i="29"/>
  <c r="L135" i="29"/>
  <c r="H135" i="29"/>
  <c r="G135" i="29"/>
  <c r="F135" i="29"/>
  <c r="E135" i="29"/>
  <c r="Q134" i="29"/>
  <c r="Q133" i="29"/>
  <c r="Q132" i="29"/>
  <c r="Q131" i="29"/>
  <c r="Q130" i="29"/>
  <c r="Q129" i="29"/>
  <c r="Q128" i="29"/>
  <c r="Q127" i="29"/>
  <c r="Q126" i="29"/>
  <c r="Q125" i="29"/>
  <c r="Q124" i="29"/>
  <c r="Q123" i="29"/>
  <c r="Q122" i="29"/>
  <c r="P121" i="29"/>
  <c r="O121" i="29"/>
  <c r="N121" i="29"/>
  <c r="M121" i="29"/>
  <c r="L121" i="29"/>
  <c r="H121" i="29"/>
  <c r="G121" i="29"/>
  <c r="F121" i="29"/>
  <c r="E121" i="29"/>
  <c r="Q120" i="29"/>
  <c r="Q119" i="29"/>
  <c r="Q118" i="29"/>
  <c r="Q117" i="29"/>
  <c r="Q116" i="29"/>
  <c r="Q115" i="29"/>
  <c r="Q114" i="29"/>
  <c r="Q113" i="29"/>
  <c r="Q112" i="29"/>
  <c r="Q111" i="29"/>
  <c r="Q110" i="29"/>
  <c r="Q109" i="29"/>
  <c r="Q106" i="29"/>
  <c r="Q105" i="29"/>
  <c r="Q104" i="29"/>
  <c r="Q103" i="29"/>
  <c r="Q102" i="29"/>
  <c r="Q101" i="29"/>
  <c r="Q100" i="29"/>
  <c r="Q99" i="29"/>
  <c r="Q98" i="29"/>
  <c r="Q97" i="29"/>
  <c r="Q96" i="29"/>
  <c r="Q95" i="29"/>
  <c r="Q94" i="29"/>
  <c r="Q93" i="29"/>
  <c r="Q92" i="29"/>
  <c r="Q91" i="29"/>
  <c r="P90" i="29"/>
  <c r="O90" i="29"/>
  <c r="N90" i="29"/>
  <c r="M90" i="29"/>
  <c r="L90" i="29"/>
  <c r="H90" i="29"/>
  <c r="G90" i="29"/>
  <c r="F90" i="29"/>
  <c r="E90" i="29"/>
  <c r="Q89" i="29"/>
  <c r="Q88" i="29"/>
  <c r="Q87" i="29"/>
  <c r="Q86" i="29"/>
  <c r="Q85" i="29"/>
  <c r="Q84" i="29"/>
  <c r="Q83" i="29"/>
  <c r="Q82" i="29"/>
  <c r="Q81" i="29"/>
  <c r="Q80" i="29"/>
  <c r="P79" i="29"/>
  <c r="O79" i="29"/>
  <c r="N79" i="29"/>
  <c r="M79" i="29"/>
  <c r="L79" i="29"/>
  <c r="H79" i="29"/>
  <c r="G79" i="29"/>
  <c r="F79" i="29"/>
  <c r="E79" i="29"/>
  <c r="Q78" i="29"/>
  <c r="Q77" i="29"/>
  <c r="Q76" i="29"/>
  <c r="Q75" i="29"/>
  <c r="Q74" i="29"/>
  <c r="P73" i="29"/>
  <c r="O73" i="29"/>
  <c r="N73" i="29"/>
  <c r="M73" i="29"/>
  <c r="L73" i="29"/>
  <c r="H73" i="29"/>
  <c r="G73" i="29"/>
  <c r="F73" i="29"/>
  <c r="E73" i="29"/>
  <c r="Q72" i="29"/>
  <c r="Q71" i="29"/>
  <c r="Q70" i="29"/>
  <c r="Q69" i="29"/>
  <c r="Q68" i="29"/>
  <c r="Q67" i="29"/>
  <c r="Q66" i="29"/>
  <c r="Q65" i="29"/>
  <c r="Q64" i="29"/>
  <c r="Q63" i="29"/>
  <c r="P62" i="29"/>
  <c r="O62" i="29"/>
  <c r="N62" i="29"/>
  <c r="M62" i="29"/>
  <c r="L62" i="29"/>
  <c r="H62" i="29"/>
  <c r="G62" i="29"/>
  <c r="F62" i="29"/>
  <c r="E62" i="29"/>
  <c r="Q61" i="29"/>
  <c r="Q60" i="29"/>
  <c r="Q59" i="29"/>
  <c r="Q58" i="29"/>
  <c r="Q57" i="29"/>
  <c r="Q56" i="29"/>
  <c r="Q55" i="29"/>
  <c r="Q54" i="29"/>
  <c r="Q53" i="29"/>
  <c r="Q52" i="29"/>
  <c r="Q51" i="29"/>
  <c r="Q50" i="29"/>
  <c r="Q49" i="29"/>
  <c r="P48" i="29"/>
  <c r="O48" i="29"/>
  <c r="N48" i="29"/>
  <c r="M48" i="29"/>
  <c r="L48" i="29"/>
  <c r="H48" i="29"/>
  <c r="G48" i="29"/>
  <c r="F48" i="29"/>
  <c r="E48" i="29"/>
  <c r="Q47" i="29"/>
  <c r="Q46" i="29"/>
  <c r="Q45" i="29"/>
  <c r="Q44" i="29"/>
  <c r="Q43" i="29"/>
  <c r="Q42" i="29"/>
  <c r="Q41" i="29"/>
  <c r="Q40" i="29"/>
  <c r="Q39" i="29"/>
  <c r="Q38" i="29"/>
  <c r="N149" i="29"/>
  <c r="Q35" i="29"/>
  <c r="Q34" i="29"/>
  <c r="Q33" i="29"/>
  <c r="Q32" i="29"/>
  <c r="Q31" i="29"/>
  <c r="Q30" i="29"/>
  <c r="Q29" i="29"/>
  <c r="Q28" i="29"/>
  <c r="Q27" i="29"/>
  <c r="Q26" i="29"/>
  <c r="P25" i="29"/>
  <c r="O25" i="29"/>
  <c r="N25" i="29"/>
  <c r="M25" i="29"/>
  <c r="M149" i="29" s="1"/>
  <c r="L25" i="29"/>
  <c r="H25" i="29"/>
  <c r="G25" i="29"/>
  <c r="F25" i="29"/>
  <c r="E25" i="29"/>
  <c r="Q24" i="29"/>
  <c r="Q23" i="29"/>
  <c r="Q22" i="29"/>
  <c r="Q21" i="29"/>
  <c r="Q20" i="29"/>
  <c r="Q19" i="29"/>
  <c r="Q18" i="29"/>
  <c r="Q17" i="29"/>
  <c r="Q16" i="29"/>
  <c r="Q15" i="29"/>
  <c r="Q14" i="29"/>
  <c r="Q13" i="29"/>
  <c r="Q12" i="29"/>
  <c r="F148" i="33"/>
  <c r="E148" i="33"/>
  <c r="D148" i="33" s="1"/>
  <c r="C148" i="33" s="1"/>
  <c r="B23" i="24" s="1"/>
  <c r="F140" i="33"/>
  <c r="E140" i="33"/>
  <c r="D140" i="33" s="1"/>
  <c r="C140" i="33" s="1"/>
  <c r="B22" i="24" s="1"/>
  <c r="E135" i="33"/>
  <c r="D135" i="33" s="1"/>
  <c r="C135" i="33" s="1"/>
  <c r="B21" i="24" s="1"/>
  <c r="F121" i="33"/>
  <c r="E121" i="33"/>
  <c r="D121" i="33" s="1"/>
  <c r="C121" i="33" s="1"/>
  <c r="B20" i="24" s="1"/>
  <c r="F90" i="33"/>
  <c r="E79" i="33"/>
  <c r="D79" i="33" s="1"/>
  <c r="C79" i="33" s="1"/>
  <c r="B17" i="24" s="1"/>
  <c r="F79" i="33"/>
  <c r="F73" i="33"/>
  <c r="F62" i="33"/>
  <c r="E62" i="33"/>
  <c r="D62" i="33" s="1"/>
  <c r="C62" i="33" s="1"/>
  <c r="B15" i="24" s="1"/>
  <c r="D135" i="30" l="1"/>
  <c r="C135" i="30" s="1"/>
  <c r="O21" i="24" s="1"/>
  <c r="D148" i="30"/>
  <c r="C148" i="30" s="1"/>
  <c r="O23" i="24" s="1"/>
  <c r="G149" i="30"/>
  <c r="D25" i="30"/>
  <c r="C25" i="30" s="1"/>
  <c r="O12" i="24" s="1"/>
  <c r="D73" i="30"/>
  <c r="C73" i="30" s="1"/>
  <c r="O16" i="24" s="1"/>
  <c r="D90" i="30"/>
  <c r="C90" i="30" s="1"/>
  <c r="O18" i="24" s="1"/>
  <c r="D62" i="30"/>
  <c r="C62" i="30" s="1"/>
  <c r="O15" i="24" s="1"/>
  <c r="E149" i="30"/>
  <c r="D121" i="30"/>
  <c r="C121" i="30" s="1"/>
  <c r="O20" i="24" s="1"/>
  <c r="D140" i="30"/>
  <c r="C140" i="30" s="1"/>
  <c r="O22" i="24" s="1"/>
  <c r="D79" i="30"/>
  <c r="C79" i="30" s="1"/>
  <c r="O17" i="24" s="1"/>
  <c r="V79" i="2"/>
  <c r="V140" i="2"/>
  <c r="C73" i="31"/>
  <c r="Q16" i="24" s="1"/>
  <c r="C135" i="31"/>
  <c r="Q21" i="24" s="1"/>
  <c r="C79" i="31"/>
  <c r="Q17" i="24" s="1"/>
  <c r="C140" i="31"/>
  <c r="Q22" i="24" s="1"/>
  <c r="C37" i="31"/>
  <c r="Q13" i="24" s="1"/>
  <c r="C90" i="31"/>
  <c r="Q18" i="24" s="1"/>
  <c r="C48" i="31"/>
  <c r="Q14" i="24" s="1"/>
  <c r="C148" i="31"/>
  <c r="Q23" i="24" s="1"/>
  <c r="C62" i="31"/>
  <c r="Q15" i="24" s="1"/>
  <c r="C121" i="31"/>
  <c r="Q20" i="24" s="1"/>
  <c r="V37" i="1"/>
  <c r="V108" i="1"/>
  <c r="P149" i="29"/>
  <c r="M149" i="28"/>
  <c r="AB149" i="28"/>
  <c r="X149" i="2"/>
  <c r="V48" i="2"/>
  <c r="W108" i="2"/>
  <c r="W121" i="2"/>
  <c r="G149" i="31"/>
  <c r="AC149" i="28"/>
  <c r="N149" i="28"/>
  <c r="L149" i="28"/>
  <c r="V90" i="2"/>
  <c r="V135" i="2"/>
  <c r="W140" i="2"/>
  <c r="V37" i="2"/>
  <c r="W62" i="2"/>
  <c r="W135" i="2"/>
  <c r="V121" i="2"/>
  <c r="V108" i="2"/>
  <c r="V148" i="2"/>
  <c r="L149" i="29"/>
  <c r="Y149" i="28"/>
  <c r="W37" i="2"/>
  <c r="W148" i="2"/>
  <c r="T108" i="2"/>
  <c r="U149" i="28"/>
  <c r="R149" i="28"/>
  <c r="H149" i="29"/>
  <c r="E149" i="31"/>
  <c r="H149" i="28"/>
  <c r="T37" i="1"/>
  <c r="T108" i="1"/>
  <c r="AD73" i="28"/>
  <c r="AD90" i="28"/>
  <c r="AD121" i="28"/>
  <c r="AD140" i="28"/>
  <c r="AD148" i="28"/>
  <c r="T62" i="1"/>
  <c r="S149" i="2"/>
  <c r="Q148" i="28"/>
  <c r="F149" i="29"/>
  <c r="T37" i="2"/>
  <c r="T62" i="2"/>
  <c r="T121" i="2"/>
  <c r="T135" i="2"/>
  <c r="T140" i="2"/>
  <c r="T148" i="2"/>
  <c r="T73" i="2"/>
  <c r="T48" i="2"/>
  <c r="T148" i="1"/>
  <c r="AD108" i="28"/>
  <c r="AD135" i="28"/>
  <c r="AD37" i="28"/>
  <c r="AD25" i="28"/>
  <c r="AD79" i="28"/>
  <c r="S149" i="28"/>
  <c r="T149" i="28"/>
  <c r="E149" i="28"/>
  <c r="F149" i="28"/>
  <c r="Q108" i="28"/>
  <c r="Q121" i="28"/>
  <c r="Q135" i="28"/>
  <c r="Q140" i="28"/>
  <c r="G149" i="28"/>
  <c r="Q79" i="28"/>
  <c r="Q37" i="28"/>
  <c r="Q108" i="29"/>
  <c r="D108" i="29" s="1"/>
  <c r="Q140" i="29"/>
  <c r="D140" i="29" s="1"/>
  <c r="Q79" i="29"/>
  <c r="D79" i="29" s="1"/>
  <c r="Q121" i="29"/>
  <c r="D121" i="29" s="1"/>
  <c r="Q135" i="29"/>
  <c r="D135" i="29" s="1"/>
  <c r="Q148" i="29"/>
  <c r="D148" i="29" s="1"/>
  <c r="C148" i="29" s="1"/>
  <c r="G149" i="29"/>
  <c r="E149" i="29"/>
  <c r="Q37" i="29"/>
  <c r="D37" i="29" s="1"/>
  <c r="V62" i="2"/>
  <c r="Q62" i="29"/>
  <c r="D62" i="29" s="1"/>
  <c r="Q90" i="29"/>
  <c r="D90" i="29" s="1"/>
  <c r="Q48" i="28"/>
  <c r="Q73" i="28"/>
  <c r="Q90" i="28"/>
  <c r="V73" i="2"/>
  <c r="T79" i="2"/>
  <c r="W90" i="2"/>
  <c r="Q73" i="29"/>
  <c r="D73" i="29" s="1"/>
  <c r="AD62" i="28"/>
  <c r="Q48" i="29"/>
  <c r="D48" i="29" s="1"/>
  <c r="T90" i="2"/>
  <c r="Q25" i="28"/>
  <c r="V25" i="2"/>
  <c r="W73" i="2"/>
  <c r="AD48" i="28"/>
  <c r="W48" i="2"/>
  <c r="W79" i="2"/>
  <c r="Q62" i="28"/>
  <c r="Q25" i="29"/>
  <c r="D25" i="29" s="1"/>
  <c r="C25" i="29" s="1"/>
  <c r="W25" i="2"/>
  <c r="E48" i="33"/>
  <c r="D48" i="33" s="1"/>
  <c r="C48" i="33" s="1"/>
  <c r="B14" i="24" s="1"/>
  <c r="C25" i="33"/>
  <c r="B12" i="24" s="1"/>
  <c r="B43" i="24" s="1"/>
  <c r="F48" i="33"/>
  <c r="F25" i="33"/>
  <c r="E73" i="33"/>
  <c r="D73" i="33" s="1"/>
  <c r="C73" i="33" s="1"/>
  <c r="B16" i="24" s="1"/>
  <c r="E90" i="33"/>
  <c r="D90" i="33" s="1"/>
  <c r="C90" i="33" s="1"/>
  <c r="B18" i="24" s="1"/>
  <c r="F135" i="33"/>
  <c r="F149" i="33" s="1"/>
  <c r="C135" i="29" l="1"/>
  <c r="D21" i="24" s="1"/>
  <c r="C121" i="29"/>
  <c r="D20" i="24" s="1"/>
  <c r="C48" i="29"/>
  <c r="D14" i="24" s="1"/>
  <c r="C79" i="29"/>
  <c r="D17" i="24" s="1"/>
  <c r="C90" i="29"/>
  <c r="D18" i="24" s="1"/>
  <c r="C140" i="29"/>
  <c r="D22" i="24" s="1"/>
  <c r="C73" i="29"/>
  <c r="D16" i="24" s="1"/>
  <c r="C62" i="29"/>
  <c r="D15" i="24" s="1"/>
  <c r="C37" i="29"/>
  <c r="D13" i="24" s="1"/>
  <c r="C108" i="29"/>
  <c r="D19" i="24" s="1"/>
  <c r="W149" i="2"/>
  <c r="V149" i="2"/>
  <c r="D148" i="28"/>
  <c r="D23" i="24"/>
  <c r="E149" i="33"/>
  <c r="D62" i="28"/>
  <c r="D135" i="28"/>
  <c r="D25" i="28"/>
  <c r="D140" i="28"/>
  <c r="D90" i="28"/>
  <c r="D73" i="28"/>
  <c r="Q149" i="29"/>
  <c r="D121" i="28"/>
  <c r="D79" i="28"/>
  <c r="T149" i="2"/>
  <c r="D37" i="28"/>
  <c r="D108" i="28"/>
  <c r="D48" i="28"/>
  <c r="AD149" i="28"/>
  <c r="Q149" i="28"/>
  <c r="C121" i="28" l="1"/>
  <c r="E20" i="24" s="1"/>
  <c r="C73" i="28"/>
  <c r="E16" i="24" s="1"/>
  <c r="C148" i="28"/>
  <c r="E23" i="24" s="1"/>
  <c r="C48" i="28"/>
  <c r="E14" i="24" s="1"/>
  <c r="C90" i="28"/>
  <c r="E18" i="24" s="1"/>
  <c r="C108" i="28"/>
  <c r="E19" i="24" s="1"/>
  <c r="C140" i="28"/>
  <c r="E22" i="24" s="1"/>
  <c r="C37" i="28"/>
  <c r="E13" i="24" s="1"/>
  <c r="C25" i="28"/>
  <c r="E12" i="24" s="1"/>
  <c r="C135" i="28"/>
  <c r="E21" i="24" s="1"/>
  <c r="C79" i="28"/>
  <c r="E17" i="24" s="1"/>
  <c r="C62" i="28"/>
  <c r="E15" i="24" s="1"/>
  <c r="D12" i="24"/>
  <c r="F24" i="8"/>
  <c r="F147" i="8"/>
  <c r="E147" i="8"/>
  <c r="F146" i="8"/>
  <c r="E146" i="8"/>
  <c r="F145" i="8"/>
  <c r="E145" i="8"/>
  <c r="F144" i="8"/>
  <c r="E144" i="8"/>
  <c r="F143" i="8"/>
  <c r="E143" i="8"/>
  <c r="F142" i="8"/>
  <c r="E142" i="8"/>
  <c r="F141" i="8"/>
  <c r="E141" i="8"/>
  <c r="F139" i="8"/>
  <c r="E139" i="8"/>
  <c r="F138" i="8"/>
  <c r="E138" i="8"/>
  <c r="F137" i="8"/>
  <c r="E137" i="8"/>
  <c r="F136" i="8"/>
  <c r="E136" i="8"/>
  <c r="F134" i="8"/>
  <c r="E134" i="8"/>
  <c r="F133" i="8"/>
  <c r="E133" i="8"/>
  <c r="F132" i="8"/>
  <c r="E132" i="8"/>
  <c r="F131" i="8"/>
  <c r="E131" i="8"/>
  <c r="F130" i="8"/>
  <c r="E130" i="8"/>
  <c r="F129" i="8"/>
  <c r="E129" i="8"/>
  <c r="F128" i="8"/>
  <c r="E128" i="8"/>
  <c r="F127" i="8"/>
  <c r="E127" i="8"/>
  <c r="F126" i="8"/>
  <c r="E126" i="8"/>
  <c r="F125" i="8"/>
  <c r="E125" i="8"/>
  <c r="F124" i="8"/>
  <c r="E124" i="8"/>
  <c r="F123" i="8"/>
  <c r="E123" i="8"/>
  <c r="F122" i="8"/>
  <c r="E122" i="8"/>
  <c r="F120" i="8"/>
  <c r="E120" i="8"/>
  <c r="F119" i="8"/>
  <c r="E119" i="8"/>
  <c r="F118" i="8"/>
  <c r="E118" i="8"/>
  <c r="F117" i="8"/>
  <c r="E117" i="8"/>
  <c r="F116" i="8"/>
  <c r="E116" i="8"/>
  <c r="F115" i="8"/>
  <c r="E115" i="8"/>
  <c r="F114" i="8"/>
  <c r="E114" i="8"/>
  <c r="F113" i="8"/>
  <c r="E113" i="8"/>
  <c r="F112" i="8"/>
  <c r="E112" i="8"/>
  <c r="F111" i="8"/>
  <c r="E111" i="8"/>
  <c r="F110" i="8"/>
  <c r="E110" i="8"/>
  <c r="F109" i="8"/>
  <c r="E109" i="8"/>
  <c r="F106" i="8"/>
  <c r="E106" i="8"/>
  <c r="F105" i="8"/>
  <c r="E105" i="8"/>
  <c r="F104" i="8"/>
  <c r="E104" i="8"/>
  <c r="F103" i="8"/>
  <c r="E103" i="8"/>
  <c r="F102" i="8"/>
  <c r="E102" i="8"/>
  <c r="F101" i="8"/>
  <c r="E101" i="8"/>
  <c r="F100" i="8"/>
  <c r="E100" i="8"/>
  <c r="F99" i="8"/>
  <c r="E99" i="8"/>
  <c r="F98" i="8"/>
  <c r="E98" i="8"/>
  <c r="F97" i="8"/>
  <c r="E97" i="8"/>
  <c r="F96" i="8"/>
  <c r="E96" i="8"/>
  <c r="F95" i="8"/>
  <c r="E95" i="8"/>
  <c r="F94" i="8"/>
  <c r="E94" i="8"/>
  <c r="F93" i="8"/>
  <c r="E93" i="8"/>
  <c r="F92" i="8"/>
  <c r="E92" i="8"/>
  <c r="F91" i="8"/>
  <c r="E91" i="8"/>
  <c r="F89" i="8"/>
  <c r="E89" i="8"/>
  <c r="F88" i="8"/>
  <c r="E88" i="8"/>
  <c r="F87" i="8"/>
  <c r="E87" i="8"/>
  <c r="F86" i="8"/>
  <c r="E86" i="8"/>
  <c r="F85" i="8"/>
  <c r="E85" i="8"/>
  <c r="F84" i="8"/>
  <c r="E84" i="8"/>
  <c r="F83" i="8"/>
  <c r="E83" i="8"/>
  <c r="F82" i="8"/>
  <c r="E82" i="8"/>
  <c r="F81" i="8"/>
  <c r="E81" i="8"/>
  <c r="F80" i="8"/>
  <c r="E80" i="8"/>
  <c r="F78" i="8"/>
  <c r="E78" i="8"/>
  <c r="F77" i="8"/>
  <c r="E77" i="8"/>
  <c r="F76" i="8"/>
  <c r="E76" i="8"/>
  <c r="F75" i="8"/>
  <c r="E75" i="8"/>
  <c r="F74" i="8"/>
  <c r="E74" i="8"/>
  <c r="F72" i="8"/>
  <c r="E72" i="8"/>
  <c r="F71" i="8"/>
  <c r="E71" i="8"/>
  <c r="F70" i="8"/>
  <c r="E70" i="8"/>
  <c r="F69" i="8"/>
  <c r="E69" i="8"/>
  <c r="F68" i="8"/>
  <c r="E68" i="8"/>
  <c r="F67" i="8"/>
  <c r="E67" i="8"/>
  <c r="F66" i="8"/>
  <c r="E66" i="8"/>
  <c r="F65" i="8"/>
  <c r="E65" i="8"/>
  <c r="F64" i="8"/>
  <c r="E64" i="8"/>
  <c r="F63" i="8"/>
  <c r="E63" i="8"/>
  <c r="F61" i="8"/>
  <c r="E61" i="8"/>
  <c r="F60" i="8"/>
  <c r="E60" i="8"/>
  <c r="F59" i="8"/>
  <c r="E59" i="8"/>
  <c r="F58" i="8"/>
  <c r="E58" i="8"/>
  <c r="F57" i="8"/>
  <c r="E57" i="8"/>
  <c r="F56" i="8"/>
  <c r="E56" i="8"/>
  <c r="F55" i="8"/>
  <c r="E55" i="8"/>
  <c r="F54" i="8"/>
  <c r="E54" i="8"/>
  <c r="F53" i="8"/>
  <c r="E53" i="8"/>
  <c r="F52" i="8"/>
  <c r="E52" i="8"/>
  <c r="F51" i="8"/>
  <c r="E51" i="8"/>
  <c r="F50" i="8"/>
  <c r="E50" i="8"/>
  <c r="F49" i="8"/>
  <c r="E49" i="8"/>
  <c r="F47" i="8"/>
  <c r="E47" i="8"/>
  <c r="F46" i="8"/>
  <c r="E46" i="8"/>
  <c r="F45" i="8"/>
  <c r="E45" i="8"/>
  <c r="F44" i="8"/>
  <c r="E44" i="8"/>
  <c r="F43" i="8"/>
  <c r="E43" i="8"/>
  <c r="F42" i="8"/>
  <c r="E42" i="8"/>
  <c r="F41" i="8"/>
  <c r="E41" i="8"/>
  <c r="F40" i="8"/>
  <c r="E40" i="8"/>
  <c r="F39" i="8"/>
  <c r="E39" i="8"/>
  <c r="F38" i="8"/>
  <c r="E38" i="8"/>
  <c r="F35" i="8"/>
  <c r="E35" i="8"/>
  <c r="F34" i="8"/>
  <c r="E34" i="8"/>
  <c r="F33" i="8"/>
  <c r="E33" i="8"/>
  <c r="F32" i="8"/>
  <c r="E32" i="8"/>
  <c r="F31" i="8"/>
  <c r="E31" i="8"/>
  <c r="F30" i="8"/>
  <c r="E30" i="8"/>
  <c r="F29" i="8"/>
  <c r="E29" i="8"/>
  <c r="F28" i="8"/>
  <c r="E28" i="8"/>
  <c r="F27" i="8"/>
  <c r="E27" i="8"/>
  <c r="F26" i="8"/>
  <c r="E26" i="8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F12" i="8"/>
  <c r="E12" i="8"/>
  <c r="F147" i="7"/>
  <c r="E147" i="7"/>
  <c r="F146" i="7"/>
  <c r="E146" i="7"/>
  <c r="F145" i="7"/>
  <c r="E145" i="7"/>
  <c r="F144" i="7"/>
  <c r="E144" i="7"/>
  <c r="F143" i="7"/>
  <c r="E143" i="7"/>
  <c r="F142" i="7"/>
  <c r="E142" i="7"/>
  <c r="F141" i="7"/>
  <c r="E141" i="7"/>
  <c r="F139" i="7"/>
  <c r="E139" i="7"/>
  <c r="F138" i="7"/>
  <c r="E138" i="7"/>
  <c r="F137" i="7"/>
  <c r="E137" i="7"/>
  <c r="F136" i="7"/>
  <c r="E136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6" i="7"/>
  <c r="E126" i="7"/>
  <c r="F125" i="7"/>
  <c r="E125" i="7"/>
  <c r="F124" i="7"/>
  <c r="E124" i="7"/>
  <c r="F123" i="7"/>
  <c r="E123" i="7"/>
  <c r="F122" i="7"/>
  <c r="E122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11" i="7"/>
  <c r="E111" i="7"/>
  <c r="F110" i="7"/>
  <c r="E110" i="7"/>
  <c r="F109" i="7"/>
  <c r="E109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4" i="7"/>
  <c r="E94" i="7"/>
  <c r="F93" i="7"/>
  <c r="E93" i="7"/>
  <c r="F92" i="7"/>
  <c r="E92" i="7"/>
  <c r="F91" i="7"/>
  <c r="E91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1" i="7"/>
  <c r="E81" i="7"/>
  <c r="F80" i="7"/>
  <c r="E80" i="7"/>
  <c r="F78" i="7"/>
  <c r="E78" i="7"/>
  <c r="F77" i="7"/>
  <c r="E77" i="7"/>
  <c r="F76" i="7"/>
  <c r="E76" i="7"/>
  <c r="F75" i="7"/>
  <c r="E75" i="7"/>
  <c r="F74" i="7"/>
  <c r="E74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F65" i="7"/>
  <c r="E65" i="7"/>
  <c r="F64" i="7"/>
  <c r="E64" i="7"/>
  <c r="F63" i="7"/>
  <c r="E63" i="7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1" i="7"/>
  <c r="E51" i="7"/>
  <c r="F50" i="7"/>
  <c r="E50" i="7"/>
  <c r="F49" i="7"/>
  <c r="E49" i="7"/>
  <c r="F47" i="7"/>
  <c r="E47" i="7"/>
  <c r="F46" i="7"/>
  <c r="E46" i="7"/>
  <c r="F45" i="7"/>
  <c r="E45" i="7"/>
  <c r="F44" i="7"/>
  <c r="E44" i="7"/>
  <c r="F43" i="7"/>
  <c r="E43" i="7"/>
  <c r="F42" i="7"/>
  <c r="E42" i="7"/>
  <c r="F41" i="7"/>
  <c r="E41" i="7"/>
  <c r="F40" i="7"/>
  <c r="E40" i="7"/>
  <c r="F39" i="7"/>
  <c r="E39" i="7"/>
  <c r="F38" i="7"/>
  <c r="E38" i="7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26" i="7"/>
  <c r="E26" i="7"/>
  <c r="F12" i="7"/>
  <c r="E12" i="7"/>
  <c r="E13" i="7"/>
  <c r="F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F20" i="7"/>
  <c r="E21" i="7"/>
  <c r="F21" i="7"/>
  <c r="E22" i="7"/>
  <c r="F22" i="7"/>
  <c r="E23" i="7"/>
  <c r="F23" i="7"/>
  <c r="E24" i="7"/>
  <c r="F24" i="7"/>
  <c r="K149" i="7"/>
  <c r="J149" i="8"/>
  <c r="K149" i="8"/>
  <c r="AK149" i="12"/>
  <c r="E37" i="7" l="1"/>
  <c r="D37" i="7" s="1"/>
  <c r="C37" i="7" s="1"/>
  <c r="R13" i="24" s="1"/>
  <c r="E25" i="8"/>
  <c r="D25" i="8" s="1"/>
  <c r="C25" i="8" s="1"/>
  <c r="S12" i="24" s="1"/>
  <c r="F148" i="8"/>
  <c r="F90" i="8"/>
  <c r="F37" i="8"/>
  <c r="E73" i="7"/>
  <c r="D73" i="7" s="1"/>
  <c r="C73" i="7" s="1"/>
  <c r="R16" i="24" s="1"/>
  <c r="F25" i="8"/>
  <c r="E48" i="7"/>
  <c r="D48" i="7" s="1"/>
  <c r="C48" i="7" s="1"/>
  <c r="R14" i="24" s="1"/>
  <c r="E108" i="7"/>
  <c r="D108" i="7" s="1"/>
  <c r="C108" i="7" s="1"/>
  <c r="R19" i="24" s="1"/>
  <c r="E121" i="7"/>
  <c r="D121" i="7" s="1"/>
  <c r="C121" i="7" s="1"/>
  <c r="R20" i="24" s="1"/>
  <c r="E135" i="7"/>
  <c r="D135" i="7" s="1"/>
  <c r="C135" i="7" s="1"/>
  <c r="R21" i="24" s="1"/>
  <c r="F73" i="8"/>
  <c r="F48" i="7"/>
  <c r="F108" i="7"/>
  <c r="F121" i="7"/>
  <c r="F135" i="7"/>
  <c r="E48" i="8"/>
  <c r="D48" i="8" s="1"/>
  <c r="C48" i="8" s="1"/>
  <c r="S14" i="24" s="1"/>
  <c r="E108" i="8"/>
  <c r="D108" i="8" s="1"/>
  <c r="C108" i="8" s="1"/>
  <c r="S19" i="24" s="1"/>
  <c r="E121" i="8"/>
  <c r="D121" i="8" s="1"/>
  <c r="C121" i="8" s="1"/>
  <c r="S20" i="24" s="1"/>
  <c r="E25" i="7"/>
  <c r="E148" i="7"/>
  <c r="D148" i="7" s="1"/>
  <c r="C148" i="7" s="1"/>
  <c r="R23" i="24" s="1"/>
  <c r="F108" i="8"/>
  <c r="F121" i="8"/>
  <c r="E135" i="8"/>
  <c r="D135" i="8" s="1"/>
  <c r="C135" i="8" s="1"/>
  <c r="S21" i="24" s="1"/>
  <c r="F25" i="7"/>
  <c r="F79" i="7"/>
  <c r="F140" i="7"/>
  <c r="F148" i="7"/>
  <c r="E79" i="8"/>
  <c r="D79" i="8" s="1"/>
  <c r="C79" i="8" s="1"/>
  <c r="S17" i="24" s="1"/>
  <c r="F135" i="8"/>
  <c r="F62" i="8"/>
  <c r="E73" i="8"/>
  <c r="D73" i="8" s="1"/>
  <c r="C73" i="8" s="1"/>
  <c r="S16" i="24" s="1"/>
  <c r="E140" i="7"/>
  <c r="D140" i="7" s="1"/>
  <c r="C140" i="7" s="1"/>
  <c r="R22" i="24" s="1"/>
  <c r="F48" i="8"/>
  <c r="E62" i="7"/>
  <c r="D62" i="7" s="1"/>
  <c r="C62" i="7" s="1"/>
  <c r="R15" i="24" s="1"/>
  <c r="E90" i="7"/>
  <c r="D90" i="7" s="1"/>
  <c r="C90" i="7" s="1"/>
  <c r="R18" i="24" s="1"/>
  <c r="F79" i="8"/>
  <c r="E140" i="8"/>
  <c r="D140" i="8" s="1"/>
  <c r="C140" i="8" s="1"/>
  <c r="S22" i="24" s="1"/>
  <c r="F73" i="7"/>
  <c r="F37" i="7"/>
  <c r="F62" i="7"/>
  <c r="F90" i="7"/>
  <c r="E37" i="8"/>
  <c r="D37" i="8" s="1"/>
  <c r="C37" i="8" s="1"/>
  <c r="S13" i="24" s="1"/>
  <c r="E62" i="8"/>
  <c r="D62" i="8" s="1"/>
  <c r="C62" i="8" s="1"/>
  <c r="S15" i="24" s="1"/>
  <c r="E90" i="8"/>
  <c r="D90" i="8" s="1"/>
  <c r="C90" i="8" s="1"/>
  <c r="S18" i="24" s="1"/>
  <c r="F140" i="8"/>
  <c r="E148" i="8"/>
  <c r="D148" i="8" s="1"/>
  <c r="C148" i="8" s="1"/>
  <c r="S23" i="24" s="1"/>
  <c r="E79" i="7"/>
  <c r="D79" i="7" s="1"/>
  <c r="C79" i="7" s="1"/>
  <c r="R17" i="24" s="1"/>
  <c r="I149" i="8"/>
  <c r="I149" i="7"/>
  <c r="G149" i="7"/>
  <c r="J149" i="7"/>
  <c r="H149" i="7"/>
  <c r="E149" i="7" l="1"/>
  <c r="D25" i="7"/>
  <c r="C25" i="7" s="1"/>
  <c r="R12" i="24" s="1"/>
  <c r="E149" i="8"/>
  <c r="F149" i="7"/>
  <c r="F149" i="8"/>
  <c r="P121" i="22"/>
  <c r="O121" i="22"/>
  <c r="N121" i="22"/>
  <c r="M121" i="22"/>
  <c r="L121" i="22"/>
  <c r="K121" i="22"/>
  <c r="H121" i="22"/>
  <c r="G121" i="22"/>
  <c r="F121" i="22"/>
  <c r="E121" i="22"/>
  <c r="Q35" i="1" l="1"/>
  <c r="Q33" i="1"/>
  <c r="Q32" i="1"/>
  <c r="Q31" i="1"/>
  <c r="Q29" i="1"/>
  <c r="Q28" i="1"/>
  <c r="Q27" i="1"/>
  <c r="Q20" i="1"/>
  <c r="Q19" i="1"/>
  <c r="Q18" i="1"/>
  <c r="Q17" i="1"/>
  <c r="Q16" i="1"/>
  <c r="Q15" i="1"/>
  <c r="Q14" i="1"/>
  <c r="Q34" i="1"/>
  <c r="Q38" i="1"/>
  <c r="H48" i="1"/>
  <c r="L48" i="1"/>
  <c r="N48" i="1"/>
  <c r="E48" i="1"/>
  <c r="G48" i="1"/>
  <c r="O48" i="1"/>
  <c r="Q41" i="1"/>
  <c r="Q44" i="1"/>
  <c r="Q46" i="1"/>
  <c r="Q47" i="1"/>
  <c r="F62" i="1"/>
  <c r="H62" i="1"/>
  <c r="Q50" i="1"/>
  <c r="O62" i="1"/>
  <c r="Q51" i="1"/>
  <c r="Q55" i="1"/>
  <c r="Q56" i="1"/>
  <c r="Q60" i="1"/>
  <c r="Q61" i="1"/>
  <c r="Q58" i="1"/>
  <c r="Q52" i="1"/>
  <c r="E62" i="1"/>
  <c r="Q45" i="1"/>
  <c r="Q43" i="1"/>
  <c r="Q39" i="1"/>
  <c r="M48" i="1"/>
  <c r="P25" i="1"/>
  <c r="O25" i="1"/>
  <c r="N25" i="1"/>
  <c r="M25" i="1"/>
  <c r="L25" i="1"/>
  <c r="F25" i="1"/>
  <c r="E25" i="1"/>
  <c r="V148" i="13"/>
  <c r="U148" i="13"/>
  <c r="Q148" i="13"/>
  <c r="M148" i="13"/>
  <c r="T140" i="13"/>
  <c r="S140" i="13"/>
  <c r="R140" i="13"/>
  <c r="P140" i="13"/>
  <c r="K140" i="13"/>
  <c r="W131" i="13"/>
  <c r="W126" i="13"/>
  <c r="W106" i="13"/>
  <c r="T90" i="13"/>
  <c r="N90" i="13"/>
  <c r="N62" i="13"/>
  <c r="L106" i="23"/>
  <c r="Q147" i="22"/>
  <c r="Q144" i="22"/>
  <c r="O148" i="22"/>
  <c r="N148" i="22"/>
  <c r="L148" i="22"/>
  <c r="K148" i="22"/>
  <c r="H148" i="22"/>
  <c r="E148" i="22"/>
  <c r="Q139" i="22"/>
  <c r="O140" i="22"/>
  <c r="N140" i="22"/>
  <c r="K140" i="22"/>
  <c r="H140" i="22"/>
  <c r="G140" i="22"/>
  <c r="Q134" i="22"/>
  <c r="Q133" i="22"/>
  <c r="H135" i="22"/>
  <c r="Q113" i="22"/>
  <c r="Q110" i="22"/>
  <c r="Q102" i="22"/>
  <c r="Q99" i="22"/>
  <c r="Q96" i="22"/>
  <c r="Q95" i="22"/>
  <c r="Q92" i="22"/>
  <c r="Q88" i="22"/>
  <c r="H90" i="22"/>
  <c r="Q80" i="22"/>
  <c r="G79" i="22"/>
  <c r="M79" i="22"/>
  <c r="F79" i="22"/>
  <c r="Q72" i="22"/>
  <c r="Q68" i="22"/>
  <c r="Q67" i="22"/>
  <c r="Q64" i="22"/>
  <c r="L73" i="22"/>
  <c r="H73" i="22"/>
  <c r="F73" i="22"/>
  <c r="E73" i="22"/>
  <c r="Q58" i="22"/>
  <c r="Q54" i="22"/>
  <c r="Q50" i="22"/>
  <c r="O62" i="22"/>
  <c r="M62" i="22"/>
  <c r="L62" i="22"/>
  <c r="H62" i="22"/>
  <c r="Q46" i="22"/>
  <c r="Q44" i="22"/>
  <c r="Q41" i="22"/>
  <c r="F48" i="22"/>
  <c r="Q34" i="22"/>
  <c r="Q33" i="22"/>
  <c r="Q31" i="22"/>
  <c r="Q29" i="22"/>
  <c r="Q23" i="22"/>
  <c r="Q20" i="22"/>
  <c r="Q16" i="22"/>
  <c r="E25" i="22"/>
  <c r="Q14" i="22"/>
  <c r="L25" i="22"/>
  <c r="H25" i="22"/>
  <c r="AH148" i="13"/>
  <c r="AG148" i="13"/>
  <c r="AF148" i="13"/>
  <c r="AC148" i="13"/>
  <c r="Z148" i="13"/>
  <c r="AJ144" i="13"/>
  <c r="AJ143" i="13"/>
  <c r="AG140" i="13"/>
  <c r="AD140" i="13"/>
  <c r="AC140" i="13"/>
  <c r="Y140" i="13"/>
  <c r="AJ134" i="13"/>
  <c r="AJ133" i="13"/>
  <c r="AJ130" i="13"/>
  <c r="AJ112" i="13"/>
  <c r="AH121" i="13"/>
  <c r="AC121" i="13"/>
  <c r="AJ95" i="13"/>
  <c r="AH79" i="13"/>
  <c r="AF79" i="13"/>
  <c r="AD79" i="13"/>
  <c r="AC79" i="13"/>
  <c r="Y79" i="13"/>
  <c r="AF73" i="13"/>
  <c r="AA73" i="13"/>
  <c r="X73" i="13"/>
  <c r="AJ54" i="13"/>
  <c r="AJ47" i="13"/>
  <c r="AJ41" i="13"/>
  <c r="W143" i="13"/>
  <c r="W138" i="13"/>
  <c r="U140" i="13"/>
  <c r="M140" i="13"/>
  <c r="W120" i="13"/>
  <c r="M79" i="13"/>
  <c r="W55" i="13"/>
  <c r="AJ143" i="12"/>
  <c r="AH148" i="12"/>
  <c r="AG148" i="12"/>
  <c r="AE148" i="12"/>
  <c r="AC148" i="12"/>
  <c r="AA148" i="12"/>
  <c r="Z148" i="12"/>
  <c r="AH140" i="12"/>
  <c r="AG140" i="12"/>
  <c r="AD140" i="12"/>
  <c r="AC140" i="12"/>
  <c r="Z140" i="12"/>
  <c r="AJ134" i="12"/>
  <c r="AJ129" i="12"/>
  <c r="AG135" i="12"/>
  <c r="AJ112" i="12"/>
  <c r="AJ106" i="12"/>
  <c r="AJ102" i="12"/>
  <c r="AJ98" i="12"/>
  <c r="AJ95" i="12"/>
  <c r="AJ89" i="12"/>
  <c r="AD90" i="12"/>
  <c r="AJ86" i="12"/>
  <c r="AJ85" i="12"/>
  <c r="AJ82" i="12"/>
  <c r="Z90" i="12"/>
  <c r="AJ76" i="12"/>
  <c r="AH79" i="12"/>
  <c r="AG79" i="12"/>
  <c r="AD79" i="12"/>
  <c r="AC79" i="12"/>
  <c r="Z79" i="12"/>
  <c r="AJ72" i="12"/>
  <c r="AJ68" i="12"/>
  <c r="AJ64" i="12"/>
  <c r="AF73" i="12"/>
  <c r="AA73" i="12"/>
  <c r="X73" i="12"/>
  <c r="AJ59" i="12"/>
  <c r="AJ55" i="12"/>
  <c r="AJ54" i="12"/>
  <c r="AJ46" i="12"/>
  <c r="AJ42" i="12"/>
  <c r="AG48" i="12"/>
  <c r="AF48" i="12"/>
  <c r="AC48" i="12"/>
  <c r="Y48" i="12"/>
  <c r="AJ31" i="12"/>
  <c r="AJ23" i="12"/>
  <c r="AJ19" i="12"/>
  <c r="AJ18" i="12"/>
  <c r="W144" i="12"/>
  <c r="R148" i="12"/>
  <c r="U140" i="12"/>
  <c r="T140" i="12"/>
  <c r="R140" i="12"/>
  <c r="Q140" i="12"/>
  <c r="P140" i="12"/>
  <c r="N140" i="12"/>
  <c r="M140" i="12"/>
  <c r="W134" i="12"/>
  <c r="W129" i="12"/>
  <c r="W126" i="12"/>
  <c r="T135" i="12"/>
  <c r="P135" i="12"/>
  <c r="N121" i="12"/>
  <c r="W95" i="12"/>
  <c r="P79" i="12"/>
  <c r="W72" i="12"/>
  <c r="W68" i="12"/>
  <c r="U73" i="12"/>
  <c r="T73" i="12"/>
  <c r="W23" i="12"/>
  <c r="Q144" i="10"/>
  <c r="N148" i="10"/>
  <c r="H148" i="10"/>
  <c r="Q138" i="10"/>
  <c r="H140" i="10"/>
  <c r="G140" i="10"/>
  <c r="Q132" i="10"/>
  <c r="Q130" i="10"/>
  <c r="M135" i="10"/>
  <c r="G135" i="10"/>
  <c r="Q117" i="10"/>
  <c r="N121" i="10"/>
  <c r="Q113" i="10"/>
  <c r="Q105" i="10"/>
  <c r="Q104" i="10"/>
  <c r="Q102" i="10"/>
  <c r="Q96" i="10"/>
  <c r="Q89" i="10"/>
  <c r="Q86" i="10"/>
  <c r="E90" i="10"/>
  <c r="O90" i="10"/>
  <c r="N90" i="10"/>
  <c r="H79" i="10"/>
  <c r="Q64" i="10"/>
  <c r="Q54" i="10"/>
  <c r="H62" i="10"/>
  <c r="Q51" i="10"/>
  <c r="Q43" i="10"/>
  <c r="Q34" i="10"/>
  <c r="Q71" i="10"/>
  <c r="Q147" i="9"/>
  <c r="Q145" i="9"/>
  <c r="L148" i="9"/>
  <c r="H148" i="9"/>
  <c r="O148" i="9"/>
  <c r="Q139" i="9"/>
  <c r="L140" i="9"/>
  <c r="Q136" i="9"/>
  <c r="Q127" i="9"/>
  <c r="Q126" i="9"/>
  <c r="E121" i="9"/>
  <c r="Q117" i="9"/>
  <c r="H121" i="9"/>
  <c r="Q104" i="9"/>
  <c r="Q99" i="9"/>
  <c r="Q97" i="9"/>
  <c r="Q96" i="9"/>
  <c r="L90" i="9"/>
  <c r="Q87" i="9"/>
  <c r="Q85" i="9"/>
  <c r="Q84" i="9"/>
  <c r="M90" i="9"/>
  <c r="F90" i="9"/>
  <c r="Q78" i="9"/>
  <c r="L79" i="9"/>
  <c r="G79" i="9"/>
  <c r="N79" i="9"/>
  <c r="Q72" i="9"/>
  <c r="Q67" i="9"/>
  <c r="Q66" i="9"/>
  <c r="H73" i="9"/>
  <c r="Q56" i="9"/>
  <c r="Q51" i="9"/>
  <c r="L62" i="9"/>
  <c r="Q46" i="9"/>
  <c r="Q44" i="9"/>
  <c r="Q39" i="9"/>
  <c r="Q33" i="9"/>
  <c r="Q32" i="9"/>
  <c r="Q31" i="9"/>
  <c r="T148" i="6"/>
  <c r="Y140" i="6"/>
  <c r="U140" i="6"/>
  <c r="AD125" i="6"/>
  <c r="AD124" i="6"/>
  <c r="Y135" i="6"/>
  <c r="AD122" i="6"/>
  <c r="AD115" i="6"/>
  <c r="S121" i="6"/>
  <c r="AD94" i="6"/>
  <c r="AD82" i="6"/>
  <c r="AB90" i="6"/>
  <c r="T73" i="6"/>
  <c r="R73" i="6"/>
  <c r="AD57" i="6"/>
  <c r="U62" i="6"/>
  <c r="AD52" i="6"/>
  <c r="AB62" i="6"/>
  <c r="Y62" i="6"/>
  <c r="Y48" i="6"/>
  <c r="AB48" i="6"/>
  <c r="AD39" i="6"/>
  <c r="Z48" i="6"/>
  <c r="R48" i="6"/>
  <c r="AD35" i="6"/>
  <c r="AD33" i="6"/>
  <c r="AD29" i="6"/>
  <c r="AD27" i="6"/>
  <c r="AD23" i="6"/>
  <c r="AD21" i="6"/>
  <c r="AD18" i="6"/>
  <c r="AD15" i="6"/>
  <c r="AD13" i="6"/>
  <c r="AB25" i="6"/>
  <c r="O148" i="6"/>
  <c r="M148" i="6"/>
  <c r="O140" i="6"/>
  <c r="H140" i="6"/>
  <c r="Q124" i="6"/>
  <c r="O135" i="6"/>
  <c r="H135" i="6"/>
  <c r="O121" i="6"/>
  <c r="Q112" i="6"/>
  <c r="L121" i="6"/>
  <c r="H121" i="6"/>
  <c r="Q106" i="6"/>
  <c r="Q99" i="6"/>
  <c r="Q94" i="6"/>
  <c r="Q91" i="6"/>
  <c r="E90" i="6"/>
  <c r="H90" i="6"/>
  <c r="Q82" i="6"/>
  <c r="N90" i="6"/>
  <c r="Q78" i="6"/>
  <c r="O79" i="6"/>
  <c r="G79" i="6"/>
  <c r="M79" i="6"/>
  <c r="N73" i="6"/>
  <c r="L73" i="6"/>
  <c r="Q58" i="6"/>
  <c r="Q57" i="6"/>
  <c r="H62" i="6"/>
  <c r="Q44" i="6"/>
  <c r="L48" i="6"/>
  <c r="Q40" i="6"/>
  <c r="O48" i="6"/>
  <c r="N48" i="6"/>
  <c r="Q35" i="6"/>
  <c r="Q33" i="6"/>
  <c r="Q24" i="6"/>
  <c r="N25" i="6"/>
  <c r="F25" i="6"/>
  <c r="Q20" i="6"/>
  <c r="Q17" i="6"/>
  <c r="O25" i="6"/>
  <c r="Q15" i="6"/>
  <c r="Q145" i="5"/>
  <c r="M148" i="5"/>
  <c r="O148" i="5"/>
  <c r="K148" i="5"/>
  <c r="N140" i="5"/>
  <c r="G140" i="5"/>
  <c r="F140" i="5"/>
  <c r="Q134" i="5"/>
  <c r="Q131" i="5"/>
  <c r="Q129" i="5"/>
  <c r="O135" i="5"/>
  <c r="Q125" i="5"/>
  <c r="Q124" i="5"/>
  <c r="Q123" i="5"/>
  <c r="K121" i="5"/>
  <c r="L121" i="5"/>
  <c r="O121" i="5"/>
  <c r="Q106" i="5"/>
  <c r="Q104" i="5"/>
  <c r="Q103" i="5"/>
  <c r="Q102" i="5"/>
  <c r="Q100" i="5"/>
  <c r="Q98" i="5"/>
  <c r="Q96" i="5"/>
  <c r="Q85" i="5"/>
  <c r="Q84" i="5"/>
  <c r="O90" i="5"/>
  <c r="M90" i="5"/>
  <c r="L90" i="5"/>
  <c r="H90" i="5"/>
  <c r="Q78" i="5"/>
  <c r="O79" i="5"/>
  <c r="H79" i="5"/>
  <c r="N79" i="5"/>
  <c r="L79" i="5"/>
  <c r="Q70" i="5"/>
  <c r="N73" i="5"/>
  <c r="Q69" i="5"/>
  <c r="Q64" i="5"/>
  <c r="M73" i="5"/>
  <c r="L73" i="5"/>
  <c r="Q60" i="5"/>
  <c r="Q59" i="5"/>
  <c r="Q55" i="5"/>
  <c r="Q53" i="5"/>
  <c r="K62" i="5"/>
  <c r="AB148" i="4"/>
  <c r="X148" i="4"/>
  <c r="AB140" i="4"/>
  <c r="Z140" i="4"/>
  <c r="X140" i="4"/>
  <c r="U140" i="4"/>
  <c r="T140" i="4"/>
  <c r="R140" i="4"/>
  <c r="AD134" i="4"/>
  <c r="AD130" i="4"/>
  <c r="AD129" i="4"/>
  <c r="AD127" i="4"/>
  <c r="T135" i="4"/>
  <c r="AA135" i="4"/>
  <c r="AD117" i="4"/>
  <c r="AD116" i="4"/>
  <c r="AD115" i="4"/>
  <c r="U121" i="4"/>
  <c r="X121" i="4"/>
  <c r="AD112" i="4"/>
  <c r="AD105" i="4"/>
  <c r="AD101" i="4"/>
  <c r="AA90" i="4"/>
  <c r="AD78" i="4"/>
  <c r="AA79" i="4"/>
  <c r="AD69" i="4"/>
  <c r="Z73" i="4"/>
  <c r="AB73" i="4"/>
  <c r="AA73" i="4"/>
  <c r="X73" i="4"/>
  <c r="AD59" i="4"/>
  <c r="AD58" i="4"/>
  <c r="AD57" i="4"/>
  <c r="T62" i="4"/>
  <c r="AD46" i="4"/>
  <c r="Y48" i="4"/>
  <c r="AD43" i="4"/>
  <c r="AD42" i="4"/>
  <c r="AA48" i="4"/>
  <c r="S48" i="4"/>
  <c r="AD34" i="4"/>
  <c r="AD31" i="4"/>
  <c r="AD30" i="4"/>
  <c r="AA25" i="4"/>
  <c r="T25" i="4"/>
  <c r="Z25" i="4"/>
  <c r="AD20" i="4"/>
  <c r="Q147" i="4"/>
  <c r="O148" i="4"/>
  <c r="Q144" i="4"/>
  <c r="L148" i="4"/>
  <c r="O140" i="4"/>
  <c r="N140" i="4"/>
  <c r="K140" i="4"/>
  <c r="G140" i="4"/>
  <c r="F140" i="4"/>
  <c r="Q134" i="4"/>
  <c r="Q132" i="4"/>
  <c r="Q131" i="4"/>
  <c r="Q130" i="4"/>
  <c r="Q127" i="4"/>
  <c r="Q126" i="4"/>
  <c r="H135" i="4"/>
  <c r="G135" i="4"/>
  <c r="Q117" i="4"/>
  <c r="M121" i="4"/>
  <c r="Q106" i="4"/>
  <c r="Q93" i="4"/>
  <c r="Q82" i="4"/>
  <c r="O79" i="4"/>
  <c r="H79" i="4"/>
  <c r="Q74" i="4"/>
  <c r="G73" i="4"/>
  <c r="F73" i="4"/>
  <c r="O62" i="4"/>
  <c r="Q26" i="4"/>
  <c r="F25" i="4"/>
  <c r="Q16" i="4"/>
  <c r="G135" i="3"/>
  <c r="F121" i="3"/>
  <c r="Q116" i="3"/>
  <c r="Q98" i="3"/>
  <c r="Q96" i="3"/>
  <c r="Q95" i="3"/>
  <c r="G90" i="3"/>
  <c r="Q88" i="3"/>
  <c r="Q87" i="3"/>
  <c r="Q85" i="3"/>
  <c r="M90" i="3"/>
  <c r="Q81" i="3"/>
  <c r="O90" i="3"/>
  <c r="N79" i="3"/>
  <c r="E79" i="3"/>
  <c r="Q67" i="3"/>
  <c r="Q66" i="3"/>
  <c r="Q64" i="3"/>
  <c r="M73" i="3"/>
  <c r="Q59" i="3"/>
  <c r="Q58" i="3"/>
  <c r="Q46" i="3"/>
  <c r="Q45" i="3"/>
  <c r="Q32" i="3"/>
  <c r="Q28" i="3"/>
  <c r="O25" i="3"/>
  <c r="Q18" i="3"/>
  <c r="Q17" i="3"/>
  <c r="Q14" i="3"/>
  <c r="L25" i="3"/>
  <c r="Q12" i="3"/>
  <c r="AV148" i="2"/>
  <c r="AR148" i="2"/>
  <c r="AP148" i="2"/>
  <c r="AY130" i="2"/>
  <c r="AY103" i="2"/>
  <c r="AY99" i="2"/>
  <c r="AY96" i="2"/>
  <c r="AT79" i="2"/>
  <c r="AY58" i="2"/>
  <c r="AW48" i="2"/>
  <c r="AV48" i="2"/>
  <c r="AU48" i="2"/>
  <c r="AT48" i="2"/>
  <c r="AS48" i="2"/>
  <c r="AR48" i="2"/>
  <c r="AP48" i="2"/>
  <c r="AO48" i="2"/>
  <c r="AN48" i="2"/>
  <c r="AM48" i="2"/>
  <c r="AY26" i="2"/>
  <c r="AY138" i="2"/>
  <c r="AY126" i="2"/>
  <c r="AY109" i="2"/>
  <c r="AY67" i="2"/>
  <c r="AY59" i="2"/>
  <c r="AY46" i="2"/>
  <c r="AY42" i="2"/>
  <c r="AY41" i="2"/>
  <c r="AY19" i="2"/>
  <c r="AY15" i="2"/>
  <c r="AL144" i="2"/>
  <c r="AJ148" i="2"/>
  <c r="Z148" i="2"/>
  <c r="AL139" i="2"/>
  <c r="AJ140" i="2"/>
  <c r="AB140" i="2"/>
  <c r="AA140" i="2"/>
  <c r="AL134" i="2"/>
  <c r="AL130" i="2"/>
  <c r="AL127" i="2"/>
  <c r="AI135" i="2"/>
  <c r="AL124" i="2"/>
  <c r="AJ135" i="2"/>
  <c r="AL122" i="2"/>
  <c r="AL120" i="2"/>
  <c r="AJ121" i="2"/>
  <c r="AF121" i="2"/>
  <c r="AI121" i="2"/>
  <c r="AA121" i="2"/>
  <c r="AH121" i="2"/>
  <c r="AL111" i="2"/>
  <c r="AL110" i="2"/>
  <c r="AL109" i="2"/>
  <c r="AL105" i="2"/>
  <c r="AL102" i="2"/>
  <c r="AL99" i="2"/>
  <c r="AL98" i="2"/>
  <c r="AL97" i="2"/>
  <c r="AL96" i="2"/>
  <c r="AL88" i="2"/>
  <c r="AL85" i="2"/>
  <c r="AL84" i="2"/>
  <c r="AJ90" i="2"/>
  <c r="AF90" i="2"/>
  <c r="AB90" i="2"/>
  <c r="AI90" i="2"/>
  <c r="AE90" i="2"/>
  <c r="AH90" i="2"/>
  <c r="AC90" i="2"/>
  <c r="AJ79" i="2"/>
  <c r="AB79" i="2"/>
  <c r="AI79" i="2"/>
  <c r="AA79" i="2"/>
  <c r="AL54" i="2"/>
  <c r="AL18" i="2"/>
  <c r="AH25" i="2"/>
  <c r="AF25" i="2"/>
  <c r="Q145" i="2"/>
  <c r="Q144" i="2"/>
  <c r="M148" i="2"/>
  <c r="E148" i="2"/>
  <c r="G140" i="2"/>
  <c r="E140" i="2"/>
  <c r="Q136" i="2"/>
  <c r="H135" i="2"/>
  <c r="Q125" i="2"/>
  <c r="Q124" i="2"/>
  <c r="N135" i="2"/>
  <c r="M135" i="2"/>
  <c r="Q118" i="2"/>
  <c r="Q106" i="2"/>
  <c r="Q101" i="2"/>
  <c r="Q100" i="2"/>
  <c r="Q97" i="2"/>
  <c r="Q96" i="2"/>
  <c r="Q85" i="2"/>
  <c r="M90" i="2"/>
  <c r="Q82" i="2"/>
  <c r="O90" i="2"/>
  <c r="O79" i="2"/>
  <c r="M79" i="2"/>
  <c r="L79" i="2"/>
  <c r="Q72" i="2"/>
  <c r="Q70" i="2"/>
  <c r="Q67" i="2"/>
  <c r="G73" i="2"/>
  <c r="N73" i="2"/>
  <c r="Q63" i="2"/>
  <c r="Q61" i="2"/>
  <c r="Q60" i="2"/>
  <c r="Q56" i="2"/>
  <c r="Q53" i="2"/>
  <c r="Q52" i="2"/>
  <c r="N62" i="2"/>
  <c r="Q47" i="2"/>
  <c r="Q40" i="2"/>
  <c r="M48" i="2"/>
  <c r="Q35" i="2"/>
  <c r="Q31" i="2"/>
  <c r="Q28" i="2"/>
  <c r="O25" i="2"/>
  <c r="AV140" i="1"/>
  <c r="AY134" i="1"/>
  <c r="AY130" i="1"/>
  <c r="AY129" i="1"/>
  <c r="AY128" i="1"/>
  <c r="AY126" i="1"/>
  <c r="AT135" i="1"/>
  <c r="AP135" i="1"/>
  <c r="AW135" i="1"/>
  <c r="AY115" i="1"/>
  <c r="AP121" i="1"/>
  <c r="AW121" i="1"/>
  <c r="AY111" i="1"/>
  <c r="AY106" i="1"/>
  <c r="AY105" i="1"/>
  <c r="AY103" i="1"/>
  <c r="AY102" i="1"/>
  <c r="AY101" i="1"/>
  <c r="AY100" i="1"/>
  <c r="AY97" i="1"/>
  <c r="AY89" i="1"/>
  <c r="AY88" i="1"/>
  <c r="AY85" i="1"/>
  <c r="AW90" i="1"/>
  <c r="AS90" i="1"/>
  <c r="AM90" i="1"/>
  <c r="AT90" i="1"/>
  <c r="AP90" i="1"/>
  <c r="AY77" i="1"/>
  <c r="AW79" i="1"/>
  <c r="AV79" i="1"/>
  <c r="AN79" i="1"/>
  <c r="AY72" i="1"/>
  <c r="AY67" i="1"/>
  <c r="AU73" i="1"/>
  <c r="AY65" i="1"/>
  <c r="AT73" i="1"/>
  <c r="AY59" i="1"/>
  <c r="AY54" i="1"/>
  <c r="AY52" i="1"/>
  <c r="AS62" i="1"/>
  <c r="AO62" i="1"/>
  <c r="AV62" i="1"/>
  <c r="AY50" i="1"/>
  <c r="AU62" i="1"/>
  <c r="AY46" i="1"/>
  <c r="AY42" i="1"/>
  <c r="AY41" i="1"/>
  <c r="AW48" i="1"/>
  <c r="AV48" i="1"/>
  <c r="AU48" i="1"/>
  <c r="AS48" i="1"/>
  <c r="AP48" i="1"/>
  <c r="AO48" i="1"/>
  <c r="AN48" i="1"/>
  <c r="AM48" i="1"/>
  <c r="AY35" i="1"/>
  <c r="AY30" i="1"/>
  <c r="AP25" i="1"/>
  <c r="AJ73" i="1"/>
  <c r="AJ25" i="1"/>
  <c r="AI148" i="1"/>
  <c r="AI25" i="1"/>
  <c r="AL144" i="1"/>
  <c r="AL143" i="1"/>
  <c r="AG148" i="1"/>
  <c r="AA148" i="1"/>
  <c r="AL139" i="1"/>
  <c r="AL138" i="1"/>
  <c r="AA135" i="1"/>
  <c r="AL123" i="1"/>
  <c r="AL120" i="1"/>
  <c r="AC121" i="1"/>
  <c r="AL109" i="1"/>
  <c r="AL98" i="1"/>
  <c r="AL94" i="1"/>
  <c r="AL88" i="1"/>
  <c r="AL84" i="1"/>
  <c r="AL82" i="1"/>
  <c r="AA90" i="1"/>
  <c r="AL75" i="1"/>
  <c r="AL59" i="1"/>
  <c r="AL58" i="1"/>
  <c r="AL55" i="1"/>
  <c r="AL54" i="1"/>
  <c r="AL53" i="1"/>
  <c r="AL51" i="1"/>
  <c r="AL45" i="1"/>
  <c r="AL43" i="1"/>
  <c r="AL41" i="1"/>
  <c r="AH48" i="1"/>
  <c r="AL33" i="1"/>
  <c r="Q147" i="1"/>
  <c r="M148" i="1"/>
  <c r="Q146" i="1"/>
  <c r="H148" i="1"/>
  <c r="Q144" i="1"/>
  <c r="Q143" i="1"/>
  <c r="Q142" i="1"/>
  <c r="Q139" i="1"/>
  <c r="F140" i="1"/>
  <c r="Q132" i="1"/>
  <c r="Q128" i="1"/>
  <c r="Q123" i="1"/>
  <c r="L135" i="1"/>
  <c r="Q118" i="1"/>
  <c r="Q116" i="1"/>
  <c r="Q114" i="1"/>
  <c r="Q112" i="1"/>
  <c r="N121" i="1"/>
  <c r="Q109" i="1"/>
  <c r="Q102" i="1"/>
  <c r="Q101" i="1"/>
  <c r="Q99" i="1"/>
  <c r="Q98" i="1"/>
  <c r="Q94" i="1"/>
  <c r="Q93" i="1"/>
  <c r="Q89" i="1"/>
  <c r="Q88" i="1"/>
  <c r="Q86" i="1"/>
  <c r="O90" i="1"/>
  <c r="G90" i="1"/>
  <c r="Q81" i="1"/>
  <c r="Q78" i="1"/>
  <c r="Q77" i="1"/>
  <c r="O79" i="1"/>
  <c r="Q71" i="1"/>
  <c r="Q69" i="1"/>
  <c r="N73" i="1"/>
  <c r="Q66" i="1"/>
  <c r="Q64" i="1"/>
  <c r="Q59" i="1"/>
  <c r="Q54" i="1"/>
  <c r="G62" i="1"/>
  <c r="U148" i="1"/>
  <c r="R148" i="1" s="1"/>
  <c r="U140" i="1"/>
  <c r="R140" i="1" s="1"/>
  <c r="U48" i="1"/>
  <c r="R48" i="1" s="1"/>
  <c r="U25" i="1"/>
  <c r="R25" i="1" s="1"/>
  <c r="Q146" i="22"/>
  <c r="Q145" i="22"/>
  <c r="Q142" i="22"/>
  <c r="M148" i="22"/>
  <c r="Q137" i="22"/>
  <c r="M140" i="22"/>
  <c r="L140" i="22"/>
  <c r="E140" i="22"/>
  <c r="Q116" i="22"/>
  <c r="Q114" i="22"/>
  <c r="Q104" i="22"/>
  <c r="Q100" i="22"/>
  <c r="Q70" i="22"/>
  <c r="Q69" i="22"/>
  <c r="Q66" i="22"/>
  <c r="Q65" i="22"/>
  <c r="K62" i="22"/>
  <c r="Q42" i="22"/>
  <c r="AJ142" i="13"/>
  <c r="AE140" i="13"/>
  <c r="Z140" i="13"/>
  <c r="AJ114" i="13"/>
  <c r="AJ110" i="13"/>
  <c r="AJ98" i="13"/>
  <c r="AJ76" i="13"/>
  <c r="AE79" i="13"/>
  <c r="AA79" i="13"/>
  <c r="AE73" i="13"/>
  <c r="AJ60" i="13"/>
  <c r="AJ59" i="13"/>
  <c r="AJ56" i="13"/>
  <c r="AJ52" i="13"/>
  <c r="AJ51" i="13"/>
  <c r="AJ45" i="13"/>
  <c r="AJ32" i="13"/>
  <c r="W137" i="13"/>
  <c r="N135" i="13"/>
  <c r="W118" i="13"/>
  <c r="S62" i="13"/>
  <c r="W34" i="13"/>
  <c r="G140" i="13"/>
  <c r="D140" i="13" s="1"/>
  <c r="AJ145" i="12"/>
  <c r="AJ137" i="12"/>
  <c r="AF140" i="12"/>
  <c r="Y140" i="12"/>
  <c r="X140" i="12"/>
  <c r="AJ128" i="12"/>
  <c r="AJ127" i="12"/>
  <c r="Z135" i="12"/>
  <c r="AJ119" i="12"/>
  <c r="AJ118" i="12"/>
  <c r="AJ114" i="12"/>
  <c r="Z121" i="12"/>
  <c r="AJ104" i="12"/>
  <c r="AJ100" i="12"/>
  <c r="AJ83" i="12"/>
  <c r="AC90" i="12"/>
  <c r="AJ75" i="12"/>
  <c r="AJ70" i="12"/>
  <c r="AJ66" i="12"/>
  <c r="AJ63" i="12"/>
  <c r="AJ56" i="12"/>
  <c r="AJ52" i="12"/>
  <c r="AJ51" i="12"/>
  <c r="AJ41" i="12"/>
  <c r="AJ38" i="12"/>
  <c r="AC25" i="12"/>
  <c r="S140" i="12"/>
  <c r="W131" i="12"/>
  <c r="W105" i="12"/>
  <c r="W69" i="12"/>
  <c r="W65" i="12"/>
  <c r="W60" i="12"/>
  <c r="W59" i="12"/>
  <c r="W52" i="12"/>
  <c r="W24" i="12"/>
  <c r="W21" i="12"/>
  <c r="W20" i="12"/>
  <c r="W142" i="12"/>
  <c r="W128" i="12"/>
  <c r="W99" i="12"/>
  <c r="W70" i="12"/>
  <c r="W66" i="12"/>
  <c r="M140" i="10"/>
  <c r="Q123" i="10"/>
  <c r="Q129" i="9"/>
  <c r="Q105" i="9"/>
  <c r="Q29" i="9"/>
  <c r="AD144" i="6"/>
  <c r="AD137" i="6"/>
  <c r="S140" i="6"/>
  <c r="R140" i="6"/>
  <c r="AD131" i="6"/>
  <c r="AD128" i="6"/>
  <c r="AD117" i="6"/>
  <c r="AD116" i="6"/>
  <c r="AD114" i="6"/>
  <c r="AD104" i="6"/>
  <c r="AD103" i="6"/>
  <c r="AD99" i="6"/>
  <c r="AD86" i="6"/>
  <c r="AD83" i="6"/>
  <c r="Z79" i="6"/>
  <c r="AD75" i="6"/>
  <c r="AD69" i="6"/>
  <c r="AD66" i="6"/>
  <c r="AD65" i="6"/>
  <c r="S73" i="6"/>
  <c r="AD59" i="6"/>
  <c r="AD58" i="6"/>
  <c r="AD54" i="6"/>
  <c r="AD51" i="6"/>
  <c r="AD50" i="6"/>
  <c r="Z62" i="6"/>
  <c r="AD44" i="6"/>
  <c r="AD41" i="6"/>
  <c r="AD40" i="6"/>
  <c r="AD34" i="6"/>
  <c r="AD16" i="6"/>
  <c r="M140" i="6"/>
  <c r="L140" i="6"/>
  <c r="Q132" i="6"/>
  <c r="Q131" i="6"/>
  <c r="Q117" i="6"/>
  <c r="Q114" i="6"/>
  <c r="Q103" i="6"/>
  <c r="Q95" i="6"/>
  <c r="Q87" i="6"/>
  <c r="Q83" i="6"/>
  <c r="Q70" i="6"/>
  <c r="Q69" i="6"/>
  <c r="Q65" i="6"/>
  <c r="G73" i="6"/>
  <c r="Q59" i="6"/>
  <c r="Q50" i="6"/>
  <c r="G62" i="6"/>
  <c r="H48" i="6"/>
  <c r="Q133" i="5"/>
  <c r="Q94" i="5"/>
  <c r="Q71" i="5"/>
  <c r="Q44" i="5"/>
  <c r="Q41" i="5"/>
  <c r="Q40" i="5"/>
  <c r="F48" i="5"/>
  <c r="Q34" i="5"/>
  <c r="Q20" i="5"/>
  <c r="Q18" i="5"/>
  <c r="AD147" i="4"/>
  <c r="AD144" i="4"/>
  <c r="Y140" i="4"/>
  <c r="AD132" i="4"/>
  <c r="AD95" i="4"/>
  <c r="Y79" i="4"/>
  <c r="AD60" i="4"/>
  <c r="AD40" i="4"/>
  <c r="AD24" i="4"/>
  <c r="Y25" i="4"/>
  <c r="AD72" i="4"/>
  <c r="AD139" i="4"/>
  <c r="M140" i="4"/>
  <c r="AD138" i="4"/>
  <c r="AD137" i="4"/>
  <c r="AD70" i="4"/>
  <c r="AD66" i="4"/>
  <c r="H140" i="4"/>
  <c r="Q70" i="4"/>
  <c r="Q66" i="4"/>
  <c r="Q65" i="4"/>
  <c r="Q45" i="4"/>
  <c r="Q41" i="4"/>
  <c r="AY114" i="2"/>
  <c r="AY71" i="2"/>
  <c r="AY70" i="2"/>
  <c r="AY54" i="2"/>
  <c r="AY21" i="2"/>
  <c r="AY18" i="2"/>
  <c r="AH148" i="2"/>
  <c r="AL58" i="2"/>
  <c r="Q85" i="22"/>
  <c r="Q24" i="22"/>
  <c r="AE148" i="13"/>
  <c r="AA148" i="13"/>
  <c r="Q140" i="13"/>
  <c r="Q118" i="9"/>
  <c r="S148" i="6"/>
  <c r="Q125" i="6"/>
  <c r="Q105" i="6"/>
  <c r="AD100" i="6"/>
  <c r="AD80" i="6"/>
  <c r="E73" i="6"/>
  <c r="AD42" i="6"/>
  <c r="AD17" i="6"/>
  <c r="Q137" i="5"/>
  <c r="Q15" i="5"/>
  <c r="L25" i="5"/>
  <c r="H25" i="5"/>
  <c r="G25" i="5"/>
  <c r="Q86" i="3"/>
  <c r="D119" i="27"/>
  <c r="D89" i="27"/>
  <c r="C89" i="27" s="1"/>
  <c r="D25" i="27"/>
  <c r="AD146" i="6"/>
  <c r="AD143" i="6"/>
  <c r="AD139" i="6"/>
  <c r="AD138" i="6"/>
  <c r="AD133" i="6"/>
  <c r="AD129" i="6"/>
  <c r="AD127" i="6"/>
  <c r="AD120" i="6"/>
  <c r="AD101" i="6"/>
  <c r="AD97" i="6"/>
  <c r="AD95" i="6"/>
  <c r="AD87" i="6"/>
  <c r="AD85" i="6"/>
  <c r="AD81" i="6"/>
  <c r="AD71" i="6"/>
  <c r="AD67" i="6"/>
  <c r="AD60" i="6"/>
  <c r="AD56" i="6"/>
  <c r="AD45" i="6"/>
  <c r="Q146" i="6"/>
  <c r="Q144" i="6"/>
  <c r="Q142" i="6"/>
  <c r="Q139" i="6"/>
  <c r="Q137" i="6"/>
  <c r="Q134" i="6"/>
  <c r="Q133" i="6"/>
  <c r="Q130" i="6"/>
  <c r="Q129" i="6"/>
  <c r="Q126" i="6"/>
  <c r="Q120" i="6"/>
  <c r="Q101" i="6"/>
  <c r="Q98" i="6"/>
  <c r="Q96" i="6"/>
  <c r="Q85" i="6"/>
  <c r="Q84" i="6"/>
  <c r="Q81" i="6"/>
  <c r="Q72" i="6"/>
  <c r="Q67" i="6"/>
  <c r="Q64" i="6"/>
  <c r="H73" i="6"/>
  <c r="Q61" i="6"/>
  <c r="Q60" i="6"/>
  <c r="Q56" i="6"/>
  <c r="Q53" i="6"/>
  <c r="Q45" i="6"/>
  <c r="Q41" i="6"/>
  <c r="Q34" i="6"/>
  <c r="Q31" i="6"/>
  <c r="Q19" i="6"/>
  <c r="Q127" i="6"/>
  <c r="Q119" i="6"/>
  <c r="Q102" i="6"/>
  <c r="Q97" i="6"/>
  <c r="Q71" i="6"/>
  <c r="Q68" i="6"/>
  <c r="Q66" i="6"/>
  <c r="Q54" i="6"/>
  <c r="Q138" i="5"/>
  <c r="Q72" i="5"/>
  <c r="Q42" i="5"/>
  <c r="AD85" i="4"/>
  <c r="AD71" i="4"/>
  <c r="AD56" i="4"/>
  <c r="AD53" i="4"/>
  <c r="AD45" i="4"/>
  <c r="AD41" i="4"/>
  <c r="Q137" i="4"/>
  <c r="Q111" i="4"/>
  <c r="Q85" i="4"/>
  <c r="Q71" i="4"/>
  <c r="Q138" i="4"/>
  <c r="Q72" i="4"/>
  <c r="Q53" i="4"/>
  <c r="AY143" i="2"/>
  <c r="AY77" i="2"/>
  <c r="AY44" i="2"/>
  <c r="AY39" i="2"/>
  <c r="AY147" i="2"/>
  <c r="AY145" i="2"/>
  <c r="AY127" i="2"/>
  <c r="AY43" i="2"/>
  <c r="AY40" i="2"/>
  <c r="AY24" i="2"/>
  <c r="AY20" i="2"/>
  <c r="AL143" i="2"/>
  <c r="AL51" i="2"/>
  <c r="AL45" i="2"/>
  <c r="AY138" i="1"/>
  <c r="AY114" i="1"/>
  <c r="AY70" i="1"/>
  <c r="AY55" i="1"/>
  <c r="AY53" i="1"/>
  <c r="AY47" i="1"/>
  <c r="AY43" i="1"/>
  <c r="AY39" i="1"/>
  <c r="AY18" i="1"/>
  <c r="AY15" i="1"/>
  <c r="AY21" i="1"/>
  <c r="AL128" i="1"/>
  <c r="U148" i="9"/>
  <c r="U25" i="9"/>
  <c r="U48" i="9"/>
  <c r="U62" i="9"/>
  <c r="U73" i="9"/>
  <c r="U79" i="9"/>
  <c r="U90" i="9"/>
  <c r="U121" i="9"/>
  <c r="U140" i="9"/>
  <c r="U135" i="9"/>
  <c r="S86" i="23"/>
  <c r="C119" i="27"/>
  <c r="C25" i="27"/>
  <c r="I146" i="27"/>
  <c r="I138" i="27"/>
  <c r="I133" i="27"/>
  <c r="I119" i="27"/>
  <c r="I106" i="27"/>
  <c r="I89" i="27"/>
  <c r="I78" i="27"/>
  <c r="I72" i="27"/>
  <c r="I61" i="27"/>
  <c r="I47" i="27"/>
  <c r="I36" i="27"/>
  <c r="I25" i="27"/>
  <c r="I147" i="27" s="1"/>
  <c r="L146" i="27"/>
  <c r="K146" i="27"/>
  <c r="J146" i="27"/>
  <c r="H146" i="27"/>
  <c r="G146" i="27"/>
  <c r="F146" i="27"/>
  <c r="D146" i="27" s="1"/>
  <c r="C146" i="27" s="1"/>
  <c r="E146" i="27"/>
  <c r="L138" i="27"/>
  <c r="K138" i="27"/>
  <c r="J138" i="27"/>
  <c r="D138" i="27" s="1"/>
  <c r="C138" i="27" s="1"/>
  <c r="H138" i="27"/>
  <c r="G138" i="27"/>
  <c r="F138" i="27"/>
  <c r="E138" i="27"/>
  <c r="L133" i="27"/>
  <c r="K133" i="27"/>
  <c r="J133" i="27"/>
  <c r="H133" i="27"/>
  <c r="G133" i="27"/>
  <c r="F133" i="27"/>
  <c r="D133" i="27" s="1"/>
  <c r="C133" i="27" s="1"/>
  <c r="E133" i="27"/>
  <c r="L119" i="27"/>
  <c r="K119" i="27"/>
  <c r="J119" i="27"/>
  <c r="H119" i="27"/>
  <c r="G119" i="27"/>
  <c r="F119" i="27"/>
  <c r="E119" i="27"/>
  <c r="L106" i="27"/>
  <c r="K106" i="27"/>
  <c r="J106" i="27"/>
  <c r="H106" i="27"/>
  <c r="G106" i="27"/>
  <c r="F106" i="27"/>
  <c r="D106" i="27" s="1"/>
  <c r="C106" i="27" s="1"/>
  <c r="E106" i="27"/>
  <c r="L89" i="27"/>
  <c r="L147" i="27" s="1"/>
  <c r="K89" i="27"/>
  <c r="J89" i="27"/>
  <c r="H89" i="27"/>
  <c r="G89" i="27"/>
  <c r="F89" i="27"/>
  <c r="E89" i="27"/>
  <c r="L78" i="27"/>
  <c r="K78" i="27"/>
  <c r="J78" i="27"/>
  <c r="H78" i="27"/>
  <c r="G78" i="27"/>
  <c r="F78" i="27"/>
  <c r="D78" i="27" s="1"/>
  <c r="C78" i="27" s="1"/>
  <c r="E78" i="27"/>
  <c r="L72" i="27"/>
  <c r="K72" i="27"/>
  <c r="J72" i="27"/>
  <c r="H72" i="27"/>
  <c r="G72" i="27"/>
  <c r="F72" i="27"/>
  <c r="D72" i="27" s="1"/>
  <c r="C72" i="27" s="1"/>
  <c r="E72" i="27"/>
  <c r="L61" i="27"/>
  <c r="K61" i="27"/>
  <c r="J61" i="27"/>
  <c r="H61" i="27"/>
  <c r="G61" i="27"/>
  <c r="F61" i="27"/>
  <c r="D61" i="27" s="1"/>
  <c r="C61" i="27" s="1"/>
  <c r="E61" i="27"/>
  <c r="L47" i="27"/>
  <c r="K47" i="27"/>
  <c r="J47" i="27"/>
  <c r="D47" i="27" s="1"/>
  <c r="C47" i="27" s="1"/>
  <c r="H47" i="27"/>
  <c r="G47" i="27"/>
  <c r="F47" i="27"/>
  <c r="E47" i="27"/>
  <c r="L36" i="27"/>
  <c r="K36" i="27"/>
  <c r="K147" i="27" s="1"/>
  <c r="J36" i="27"/>
  <c r="H36" i="27"/>
  <c r="H147" i="27" s="1"/>
  <c r="G36" i="27"/>
  <c r="F36" i="27"/>
  <c r="D36" i="27" s="1"/>
  <c r="C36" i="27" s="1"/>
  <c r="E36" i="27"/>
  <c r="L25" i="27"/>
  <c r="K25" i="27"/>
  <c r="J25" i="27"/>
  <c r="J147" i="27" s="1"/>
  <c r="H25" i="27"/>
  <c r="G25" i="27"/>
  <c r="G147" i="27" s="1"/>
  <c r="F25" i="27"/>
  <c r="F147" i="27" s="1"/>
  <c r="E25" i="27"/>
  <c r="E147" i="27" s="1"/>
  <c r="S117" i="23"/>
  <c r="S116" i="23"/>
  <c r="S115" i="23"/>
  <c r="S114" i="23"/>
  <c r="S113" i="23"/>
  <c r="S112" i="23"/>
  <c r="S111" i="23"/>
  <c r="S110" i="23"/>
  <c r="S109" i="23"/>
  <c r="S108" i="23"/>
  <c r="S107" i="23"/>
  <c r="S106" i="23"/>
  <c r="S97" i="23"/>
  <c r="S96" i="23"/>
  <c r="S95" i="23"/>
  <c r="S94" i="23"/>
  <c r="S93" i="23"/>
  <c r="S92" i="23"/>
  <c r="S91" i="23"/>
  <c r="S90" i="23"/>
  <c r="S89" i="23"/>
  <c r="S88" i="23"/>
  <c r="S87" i="23"/>
  <c r="P117" i="23"/>
  <c r="P116" i="23"/>
  <c r="P115" i="23"/>
  <c r="P114" i="23"/>
  <c r="P113" i="23"/>
  <c r="P112" i="23"/>
  <c r="P111" i="23"/>
  <c r="P110" i="23"/>
  <c r="P109" i="23"/>
  <c r="P108" i="23"/>
  <c r="P107" i="23"/>
  <c r="P106" i="23"/>
  <c r="O117" i="23"/>
  <c r="O116" i="23"/>
  <c r="O115" i="23"/>
  <c r="O114" i="23"/>
  <c r="O113" i="23"/>
  <c r="O112" i="23"/>
  <c r="O111" i="23"/>
  <c r="O110" i="23"/>
  <c r="O109" i="23"/>
  <c r="O108" i="23"/>
  <c r="O107" i="23"/>
  <c r="O106" i="23"/>
  <c r="N117" i="23"/>
  <c r="N116" i="23"/>
  <c r="N115" i="23"/>
  <c r="N114" i="23"/>
  <c r="N113" i="23"/>
  <c r="N112" i="23"/>
  <c r="N111" i="23"/>
  <c r="N110" i="23"/>
  <c r="N109" i="23"/>
  <c r="N108" i="23"/>
  <c r="N107" i="23"/>
  <c r="N106" i="23"/>
  <c r="M117" i="23"/>
  <c r="M116" i="23"/>
  <c r="M115" i="23"/>
  <c r="M114" i="23"/>
  <c r="M113" i="23"/>
  <c r="M112" i="23"/>
  <c r="M111" i="23"/>
  <c r="M110" i="23"/>
  <c r="M109" i="23"/>
  <c r="M108" i="23"/>
  <c r="M107" i="23"/>
  <c r="M106" i="23"/>
  <c r="L117" i="23"/>
  <c r="L116" i="23"/>
  <c r="L115" i="23"/>
  <c r="L114" i="23"/>
  <c r="L113" i="23"/>
  <c r="L112" i="23"/>
  <c r="L111" i="23"/>
  <c r="L110" i="23"/>
  <c r="L109" i="23"/>
  <c r="L108" i="23"/>
  <c r="L107" i="23"/>
  <c r="K117" i="23"/>
  <c r="K116" i="23"/>
  <c r="K115" i="23"/>
  <c r="K114" i="23"/>
  <c r="K113" i="23"/>
  <c r="K112" i="23"/>
  <c r="K111" i="23"/>
  <c r="K110" i="23"/>
  <c r="K109" i="23"/>
  <c r="K108" i="23"/>
  <c r="K107" i="23"/>
  <c r="K106" i="23"/>
  <c r="J117" i="23"/>
  <c r="J116" i="23"/>
  <c r="J115" i="23"/>
  <c r="J114" i="23"/>
  <c r="J113" i="23"/>
  <c r="J112" i="23"/>
  <c r="J111" i="23"/>
  <c r="J110" i="23"/>
  <c r="J109" i="23"/>
  <c r="J108" i="23"/>
  <c r="J107" i="23"/>
  <c r="J106" i="23"/>
  <c r="I117" i="23"/>
  <c r="I116" i="23"/>
  <c r="I115" i="23"/>
  <c r="I114" i="23"/>
  <c r="I113" i="23"/>
  <c r="I112" i="23"/>
  <c r="I111" i="23"/>
  <c r="I110" i="23"/>
  <c r="I109" i="23"/>
  <c r="I108" i="23"/>
  <c r="I107" i="23"/>
  <c r="I106" i="23"/>
  <c r="H117" i="23"/>
  <c r="H116" i="23"/>
  <c r="H115" i="23"/>
  <c r="H114" i="23"/>
  <c r="H113" i="23"/>
  <c r="H112" i="23"/>
  <c r="H111" i="23"/>
  <c r="H110" i="23"/>
  <c r="H109" i="23"/>
  <c r="H108" i="23"/>
  <c r="H107" i="23"/>
  <c r="H106" i="23"/>
  <c r="G107" i="23"/>
  <c r="G108" i="23"/>
  <c r="G109" i="23"/>
  <c r="G110" i="23"/>
  <c r="G111" i="23"/>
  <c r="G112" i="23"/>
  <c r="G113" i="23"/>
  <c r="G114" i="23"/>
  <c r="G115" i="23"/>
  <c r="G116" i="23"/>
  <c r="G117" i="23"/>
  <c r="G106" i="23"/>
  <c r="S37" i="23"/>
  <c r="S36" i="23"/>
  <c r="S35" i="23"/>
  <c r="S34" i="23"/>
  <c r="S33" i="23"/>
  <c r="S32" i="23"/>
  <c r="S31" i="23"/>
  <c r="S30" i="23"/>
  <c r="S29" i="23"/>
  <c r="S28" i="23"/>
  <c r="S27" i="23"/>
  <c r="S26" i="23"/>
  <c r="P97" i="23"/>
  <c r="O97" i="23"/>
  <c r="N97" i="23"/>
  <c r="M97" i="23"/>
  <c r="L97" i="23"/>
  <c r="K97" i="23"/>
  <c r="J97" i="23"/>
  <c r="I97" i="23"/>
  <c r="H97" i="23"/>
  <c r="G97" i="23"/>
  <c r="P96" i="23"/>
  <c r="O96" i="23"/>
  <c r="N96" i="23"/>
  <c r="M96" i="23"/>
  <c r="L96" i="23"/>
  <c r="K96" i="23"/>
  <c r="J96" i="23"/>
  <c r="I96" i="23"/>
  <c r="H96" i="23"/>
  <c r="G96" i="23"/>
  <c r="P95" i="23"/>
  <c r="O95" i="23"/>
  <c r="N95" i="23"/>
  <c r="M95" i="23"/>
  <c r="L95" i="23"/>
  <c r="K95" i="23"/>
  <c r="J95" i="23"/>
  <c r="I95" i="23"/>
  <c r="H95" i="23"/>
  <c r="G95" i="23"/>
  <c r="P94" i="23"/>
  <c r="O94" i="23"/>
  <c r="N94" i="23"/>
  <c r="M94" i="23"/>
  <c r="L94" i="23"/>
  <c r="K94" i="23"/>
  <c r="J94" i="23"/>
  <c r="I94" i="23"/>
  <c r="H94" i="23"/>
  <c r="G94" i="23"/>
  <c r="P93" i="23"/>
  <c r="O93" i="23"/>
  <c r="N93" i="23"/>
  <c r="M93" i="23"/>
  <c r="L93" i="23"/>
  <c r="K93" i="23"/>
  <c r="J93" i="23"/>
  <c r="I93" i="23"/>
  <c r="H93" i="23"/>
  <c r="G93" i="23"/>
  <c r="P92" i="23"/>
  <c r="O92" i="23"/>
  <c r="N92" i="23"/>
  <c r="M92" i="23"/>
  <c r="L92" i="23"/>
  <c r="K92" i="23"/>
  <c r="J92" i="23"/>
  <c r="I92" i="23"/>
  <c r="H92" i="23"/>
  <c r="G92" i="23"/>
  <c r="P91" i="23"/>
  <c r="O91" i="23"/>
  <c r="N91" i="23"/>
  <c r="M91" i="23"/>
  <c r="L91" i="23"/>
  <c r="K91" i="23"/>
  <c r="J91" i="23"/>
  <c r="I91" i="23"/>
  <c r="H91" i="23"/>
  <c r="G91" i="23"/>
  <c r="P90" i="23"/>
  <c r="O90" i="23"/>
  <c r="N90" i="23"/>
  <c r="M90" i="23"/>
  <c r="L90" i="23"/>
  <c r="K90" i="23"/>
  <c r="J90" i="23"/>
  <c r="I90" i="23"/>
  <c r="H90" i="23"/>
  <c r="G90" i="23"/>
  <c r="P89" i="23"/>
  <c r="O89" i="23"/>
  <c r="N89" i="23"/>
  <c r="M89" i="23"/>
  <c r="L89" i="23"/>
  <c r="K89" i="23"/>
  <c r="J89" i="23"/>
  <c r="I89" i="23"/>
  <c r="H89" i="23"/>
  <c r="G89" i="23"/>
  <c r="P88" i="23"/>
  <c r="O88" i="23"/>
  <c r="N88" i="23"/>
  <c r="M88" i="23"/>
  <c r="L88" i="23"/>
  <c r="K88" i="23"/>
  <c r="J88" i="23"/>
  <c r="I88" i="23"/>
  <c r="H88" i="23"/>
  <c r="G88" i="23"/>
  <c r="P87" i="23"/>
  <c r="O87" i="23"/>
  <c r="N87" i="23"/>
  <c r="M87" i="23"/>
  <c r="L87" i="23"/>
  <c r="K87" i="23"/>
  <c r="J87" i="23"/>
  <c r="I87" i="23"/>
  <c r="H87" i="23"/>
  <c r="G87" i="23"/>
  <c r="P86" i="23"/>
  <c r="O86" i="23"/>
  <c r="N86" i="23"/>
  <c r="M86" i="23"/>
  <c r="L86" i="23"/>
  <c r="K86" i="23"/>
  <c r="J86" i="23"/>
  <c r="I86" i="23"/>
  <c r="H86" i="23"/>
  <c r="G86" i="23"/>
  <c r="P37" i="23"/>
  <c r="O37" i="23"/>
  <c r="N37" i="23"/>
  <c r="M37" i="23"/>
  <c r="L37" i="23"/>
  <c r="K37" i="23"/>
  <c r="J37" i="23"/>
  <c r="I37" i="23"/>
  <c r="H37" i="23"/>
  <c r="G37" i="23"/>
  <c r="P36" i="23"/>
  <c r="O36" i="23"/>
  <c r="N36" i="23"/>
  <c r="M36" i="23"/>
  <c r="L36" i="23"/>
  <c r="K36" i="23"/>
  <c r="J36" i="23"/>
  <c r="I36" i="23"/>
  <c r="H36" i="23"/>
  <c r="G36" i="23"/>
  <c r="P35" i="23"/>
  <c r="O35" i="23"/>
  <c r="N35" i="23"/>
  <c r="M35" i="23"/>
  <c r="L35" i="23"/>
  <c r="K35" i="23"/>
  <c r="J35" i="23"/>
  <c r="I35" i="23"/>
  <c r="H35" i="23"/>
  <c r="G35" i="23"/>
  <c r="P34" i="23"/>
  <c r="O34" i="23"/>
  <c r="N34" i="23"/>
  <c r="M34" i="23"/>
  <c r="L34" i="23"/>
  <c r="K34" i="23"/>
  <c r="J34" i="23"/>
  <c r="I34" i="23"/>
  <c r="H34" i="23"/>
  <c r="G34" i="23"/>
  <c r="P33" i="23"/>
  <c r="O33" i="23"/>
  <c r="N33" i="23"/>
  <c r="M33" i="23"/>
  <c r="L33" i="23"/>
  <c r="K33" i="23"/>
  <c r="J33" i="23"/>
  <c r="I33" i="23"/>
  <c r="H33" i="23"/>
  <c r="G33" i="23"/>
  <c r="P32" i="23"/>
  <c r="O32" i="23"/>
  <c r="N32" i="23"/>
  <c r="M32" i="23"/>
  <c r="L32" i="23"/>
  <c r="K32" i="23"/>
  <c r="J32" i="23"/>
  <c r="I32" i="23"/>
  <c r="H32" i="23"/>
  <c r="G32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S149" i="22"/>
  <c r="R149" i="22"/>
  <c r="P148" i="22"/>
  <c r="G148" i="22"/>
  <c r="Q143" i="22"/>
  <c r="P140" i="22"/>
  <c r="Q138" i="22"/>
  <c r="P135" i="22"/>
  <c r="K135" i="22"/>
  <c r="Q119" i="22"/>
  <c r="Q118" i="22"/>
  <c r="Q115" i="22"/>
  <c r="Q109" i="22"/>
  <c r="Q101" i="22"/>
  <c r="Q97" i="22"/>
  <c r="P90" i="22"/>
  <c r="N90" i="22"/>
  <c r="P79" i="22"/>
  <c r="O79" i="22"/>
  <c r="Q77" i="22"/>
  <c r="P73" i="22"/>
  <c r="O73" i="22"/>
  <c r="N73" i="22"/>
  <c r="M73" i="22"/>
  <c r="K73" i="22"/>
  <c r="Q71" i="22"/>
  <c r="P62" i="22"/>
  <c r="N62" i="22"/>
  <c r="G62" i="22"/>
  <c r="Q61" i="22"/>
  <c r="Q60" i="22"/>
  <c r="Q59" i="22"/>
  <c r="Q57" i="22"/>
  <c r="Q56" i="22"/>
  <c r="Q55" i="22"/>
  <c r="Q53" i="22"/>
  <c r="Q52" i="22"/>
  <c r="Q51" i="22"/>
  <c r="P48" i="22"/>
  <c r="P25" i="22"/>
  <c r="V73" i="9"/>
  <c r="V62" i="9"/>
  <c r="V25" i="9"/>
  <c r="P62" i="4"/>
  <c r="AK25" i="1"/>
  <c r="AX25" i="1"/>
  <c r="E148" i="13"/>
  <c r="E140" i="13"/>
  <c r="E135" i="13"/>
  <c r="E121" i="13"/>
  <c r="E90" i="13"/>
  <c r="E79" i="13"/>
  <c r="E73" i="13"/>
  <c r="E62" i="13"/>
  <c r="E48" i="13"/>
  <c r="E25" i="13"/>
  <c r="E148" i="12"/>
  <c r="E140" i="12"/>
  <c r="E135" i="12"/>
  <c r="E121" i="12"/>
  <c r="E90" i="12"/>
  <c r="E79" i="12"/>
  <c r="E62" i="12"/>
  <c r="E48" i="12"/>
  <c r="AK140" i="1"/>
  <c r="Q139" i="10"/>
  <c r="Q72" i="10"/>
  <c r="Q65" i="10"/>
  <c r="Q23" i="5"/>
  <c r="W53" i="13"/>
  <c r="W58" i="13"/>
  <c r="W67" i="13"/>
  <c r="W98" i="13"/>
  <c r="W139" i="13"/>
  <c r="W142" i="13"/>
  <c r="W146" i="13"/>
  <c r="S148" i="9"/>
  <c r="S140" i="9"/>
  <c r="S135" i="9"/>
  <c r="S121" i="9"/>
  <c r="S90" i="9"/>
  <c r="S79" i="9"/>
  <c r="S73" i="9"/>
  <c r="S25" i="9"/>
  <c r="W148" i="9"/>
  <c r="R148" i="9"/>
  <c r="V148" i="9"/>
  <c r="W140" i="9"/>
  <c r="R140" i="9"/>
  <c r="V140" i="9"/>
  <c r="W135" i="9"/>
  <c r="R135" i="9"/>
  <c r="V135" i="9"/>
  <c r="W121" i="9"/>
  <c r="R121" i="9"/>
  <c r="V121" i="9"/>
  <c r="W90" i="9"/>
  <c r="R90" i="9"/>
  <c r="V90" i="9"/>
  <c r="W79" i="9"/>
  <c r="R79" i="9"/>
  <c r="V79" i="9"/>
  <c r="W73" i="9"/>
  <c r="R73" i="9"/>
  <c r="W62" i="9"/>
  <c r="R62" i="9"/>
  <c r="W48" i="9"/>
  <c r="R48" i="9"/>
  <c r="V48" i="9"/>
  <c r="W25" i="9"/>
  <c r="R25" i="9"/>
  <c r="S25" i="1"/>
  <c r="AI148" i="13"/>
  <c r="AJ147" i="13"/>
  <c r="AJ146" i="13"/>
  <c r="AI140" i="13"/>
  <c r="AH140" i="13"/>
  <c r="AF140" i="13"/>
  <c r="AA140" i="13"/>
  <c r="V140" i="13"/>
  <c r="N140" i="13"/>
  <c r="AJ138" i="13"/>
  <c r="AI135" i="13"/>
  <c r="V135" i="13"/>
  <c r="AJ128" i="13"/>
  <c r="AI121" i="13"/>
  <c r="V121" i="13"/>
  <c r="U121" i="13"/>
  <c r="AJ116" i="13"/>
  <c r="AJ104" i="13"/>
  <c r="AJ101" i="13"/>
  <c r="AJ100" i="13"/>
  <c r="AJ97" i="13"/>
  <c r="AI90" i="13"/>
  <c r="V90" i="13"/>
  <c r="AI79" i="13"/>
  <c r="AG79" i="13"/>
  <c r="X79" i="13"/>
  <c r="V79" i="13"/>
  <c r="AJ78" i="13"/>
  <c r="AJ75" i="13"/>
  <c r="AI73" i="13"/>
  <c r="AH73" i="13"/>
  <c r="AG73" i="13"/>
  <c r="AD73" i="13"/>
  <c r="AC73" i="13"/>
  <c r="Z73" i="13"/>
  <c r="Y73" i="13"/>
  <c r="V73" i="13"/>
  <c r="AJ72" i="13"/>
  <c r="AJ71" i="13"/>
  <c r="AJ70" i="13"/>
  <c r="AJ69" i="13"/>
  <c r="AJ68" i="13"/>
  <c r="AJ67" i="13"/>
  <c r="AJ66" i="13"/>
  <c r="AJ65" i="13"/>
  <c r="AJ64" i="13"/>
  <c r="AJ63" i="13"/>
  <c r="V62" i="13"/>
  <c r="AJ57" i="13"/>
  <c r="AJ53" i="13"/>
  <c r="AJ50" i="13"/>
  <c r="AI48" i="13"/>
  <c r="V48" i="13"/>
  <c r="AJ43" i="13"/>
  <c r="AJ34" i="13"/>
  <c r="AJ33" i="13"/>
  <c r="AI25" i="13"/>
  <c r="V25" i="13"/>
  <c r="T25" i="13"/>
  <c r="AJ24" i="13"/>
  <c r="AI148" i="12"/>
  <c r="AF148" i="12"/>
  <c r="AD148" i="12"/>
  <c r="Y148" i="12"/>
  <c r="X148" i="12"/>
  <c r="V148" i="12"/>
  <c r="AJ147" i="12"/>
  <c r="AJ144" i="12"/>
  <c r="AJ142" i="12"/>
  <c r="AI140" i="12"/>
  <c r="AE140" i="12"/>
  <c r="AA140" i="12"/>
  <c r="V140" i="12"/>
  <c r="AJ139" i="12"/>
  <c r="W138" i="12"/>
  <c r="AI135" i="12"/>
  <c r="AH135" i="12"/>
  <c r="V135" i="12"/>
  <c r="W133" i="12"/>
  <c r="AJ132" i="12"/>
  <c r="AJ131" i="12"/>
  <c r="W130" i="12"/>
  <c r="AJ126" i="12"/>
  <c r="AI121" i="12"/>
  <c r="AH121" i="12"/>
  <c r="AA121" i="12"/>
  <c r="V121" i="12"/>
  <c r="AJ115" i="12"/>
  <c r="AJ111" i="12"/>
  <c r="AJ110" i="12"/>
  <c r="AJ105" i="12"/>
  <c r="W102" i="12"/>
  <c r="W101" i="12"/>
  <c r="W97" i="12"/>
  <c r="AJ96" i="12"/>
  <c r="AJ92" i="12"/>
  <c r="AI90" i="12"/>
  <c r="AG90" i="12"/>
  <c r="V90" i="12"/>
  <c r="AJ87" i="12"/>
  <c r="AJ84" i="12"/>
  <c r="AJ81" i="12"/>
  <c r="AI79" i="12"/>
  <c r="AF79" i="12"/>
  <c r="AE79" i="12"/>
  <c r="AA79" i="12"/>
  <c r="Y79" i="12"/>
  <c r="X79" i="12"/>
  <c r="V79" i="12"/>
  <c r="AJ78" i="12"/>
  <c r="AJ77" i="12"/>
  <c r="AJ74" i="12"/>
  <c r="AI73" i="12"/>
  <c r="AH73" i="12"/>
  <c r="AG73" i="12"/>
  <c r="AD73" i="12"/>
  <c r="AC73" i="12"/>
  <c r="Z73" i="12"/>
  <c r="Y73" i="12"/>
  <c r="V73" i="12"/>
  <c r="AJ71" i="12"/>
  <c r="AJ69" i="12"/>
  <c r="AJ65" i="12"/>
  <c r="V62" i="12"/>
  <c r="U62" i="12"/>
  <c r="AJ61" i="12"/>
  <c r="AJ60" i="12"/>
  <c r="AJ58" i="12"/>
  <c r="AJ57" i="12"/>
  <c r="AJ53" i="12"/>
  <c r="AJ50" i="12"/>
  <c r="AI48" i="12"/>
  <c r="AH48" i="12"/>
  <c r="AE48" i="12"/>
  <c r="AD48" i="12"/>
  <c r="AA48" i="12"/>
  <c r="Z48" i="12"/>
  <c r="X48" i="12"/>
  <c r="V48" i="12"/>
  <c r="AJ47" i="12"/>
  <c r="AJ44" i="12"/>
  <c r="AJ43" i="12"/>
  <c r="AJ40" i="12"/>
  <c r="AJ39" i="12"/>
  <c r="AJ35" i="12"/>
  <c r="W35" i="12"/>
  <c r="AJ34" i="12"/>
  <c r="AJ33" i="12"/>
  <c r="AJ30" i="12"/>
  <c r="AI25" i="12"/>
  <c r="V25" i="12"/>
  <c r="U25" i="12"/>
  <c r="AJ24" i="12"/>
  <c r="AJ21" i="12"/>
  <c r="AJ20" i="12"/>
  <c r="AJ13" i="12"/>
  <c r="AD126" i="6"/>
  <c r="AD130" i="6"/>
  <c r="AD132" i="6"/>
  <c r="AD134" i="6"/>
  <c r="AD119" i="6"/>
  <c r="AD96" i="6"/>
  <c r="AD98" i="6"/>
  <c r="AD102" i="6"/>
  <c r="AD84" i="6"/>
  <c r="AD64" i="6"/>
  <c r="AD68" i="6"/>
  <c r="AD70" i="6"/>
  <c r="AD72" i="6"/>
  <c r="AD53" i="6"/>
  <c r="AD55" i="6"/>
  <c r="AD61" i="6"/>
  <c r="AD43" i="6"/>
  <c r="AD47" i="6"/>
  <c r="AD31" i="6"/>
  <c r="AD19" i="6"/>
  <c r="Q143" i="6"/>
  <c r="Q138" i="6"/>
  <c r="Q128" i="6"/>
  <c r="Q86" i="6"/>
  <c r="Q51" i="6"/>
  <c r="Q55" i="6"/>
  <c r="Q43" i="6"/>
  <c r="Q47" i="6"/>
  <c r="Q115" i="5"/>
  <c r="Q119" i="5"/>
  <c r="Q56" i="5"/>
  <c r="Q39" i="5"/>
  <c r="Q43" i="5"/>
  <c r="Q45" i="5"/>
  <c r="Q47" i="5"/>
  <c r="Q24" i="5"/>
  <c r="AD111" i="4"/>
  <c r="Q139" i="4"/>
  <c r="Q56" i="4"/>
  <c r="AX148" i="2"/>
  <c r="AU148" i="2"/>
  <c r="AK148" i="2"/>
  <c r="AL142" i="2"/>
  <c r="AX140" i="2"/>
  <c r="AK140" i="2"/>
  <c r="AL138" i="2"/>
  <c r="AX135" i="2"/>
  <c r="AK135" i="2"/>
  <c r="AL128" i="2"/>
  <c r="AX121" i="2"/>
  <c r="AK121" i="2"/>
  <c r="AX90" i="2"/>
  <c r="AK90" i="2"/>
  <c r="AX79" i="2"/>
  <c r="AK79" i="2"/>
  <c r="AX73" i="2"/>
  <c r="AK73" i="2"/>
  <c r="AX62" i="2"/>
  <c r="AK62" i="2"/>
  <c r="AY53" i="2"/>
  <c r="AX48" i="2"/>
  <c r="AK48" i="2"/>
  <c r="AY45" i="2"/>
  <c r="AX25" i="2"/>
  <c r="AK25" i="2"/>
  <c r="AX148" i="1"/>
  <c r="AX140" i="1"/>
  <c r="AX135" i="1"/>
  <c r="AX121" i="1"/>
  <c r="AX90" i="1"/>
  <c r="AX79" i="1"/>
  <c r="AX73" i="1"/>
  <c r="AX62" i="1"/>
  <c r="AX48" i="1"/>
  <c r="AY145" i="1"/>
  <c r="AY143" i="1"/>
  <c r="AY141" i="1"/>
  <c r="AY71" i="1"/>
  <c r="AY44" i="1"/>
  <c r="AY40" i="1"/>
  <c r="AY19" i="1"/>
  <c r="AK148" i="1"/>
  <c r="AK135" i="1"/>
  <c r="AK121" i="1"/>
  <c r="AK90" i="1"/>
  <c r="AK79" i="1"/>
  <c r="AK73" i="1"/>
  <c r="AL61" i="1"/>
  <c r="AK62" i="1"/>
  <c r="AK48" i="1"/>
  <c r="S149" i="5"/>
  <c r="R149" i="3"/>
  <c r="Y149" i="2"/>
  <c r="Y149" i="1"/>
  <c r="P148" i="10"/>
  <c r="P140" i="10"/>
  <c r="N140" i="10"/>
  <c r="P135" i="10"/>
  <c r="P121" i="10"/>
  <c r="P90" i="10"/>
  <c r="P79" i="10"/>
  <c r="P73" i="10"/>
  <c r="P62" i="10"/>
  <c r="P48" i="10"/>
  <c r="N48" i="10"/>
  <c r="P25" i="10"/>
  <c r="Q123" i="9"/>
  <c r="Q22" i="9"/>
  <c r="P148" i="9"/>
  <c r="P140" i="9"/>
  <c r="O140" i="9"/>
  <c r="P135" i="9"/>
  <c r="P121" i="9"/>
  <c r="P90" i="9"/>
  <c r="P79" i="9"/>
  <c r="P73" i="9"/>
  <c r="P62" i="9"/>
  <c r="P48" i="9"/>
  <c r="P25" i="9"/>
  <c r="G25" i="9"/>
  <c r="AC148" i="6"/>
  <c r="AB148" i="6"/>
  <c r="Z148" i="6"/>
  <c r="AC140" i="6"/>
  <c r="AB140" i="6"/>
  <c r="AA140" i="6"/>
  <c r="Z140" i="6"/>
  <c r="T140" i="6"/>
  <c r="AC135" i="6"/>
  <c r="AB135" i="6"/>
  <c r="AC121" i="6"/>
  <c r="Y121" i="6"/>
  <c r="U121" i="6"/>
  <c r="AC90" i="6"/>
  <c r="AA90" i="6"/>
  <c r="AC79" i="6"/>
  <c r="Y79" i="6"/>
  <c r="U79" i="6"/>
  <c r="AC73" i="6"/>
  <c r="AB73" i="6"/>
  <c r="AA73" i="6"/>
  <c r="Z73" i="6"/>
  <c r="U73" i="6"/>
  <c r="AC62" i="6"/>
  <c r="AA62" i="6"/>
  <c r="AC48" i="6"/>
  <c r="AA48" i="6"/>
  <c r="AC25" i="6"/>
  <c r="AA25" i="6"/>
  <c r="P148" i="6"/>
  <c r="N148" i="6"/>
  <c r="L148" i="6"/>
  <c r="P140" i="6"/>
  <c r="N140" i="6"/>
  <c r="P135" i="6"/>
  <c r="N135" i="6"/>
  <c r="P121" i="6"/>
  <c r="G121" i="6"/>
  <c r="P90" i="6"/>
  <c r="O90" i="6"/>
  <c r="P79" i="6"/>
  <c r="L79" i="6"/>
  <c r="P73" i="6"/>
  <c r="O73" i="6"/>
  <c r="M73" i="6"/>
  <c r="P62" i="6"/>
  <c r="O62" i="6"/>
  <c r="M62" i="6"/>
  <c r="P48" i="6"/>
  <c r="P25" i="6"/>
  <c r="P148" i="5"/>
  <c r="P140" i="5"/>
  <c r="O140" i="5"/>
  <c r="K140" i="5"/>
  <c r="P135" i="5"/>
  <c r="P121" i="5"/>
  <c r="H121" i="5"/>
  <c r="P90" i="5"/>
  <c r="P79" i="5"/>
  <c r="P73" i="5"/>
  <c r="K73" i="5"/>
  <c r="P62" i="5"/>
  <c r="P48" i="5"/>
  <c r="N48" i="5"/>
  <c r="M48" i="5"/>
  <c r="E48" i="5"/>
  <c r="P25" i="5"/>
  <c r="O25" i="5"/>
  <c r="N25" i="5"/>
  <c r="AC148" i="4"/>
  <c r="AC140" i="4"/>
  <c r="AA140" i="4"/>
  <c r="AC135" i="4"/>
  <c r="AC121" i="4"/>
  <c r="AB121" i="4"/>
  <c r="AC90" i="4"/>
  <c r="AB90" i="4"/>
  <c r="AC79" i="4"/>
  <c r="AC73" i="4"/>
  <c r="AC62" i="4"/>
  <c r="AB62" i="4"/>
  <c r="AC48" i="4"/>
  <c r="AC25" i="4"/>
  <c r="P25" i="4"/>
  <c r="P148" i="4"/>
  <c r="P140" i="4"/>
  <c r="L140" i="4"/>
  <c r="P135" i="4"/>
  <c r="P121" i="4"/>
  <c r="O121" i="4"/>
  <c r="P90" i="4"/>
  <c r="P79" i="4"/>
  <c r="P73" i="4"/>
  <c r="P48" i="4"/>
  <c r="S62" i="1"/>
  <c r="S48" i="1"/>
  <c r="P148" i="3"/>
  <c r="P140" i="3"/>
  <c r="L135" i="3"/>
  <c r="P135" i="3"/>
  <c r="O121" i="3"/>
  <c r="P121" i="3"/>
  <c r="P90" i="3"/>
  <c r="P79" i="3"/>
  <c r="P73" i="3"/>
  <c r="P25" i="3"/>
  <c r="P148" i="2"/>
  <c r="P140" i="2"/>
  <c r="P135" i="2"/>
  <c r="P121" i="2"/>
  <c r="P90" i="2"/>
  <c r="P79" i="2"/>
  <c r="P73" i="2"/>
  <c r="P62" i="2"/>
  <c r="P48" i="2"/>
  <c r="P148" i="1"/>
  <c r="P140" i="1"/>
  <c r="P135" i="1"/>
  <c r="P121" i="1"/>
  <c r="P90" i="1"/>
  <c r="P79" i="1"/>
  <c r="P73" i="1"/>
  <c r="P62" i="1"/>
  <c r="P48" i="1"/>
  <c r="P25" i="2"/>
  <c r="S148" i="1"/>
  <c r="S140" i="1"/>
  <c r="S135" i="1"/>
  <c r="S121" i="1"/>
  <c r="S90" i="1"/>
  <c r="S79" i="1"/>
  <c r="S73" i="1"/>
  <c r="AK149" i="13"/>
  <c r="S48" i="9"/>
  <c r="S62" i="9"/>
  <c r="AY127" i="1"/>
  <c r="AY61" i="1"/>
  <c r="AY45" i="1"/>
  <c r="AY24" i="1"/>
  <c r="AY20" i="1"/>
  <c r="AL145" i="1"/>
  <c r="AL142" i="1"/>
  <c r="AL147" i="1"/>
  <c r="R90" i="6"/>
  <c r="Q109" i="6"/>
  <c r="AY61" i="2"/>
  <c r="AY55" i="2"/>
  <c r="AY47" i="2"/>
  <c r="AL147" i="2"/>
  <c r="AD30" i="6"/>
  <c r="Q133" i="3"/>
  <c r="Q76" i="9"/>
  <c r="R148" i="6"/>
  <c r="AD109" i="6"/>
  <c r="R62" i="6"/>
  <c r="S25" i="6"/>
  <c r="H148" i="6"/>
  <c r="Q75" i="6"/>
  <c r="Q82" i="5"/>
  <c r="Q27" i="5"/>
  <c r="Q28" i="5"/>
  <c r="Q13" i="5"/>
  <c r="AD93" i="4"/>
  <c r="X90" i="4"/>
  <c r="Y148" i="4"/>
  <c r="Q142" i="4"/>
  <c r="AD142" i="4"/>
  <c r="AD124" i="4"/>
  <c r="T73" i="4"/>
  <c r="AD65" i="4"/>
  <c r="AY141" i="2"/>
  <c r="AL145" i="2"/>
  <c r="AY146" i="2"/>
  <c r="W83" i="13"/>
  <c r="AD111" i="6"/>
  <c r="Q74" i="6"/>
  <c r="Q122" i="6"/>
  <c r="R25" i="6"/>
  <c r="E148" i="6"/>
  <c r="R135" i="6"/>
  <c r="AD38" i="6"/>
  <c r="F25" i="5"/>
  <c r="Q12" i="5"/>
  <c r="F79" i="5"/>
  <c r="Q38" i="5"/>
  <c r="Q26" i="5"/>
  <c r="AD74" i="4"/>
  <c r="AD122" i="4"/>
  <c r="AD80" i="4"/>
  <c r="AD110" i="4"/>
  <c r="E140" i="4"/>
  <c r="Q80" i="3"/>
  <c r="AY131" i="2"/>
  <c r="AY32" i="2"/>
  <c r="AN25" i="2"/>
  <c r="Q91" i="22"/>
  <c r="G73" i="22"/>
  <c r="AJ58" i="13"/>
  <c r="W61" i="13"/>
  <c r="W31" i="13"/>
  <c r="W64" i="13"/>
  <c r="W104" i="13"/>
  <c r="AJ61" i="13"/>
  <c r="W41" i="13"/>
  <c r="W54" i="13"/>
  <c r="N73" i="13"/>
  <c r="P73" i="13"/>
  <c r="W66" i="13"/>
  <c r="AJ22" i="13"/>
  <c r="AJ49" i="13"/>
  <c r="AJ87" i="13"/>
  <c r="X135" i="13"/>
  <c r="W57" i="13"/>
  <c r="N121" i="13"/>
  <c r="W119" i="13"/>
  <c r="X48" i="13"/>
  <c r="AJ141" i="13"/>
  <c r="AJ137" i="13"/>
  <c r="W147" i="13"/>
  <c r="W136" i="13"/>
  <c r="W114" i="13"/>
  <c r="W115" i="13"/>
  <c r="W101" i="13"/>
  <c r="W81" i="13"/>
  <c r="W71" i="13"/>
  <c r="W68" i="13"/>
  <c r="W70" i="13"/>
  <c r="L73" i="13"/>
  <c r="W50" i="13"/>
  <c r="AJ146" i="12"/>
  <c r="AJ136" i="12"/>
  <c r="AJ123" i="12"/>
  <c r="AD121" i="12"/>
  <c r="AJ101" i="12"/>
  <c r="AJ97" i="12"/>
  <c r="Y90" i="12"/>
  <c r="AJ67" i="12"/>
  <c r="Z25" i="12"/>
  <c r="W127" i="12"/>
  <c r="W83" i="12"/>
  <c r="W56" i="12"/>
  <c r="K140" i="12"/>
  <c r="W137" i="12"/>
  <c r="W123" i="12"/>
  <c r="W132" i="12"/>
  <c r="W63" i="12"/>
  <c r="L48" i="12"/>
  <c r="W14" i="12"/>
  <c r="W22" i="12"/>
  <c r="AJ26" i="12"/>
  <c r="W145" i="13"/>
  <c r="AD63" i="4"/>
  <c r="F140" i="22"/>
  <c r="W30" i="12"/>
  <c r="Q15" i="22"/>
  <c r="Q121" i="12"/>
  <c r="W109" i="13"/>
  <c r="AA121" i="13"/>
  <c r="Q19" i="10"/>
  <c r="P48" i="12"/>
  <c r="AJ84" i="13"/>
  <c r="AL146" i="2"/>
  <c r="M25" i="3"/>
  <c r="Q102" i="3"/>
  <c r="P62" i="12"/>
  <c r="AJ117" i="12"/>
  <c r="W72" i="13"/>
  <c r="AD39" i="4"/>
  <c r="S79" i="4"/>
  <c r="L121" i="4"/>
  <c r="U62" i="4"/>
  <c r="AD97" i="4"/>
  <c r="S148" i="4"/>
  <c r="Q92" i="3"/>
  <c r="AD94" i="4"/>
  <c r="AD22" i="4"/>
  <c r="AD44" i="4"/>
  <c r="AD52" i="4"/>
  <c r="AD76" i="4"/>
  <c r="AD86" i="4"/>
  <c r="AD98" i="4"/>
  <c r="U135" i="4"/>
  <c r="AD133" i="4"/>
  <c r="S140" i="4"/>
  <c r="AD136" i="4"/>
  <c r="Q16" i="5"/>
  <c r="M62" i="5"/>
  <c r="Z25" i="6"/>
  <c r="Q17" i="5"/>
  <c r="Q29" i="5"/>
  <c r="L135" i="6"/>
  <c r="Q141" i="6"/>
  <c r="AD77" i="6"/>
  <c r="Q104" i="6"/>
  <c r="AD78" i="6"/>
  <c r="AD112" i="6"/>
  <c r="Q132" i="5"/>
  <c r="Q88" i="6"/>
  <c r="Q100" i="6"/>
  <c r="E121" i="6"/>
  <c r="M121" i="6"/>
  <c r="Q147" i="6"/>
  <c r="AD20" i="6"/>
  <c r="S48" i="6"/>
  <c r="S135" i="6"/>
  <c r="Q80" i="9"/>
  <c r="Z135" i="6"/>
  <c r="AD147" i="6"/>
  <c r="Q143" i="9"/>
  <c r="AD89" i="6"/>
  <c r="Z121" i="6"/>
  <c r="M79" i="9"/>
  <c r="Q113" i="9"/>
  <c r="L121" i="9"/>
  <c r="Q65" i="3"/>
  <c r="Q30" i="3"/>
  <c r="Q113" i="3"/>
  <c r="AD15" i="4"/>
  <c r="AD61" i="4"/>
  <c r="AD118" i="4"/>
  <c r="Q35" i="5"/>
  <c r="Q76" i="6"/>
  <c r="AU140" i="2"/>
  <c r="Q44" i="3"/>
  <c r="Q118" i="4"/>
  <c r="AD68" i="4"/>
  <c r="AD106" i="4"/>
  <c r="M25" i="5"/>
  <c r="Q21" i="5"/>
  <c r="Q32" i="5"/>
  <c r="E79" i="6"/>
  <c r="L90" i="6"/>
  <c r="AD28" i="6"/>
  <c r="AD123" i="6"/>
  <c r="Q129" i="4"/>
  <c r="AD35" i="4"/>
  <c r="AD88" i="4"/>
  <c r="Q14" i="5"/>
  <c r="U90" i="6"/>
  <c r="AD105" i="6"/>
  <c r="Q111" i="9"/>
  <c r="F79" i="9"/>
  <c r="Q65" i="9"/>
  <c r="G148" i="9"/>
  <c r="W77" i="12"/>
  <c r="W103" i="13"/>
  <c r="W133" i="13"/>
  <c r="Q22" i="22"/>
  <c r="Q86" i="22"/>
  <c r="AJ49" i="12"/>
  <c r="W100" i="13"/>
  <c r="Q28" i="22"/>
  <c r="W97" i="13"/>
  <c r="E90" i="22"/>
  <c r="Q80" i="6"/>
  <c r="Y73" i="6"/>
  <c r="K135" i="4"/>
  <c r="F62" i="22"/>
  <c r="Q72" i="3"/>
  <c r="Q112" i="4"/>
  <c r="AD99" i="4"/>
  <c r="AD92" i="4"/>
  <c r="U48" i="6"/>
  <c r="AD103" i="4"/>
  <c r="Y135" i="4"/>
  <c r="Q22" i="5"/>
  <c r="Q144" i="5"/>
  <c r="Q42" i="6"/>
  <c r="G90" i="6"/>
  <c r="T90" i="6"/>
  <c r="T48" i="6"/>
  <c r="T135" i="6"/>
  <c r="AD145" i="6"/>
  <c r="Q114" i="9"/>
  <c r="S48" i="12"/>
  <c r="Q33" i="5"/>
  <c r="L48" i="5"/>
  <c r="H148" i="5"/>
  <c r="Q43" i="22"/>
  <c r="M121" i="12"/>
  <c r="Z121" i="13"/>
  <c r="L62" i="12"/>
  <c r="AJ125" i="13"/>
  <c r="Q126" i="22"/>
  <c r="AL61" i="2"/>
  <c r="AL41" i="2"/>
  <c r="Q26" i="2"/>
  <c r="Q122" i="2"/>
  <c r="AL15" i="2"/>
  <c r="AL87" i="2"/>
  <c r="AL28" i="2"/>
  <c r="Z48" i="2"/>
  <c r="AL53" i="2"/>
  <c r="AL83" i="2"/>
  <c r="Q133" i="2"/>
  <c r="AL116" i="2"/>
  <c r="AL131" i="2"/>
  <c r="AB148" i="2"/>
  <c r="L135" i="2"/>
  <c r="AY139" i="2"/>
  <c r="AL129" i="2"/>
  <c r="Q18" i="2"/>
  <c r="Q129" i="2"/>
  <c r="AL56" i="2"/>
  <c r="AL76" i="2"/>
  <c r="AL123" i="2"/>
  <c r="AY109" i="1"/>
  <c r="AY147" i="1"/>
  <c r="Q136" i="1"/>
  <c r="AL67" i="2"/>
  <c r="AO140" i="1"/>
  <c r="AE148" i="2"/>
  <c r="O148" i="2"/>
  <c r="N90" i="2"/>
  <c r="E135" i="22"/>
  <c r="Q83" i="22"/>
  <c r="Q13" i="22"/>
  <c r="M25" i="22"/>
  <c r="AJ139" i="13"/>
  <c r="AJ109" i="13"/>
  <c r="AJ117" i="13"/>
  <c r="AJ77" i="13"/>
  <c r="Z25" i="13"/>
  <c r="W78" i="13"/>
  <c r="W91" i="13"/>
  <c r="W111" i="13"/>
  <c r="W113" i="13"/>
  <c r="W134" i="13"/>
  <c r="L140" i="13"/>
  <c r="W144" i="13"/>
  <c r="W95" i="13"/>
  <c r="M90" i="13"/>
  <c r="K79" i="13"/>
  <c r="W77" i="13"/>
  <c r="W96" i="13"/>
  <c r="W99" i="13"/>
  <c r="W129" i="13"/>
  <c r="M25" i="13"/>
  <c r="W21" i="13"/>
  <c r="W29" i="13"/>
  <c r="W33" i="13"/>
  <c r="L48" i="13"/>
  <c r="W47" i="13"/>
  <c r="L62" i="13"/>
  <c r="T62" i="13"/>
  <c r="W56" i="13"/>
  <c r="W65" i="13"/>
  <c r="W23" i="13"/>
  <c r="M48" i="13"/>
  <c r="M62" i="13"/>
  <c r="W17" i="13"/>
  <c r="S25" i="13"/>
  <c r="W59" i="13"/>
  <c r="X121" i="12"/>
  <c r="AJ109" i="12"/>
  <c r="AJ80" i="12"/>
  <c r="AJ32" i="12"/>
  <c r="AF121" i="12"/>
  <c r="AJ27" i="12"/>
  <c r="AJ120" i="12"/>
  <c r="AJ22" i="12"/>
  <c r="AJ99" i="12"/>
  <c r="AJ130" i="12"/>
  <c r="AJ133" i="12"/>
  <c r="AJ91" i="12"/>
  <c r="AJ103" i="12"/>
  <c r="AE73" i="12"/>
  <c r="AJ45" i="12"/>
  <c r="AA90" i="12"/>
  <c r="AE90" i="12"/>
  <c r="AJ138" i="12"/>
  <c r="X135" i="12"/>
  <c r="W34" i="12"/>
  <c r="W88" i="12"/>
  <c r="W117" i="12"/>
  <c r="W124" i="12"/>
  <c r="W139" i="12"/>
  <c r="W141" i="12"/>
  <c r="Q79" i="12"/>
  <c r="Q48" i="12"/>
  <c r="W32" i="12"/>
  <c r="W82" i="12"/>
  <c r="N48" i="12"/>
  <c r="W41" i="12"/>
  <c r="W58" i="12"/>
  <c r="S73" i="12"/>
  <c r="W76" i="12"/>
  <c r="R90" i="12"/>
  <c r="W85" i="12"/>
  <c r="W89" i="12"/>
  <c r="W112" i="12"/>
  <c r="Q135" i="12"/>
  <c r="R135" i="12"/>
  <c r="W143" i="12"/>
  <c r="W147" i="12"/>
  <c r="W39" i="12"/>
  <c r="W106" i="12"/>
  <c r="W43" i="12"/>
  <c r="W104" i="12"/>
  <c r="W120" i="12"/>
  <c r="W51" i="12"/>
  <c r="W40" i="12"/>
  <c r="W53" i="12"/>
  <c r="W55" i="12"/>
  <c r="M90" i="12"/>
  <c r="W109" i="12"/>
  <c r="K121" i="12"/>
  <c r="L140" i="12"/>
  <c r="W61" i="12"/>
  <c r="W103" i="12"/>
  <c r="W84" i="12"/>
  <c r="M48" i="12"/>
  <c r="R48" i="12"/>
  <c r="K62" i="12"/>
  <c r="W67" i="12"/>
  <c r="W71" i="12"/>
  <c r="M79" i="12"/>
  <c r="U79" i="12"/>
  <c r="K90" i="12"/>
  <c r="S90" i="12"/>
  <c r="P90" i="12"/>
  <c r="W98" i="12"/>
  <c r="M135" i="12"/>
  <c r="L79" i="12"/>
  <c r="W45" i="12"/>
  <c r="W92" i="12"/>
  <c r="W111" i="12"/>
  <c r="W94" i="12"/>
  <c r="W50" i="12"/>
  <c r="R73" i="12"/>
  <c r="L148" i="12"/>
  <c r="L25" i="12"/>
  <c r="W12" i="12"/>
  <c r="E140" i="10"/>
  <c r="G25" i="10"/>
  <c r="Q66" i="10"/>
  <c r="Q24" i="10"/>
  <c r="L135" i="10"/>
  <c r="G121" i="10"/>
  <c r="M148" i="10"/>
  <c r="Q75" i="10"/>
  <c r="Q31" i="10"/>
  <c r="Q103" i="10"/>
  <c r="Q49" i="10"/>
  <c r="G135" i="9"/>
  <c r="Q82" i="9"/>
  <c r="Q74" i="9"/>
  <c r="Q40" i="9"/>
  <c r="Q38" i="9"/>
  <c r="E25" i="9"/>
  <c r="Q12" i="9"/>
  <c r="Q19" i="9"/>
  <c r="Q59" i="9"/>
  <c r="G90" i="9"/>
  <c r="Q91" i="9"/>
  <c r="Q100" i="9"/>
  <c r="Q122" i="9"/>
  <c r="Q141" i="10"/>
  <c r="Q81" i="22"/>
  <c r="Q127" i="10"/>
  <c r="S121" i="12"/>
  <c r="S148" i="12"/>
  <c r="S73" i="13"/>
  <c r="N79" i="12"/>
  <c r="W51" i="13"/>
  <c r="AN62" i="2"/>
  <c r="AY68" i="2"/>
  <c r="AV79" i="2"/>
  <c r="AU135" i="2"/>
  <c r="AO140" i="2"/>
  <c r="AN148" i="2"/>
  <c r="AW148" i="2"/>
  <c r="K79" i="12"/>
  <c r="K48" i="22"/>
  <c r="U135" i="1"/>
  <c r="R135" i="1" s="1"/>
  <c r="R121" i="12"/>
  <c r="W75" i="13"/>
  <c r="H48" i="22"/>
  <c r="Q75" i="22"/>
  <c r="Q105" i="22"/>
  <c r="M62" i="2"/>
  <c r="AE135" i="2"/>
  <c r="Q32" i="2"/>
  <c r="Q126" i="2"/>
  <c r="AJ25" i="2"/>
  <c r="AO62" i="2"/>
  <c r="Q16" i="2"/>
  <c r="Q87" i="2"/>
  <c r="AW140" i="1"/>
  <c r="AJ73" i="2"/>
  <c r="AS79" i="2"/>
  <c r="AY117" i="2"/>
  <c r="AY64" i="2"/>
  <c r="AY95" i="2"/>
  <c r="AD100" i="4"/>
  <c r="F25" i="9"/>
  <c r="Q77" i="10"/>
  <c r="Q24" i="9"/>
  <c r="Q75" i="9"/>
  <c r="Q88" i="9"/>
  <c r="Q56" i="10"/>
  <c r="M25" i="9"/>
  <c r="F73" i="9"/>
  <c r="E90" i="9"/>
  <c r="M121" i="9"/>
  <c r="O25" i="9"/>
  <c r="Q47" i="9"/>
  <c r="Q115" i="9"/>
  <c r="H140" i="9"/>
  <c r="F140" i="10"/>
  <c r="N62" i="12"/>
  <c r="AJ15" i="12"/>
  <c r="Q35" i="9"/>
  <c r="N62" i="9"/>
  <c r="O73" i="9"/>
  <c r="Q106" i="9"/>
  <c r="Q130" i="9"/>
  <c r="N62" i="10"/>
  <c r="G148" i="10"/>
  <c r="K48" i="12"/>
  <c r="S62" i="12"/>
  <c r="AJ17" i="13"/>
  <c r="Q14" i="9"/>
  <c r="H62" i="9"/>
  <c r="E62" i="9"/>
  <c r="Q57" i="9"/>
  <c r="L73" i="9"/>
  <c r="Q70" i="9"/>
  <c r="O79" i="9"/>
  <c r="E135" i="9"/>
  <c r="M135" i="9"/>
  <c r="Q13" i="10"/>
  <c r="W17" i="12"/>
  <c r="W64" i="12"/>
  <c r="P121" i="12"/>
  <c r="W115" i="12"/>
  <c r="AJ141" i="12"/>
  <c r="AD25" i="12"/>
  <c r="W15" i="13"/>
  <c r="R90" i="13"/>
  <c r="L90" i="22"/>
  <c r="AJ88" i="12"/>
  <c r="AG90" i="13"/>
  <c r="E79" i="22"/>
  <c r="Q130" i="22"/>
  <c r="AH25" i="13"/>
  <c r="AJ29" i="13"/>
  <c r="AJ106" i="13"/>
  <c r="Q27" i="22"/>
  <c r="Q78" i="22"/>
  <c r="Q84" i="22"/>
  <c r="Q111" i="22"/>
  <c r="Q128" i="22"/>
  <c r="N25" i="22"/>
  <c r="K90" i="22"/>
  <c r="Q117" i="22"/>
  <c r="U62" i="1"/>
  <c r="R62" i="1" s="1"/>
  <c r="G148" i="13"/>
  <c r="D148" i="13" s="1"/>
  <c r="AI62" i="2"/>
  <c r="AY134" i="2"/>
  <c r="AY144" i="2"/>
  <c r="AF148" i="2"/>
  <c r="AY104" i="2"/>
  <c r="K25" i="5"/>
  <c r="L148" i="5"/>
  <c r="AW79" i="2"/>
  <c r="AY122" i="2"/>
  <c r="AH62" i="2"/>
  <c r="AD84" i="4"/>
  <c r="E25" i="5"/>
  <c r="H48" i="9"/>
  <c r="Q83" i="9"/>
  <c r="Q128" i="9"/>
  <c r="Q138" i="9"/>
  <c r="W74" i="12"/>
  <c r="L48" i="9"/>
  <c r="F135" i="9"/>
  <c r="Q34" i="9"/>
  <c r="Q43" i="9"/>
  <c r="Q53" i="9"/>
  <c r="H135" i="9"/>
  <c r="O135" i="9"/>
  <c r="Q144" i="9"/>
  <c r="O62" i="10"/>
  <c r="W110" i="12"/>
  <c r="P148" i="12"/>
  <c r="Q47" i="10"/>
  <c r="T148" i="12"/>
  <c r="AJ122" i="12"/>
  <c r="W88" i="13"/>
  <c r="AJ91" i="13"/>
  <c r="Q116" i="9"/>
  <c r="Q26" i="10"/>
  <c r="Q112" i="10"/>
  <c r="W16" i="12"/>
  <c r="W44" i="12"/>
  <c r="W22" i="13"/>
  <c r="AJ14" i="13"/>
  <c r="AJ122" i="13"/>
  <c r="AJ131" i="13"/>
  <c r="Q35" i="22"/>
  <c r="Q98" i="22"/>
  <c r="G135" i="22"/>
  <c r="Q127" i="22"/>
  <c r="Q59" i="10"/>
  <c r="Q69" i="10"/>
  <c r="W119" i="12"/>
  <c r="W146" i="12"/>
  <c r="U48" i="13"/>
  <c r="AJ20" i="13"/>
  <c r="M48" i="22"/>
  <c r="Q103" i="22"/>
  <c r="W14" i="13"/>
  <c r="K73" i="13"/>
  <c r="W63" i="13"/>
  <c r="R73" i="13"/>
  <c r="W123" i="13"/>
  <c r="W124" i="13"/>
  <c r="W127" i="13"/>
  <c r="W128" i="13"/>
  <c r="W132" i="13"/>
  <c r="K25" i="13"/>
  <c r="W39" i="13"/>
  <c r="W27" i="13"/>
  <c r="W82" i="13"/>
  <c r="W110" i="13"/>
  <c r="Q121" i="13"/>
  <c r="Q48" i="13"/>
  <c r="K62" i="13"/>
  <c r="W122" i="13"/>
  <c r="L25" i="13"/>
  <c r="W13" i="13"/>
  <c r="W26" i="13"/>
  <c r="W30" i="13"/>
  <c r="W35" i="13"/>
  <c r="W38" i="13"/>
  <c r="T48" i="13"/>
  <c r="N48" i="13"/>
  <c r="W42" i="13"/>
  <c r="W43" i="13"/>
  <c r="R79" i="13"/>
  <c r="W76" i="13"/>
  <c r="W86" i="13"/>
  <c r="W92" i="13"/>
  <c r="W105" i="13"/>
  <c r="R121" i="13"/>
  <c r="W112" i="13"/>
  <c r="L121" i="13"/>
  <c r="W24" i="13"/>
  <c r="K90" i="13"/>
  <c r="P79" i="13"/>
  <c r="T79" i="13"/>
  <c r="W130" i="13"/>
  <c r="AE25" i="13"/>
  <c r="AJ23" i="13"/>
  <c r="AJ38" i="13"/>
  <c r="AG48" i="13"/>
  <c r="AJ46" i="13"/>
  <c r="Z79" i="13"/>
  <c r="AJ74" i="13"/>
  <c r="Z90" i="13"/>
  <c r="AD90" i="13"/>
  <c r="AE90" i="13"/>
  <c r="AJ92" i="13"/>
  <c r="AJ103" i="13"/>
  <c r="AJ111" i="13"/>
  <c r="X121" i="13"/>
  <c r="AJ126" i="13"/>
  <c r="AJ102" i="13"/>
  <c r="AJ124" i="13"/>
  <c r="Y90" i="13"/>
  <c r="AJ28" i="13"/>
  <c r="Y121" i="13"/>
  <c r="AD25" i="13"/>
  <c r="AJ86" i="13"/>
  <c r="AJ81" i="13"/>
  <c r="X148" i="13"/>
  <c r="AJ18" i="13"/>
  <c r="AD148" i="13"/>
  <c r="X25" i="13"/>
  <c r="AJ12" i="13"/>
  <c r="AJ13" i="13"/>
  <c r="AJ26" i="13"/>
  <c r="X90" i="13"/>
  <c r="AJ80" i="13"/>
  <c r="AJ88" i="13"/>
  <c r="AJ89" i="13"/>
  <c r="AJ93" i="13"/>
  <c r="AJ96" i="13"/>
  <c r="AD121" i="13"/>
  <c r="AE121" i="13"/>
  <c r="AJ119" i="13"/>
  <c r="AJ120" i="13"/>
  <c r="AD135" i="13"/>
  <c r="AE135" i="13"/>
  <c r="X140" i="13"/>
  <c r="F140" i="13"/>
  <c r="AJ27" i="13"/>
  <c r="AJ105" i="13"/>
  <c r="AJ16" i="13"/>
  <c r="AJ94" i="13"/>
  <c r="AJ39" i="13"/>
  <c r="AJ136" i="13"/>
  <c r="AJ15" i="13"/>
  <c r="W145" i="12"/>
  <c r="Q148" i="12"/>
  <c r="W125" i="12"/>
  <c r="W136" i="12"/>
  <c r="W28" i="12"/>
  <c r="W29" i="12"/>
  <c r="W33" i="12"/>
  <c r="W46" i="12"/>
  <c r="W47" i="12"/>
  <c r="M62" i="12"/>
  <c r="P73" i="12"/>
  <c r="W96" i="12"/>
  <c r="W100" i="12"/>
  <c r="W114" i="12"/>
  <c r="Q90" i="12"/>
  <c r="R25" i="12"/>
  <c r="R79" i="12"/>
  <c r="W91" i="12"/>
  <c r="W81" i="12"/>
  <c r="W54" i="12"/>
  <c r="W122" i="12"/>
  <c r="W49" i="12"/>
  <c r="W38" i="12"/>
  <c r="Q73" i="12"/>
  <c r="W31" i="12"/>
  <c r="K135" i="12"/>
  <c r="P25" i="12"/>
  <c r="W18" i="12"/>
  <c r="W26" i="12"/>
  <c r="T62" i="12"/>
  <c r="K73" i="12"/>
  <c r="L135" i="12"/>
  <c r="W118" i="12"/>
  <c r="AJ124" i="12"/>
  <c r="AE25" i="12"/>
  <c r="X25" i="12"/>
  <c r="AJ16" i="12"/>
  <c r="Y25" i="12"/>
  <c r="AE135" i="12"/>
  <c r="AH25" i="12"/>
  <c r="AE121" i="12"/>
  <c r="Y135" i="12"/>
  <c r="AC135" i="12"/>
  <c r="AJ125" i="12"/>
  <c r="E148" i="10"/>
  <c r="N73" i="10"/>
  <c r="G73" i="10"/>
  <c r="E79" i="10"/>
  <c r="Q74" i="10"/>
  <c r="M79" i="10"/>
  <c r="G79" i="10"/>
  <c r="Q78" i="10"/>
  <c r="Q83" i="10"/>
  <c r="Q92" i="10"/>
  <c r="Q21" i="10"/>
  <c r="Q17" i="10"/>
  <c r="M25" i="10"/>
  <c r="E25" i="10"/>
  <c r="Q32" i="10"/>
  <c r="Q42" i="10"/>
  <c r="Q99" i="10"/>
  <c r="Q109" i="10"/>
  <c r="F121" i="10"/>
  <c r="Q111" i="10"/>
  <c r="Q118" i="10"/>
  <c r="F135" i="10"/>
  <c r="Q122" i="10"/>
  <c r="Q131" i="10"/>
  <c r="H121" i="10"/>
  <c r="F48" i="10"/>
  <c r="Q18" i="10"/>
  <c r="Q15" i="10"/>
  <c r="Q27" i="10"/>
  <c r="Q60" i="10"/>
  <c r="F73" i="10"/>
  <c r="F90" i="10"/>
  <c r="Q63" i="10"/>
  <c r="Q38" i="10"/>
  <c r="Q124" i="10"/>
  <c r="Q81" i="10"/>
  <c r="E62" i="10"/>
  <c r="Q12" i="10"/>
  <c r="F25" i="10"/>
  <c r="Q20" i="10"/>
  <c r="Q16" i="10"/>
  <c r="H25" i="10"/>
  <c r="Q29" i="10"/>
  <c r="Q30" i="10"/>
  <c r="Q35" i="10"/>
  <c r="H48" i="10"/>
  <c r="Q40" i="10"/>
  <c r="Q45" i="10"/>
  <c r="Q52" i="10"/>
  <c r="Q76" i="10"/>
  <c r="Q80" i="10"/>
  <c r="M90" i="10"/>
  <c r="G90" i="10"/>
  <c r="Q84" i="10"/>
  <c r="Q88" i="10"/>
  <c r="Q116" i="10"/>
  <c r="Q41" i="10"/>
  <c r="F62" i="10"/>
  <c r="O79" i="10"/>
  <c r="L79" i="10"/>
  <c r="H90" i="10"/>
  <c r="Q95" i="10"/>
  <c r="Q136" i="10"/>
  <c r="Q147" i="10"/>
  <c r="Q120" i="10"/>
  <c r="Q81" i="9"/>
  <c r="E73" i="9"/>
  <c r="Q55" i="9"/>
  <c r="Q132" i="9"/>
  <c r="E140" i="9"/>
  <c r="Q93" i="9"/>
  <c r="Q92" i="9"/>
  <c r="Q89" i="9"/>
  <c r="F140" i="9"/>
  <c r="N140" i="9"/>
  <c r="AD63" i="6"/>
  <c r="S62" i="6"/>
  <c r="AD91" i="6"/>
  <c r="R79" i="6"/>
  <c r="AD92" i="6"/>
  <c r="AD113" i="6"/>
  <c r="T62" i="6"/>
  <c r="E62" i="6"/>
  <c r="F135" i="6"/>
  <c r="Q118" i="6"/>
  <c r="M135" i="6"/>
  <c r="F90" i="6"/>
  <c r="F121" i="6"/>
  <c r="N79" i="6"/>
  <c r="M90" i="6"/>
  <c r="Q89" i="6"/>
  <c r="AD26" i="4"/>
  <c r="U73" i="4"/>
  <c r="AD123" i="4"/>
  <c r="R73" i="4"/>
  <c r="AD49" i="4"/>
  <c r="AD14" i="4"/>
  <c r="Q145" i="4"/>
  <c r="Q125" i="4"/>
  <c r="Q141" i="4"/>
  <c r="Q143" i="4"/>
  <c r="Q32" i="4"/>
  <c r="G121" i="4"/>
  <c r="K121" i="4"/>
  <c r="H121" i="4"/>
  <c r="Q120" i="4"/>
  <c r="N135" i="4"/>
  <c r="O135" i="4"/>
  <c r="L135" i="4"/>
  <c r="Q133" i="4"/>
  <c r="H148" i="4"/>
  <c r="M148" i="4"/>
  <c r="F148" i="4"/>
  <c r="N148" i="4"/>
  <c r="F121" i="4"/>
  <c r="Q109" i="4"/>
  <c r="E121" i="4"/>
  <c r="Q113" i="4"/>
  <c r="E135" i="4"/>
  <c r="Q122" i="4"/>
  <c r="Q136" i="4"/>
  <c r="Q55" i="4"/>
  <c r="Q60" i="4"/>
  <c r="Q61" i="4"/>
  <c r="L73" i="4"/>
  <c r="N73" i="4"/>
  <c r="M79" i="4"/>
  <c r="N90" i="4"/>
  <c r="H90" i="4"/>
  <c r="Q86" i="4"/>
  <c r="Q88" i="4"/>
  <c r="Q92" i="4"/>
  <c r="Q95" i="4"/>
  <c r="Q99" i="4"/>
  <c r="Q102" i="4"/>
  <c r="Q103" i="4"/>
  <c r="L25" i="4"/>
  <c r="Q17" i="4"/>
  <c r="O25" i="4"/>
  <c r="Q28" i="4"/>
  <c r="Q30" i="4"/>
  <c r="Q31" i="4"/>
  <c r="Q39" i="4"/>
  <c r="O48" i="4"/>
  <c r="L48" i="4"/>
  <c r="Q43" i="4"/>
  <c r="Q46" i="4"/>
  <c r="Q47" i="4"/>
  <c r="N62" i="4"/>
  <c r="G62" i="4"/>
  <c r="K62" i="4"/>
  <c r="L62" i="4"/>
  <c r="Q52" i="4"/>
  <c r="M62" i="4"/>
  <c r="Q57" i="4"/>
  <c r="Q59" i="4"/>
  <c r="Q64" i="4"/>
  <c r="M73" i="4"/>
  <c r="F79" i="4"/>
  <c r="K79" i="4"/>
  <c r="Q78" i="4"/>
  <c r="O90" i="4"/>
  <c r="L90" i="4"/>
  <c r="Q84" i="4"/>
  <c r="Q87" i="4"/>
  <c r="Q89" i="4"/>
  <c r="Q96" i="4"/>
  <c r="Q98" i="4"/>
  <c r="Q100" i="4"/>
  <c r="Q101" i="4"/>
  <c r="Q104" i="4"/>
  <c r="Q18" i="4"/>
  <c r="K25" i="4"/>
  <c r="Q29" i="4"/>
  <c r="F48" i="4"/>
  <c r="N48" i="4"/>
  <c r="K48" i="4"/>
  <c r="M48" i="4"/>
  <c r="Q44" i="4"/>
  <c r="F79" i="3"/>
  <c r="Q104" i="3"/>
  <c r="M140" i="3"/>
  <c r="O140" i="3"/>
  <c r="E148" i="3"/>
  <c r="Q142" i="3"/>
  <c r="G148" i="3"/>
  <c r="O148" i="3"/>
  <c r="Q144" i="3"/>
  <c r="Q146" i="3"/>
  <c r="Q147" i="3"/>
  <c r="L121" i="3"/>
  <c r="Q115" i="3"/>
  <c r="Q119" i="3"/>
  <c r="Q120" i="3"/>
  <c r="E135" i="3"/>
  <c r="Q124" i="3"/>
  <c r="Q109" i="3"/>
  <c r="E25" i="3"/>
  <c r="Q111" i="3"/>
  <c r="E73" i="3"/>
  <c r="Q128" i="3"/>
  <c r="Q130" i="3"/>
  <c r="AS25" i="2"/>
  <c r="AY23" i="2"/>
  <c r="AY29" i="2"/>
  <c r="AY74" i="2"/>
  <c r="AN79" i="2"/>
  <c r="AM90" i="2"/>
  <c r="AT25" i="2"/>
  <c r="AO148" i="2"/>
  <c r="AS148" i="2"/>
  <c r="AM135" i="2"/>
  <c r="AM25" i="2"/>
  <c r="AY94" i="2"/>
  <c r="AY100" i="2"/>
  <c r="AA148" i="2"/>
  <c r="AG148" i="2"/>
  <c r="AH48" i="2"/>
  <c r="AL31" i="2"/>
  <c r="AL32" i="2"/>
  <c r="AL39" i="2"/>
  <c r="AL68" i="2"/>
  <c r="AL72" i="2"/>
  <c r="AL95" i="2"/>
  <c r="AL100" i="2"/>
  <c r="AL115" i="2"/>
  <c r="AI140" i="2"/>
  <c r="AC140" i="2"/>
  <c r="Q12" i="2"/>
  <c r="G25" i="2"/>
  <c r="E48" i="2"/>
  <c r="F62" i="2"/>
  <c r="Q50" i="2"/>
  <c r="O62" i="2"/>
  <c r="Q57" i="2"/>
  <c r="Q59" i="2"/>
  <c r="M73" i="2"/>
  <c r="Q114" i="2"/>
  <c r="Q119" i="2"/>
  <c r="F135" i="2"/>
  <c r="Q132" i="2"/>
  <c r="M140" i="2"/>
  <c r="G62" i="2"/>
  <c r="E25" i="2"/>
  <c r="Q104" i="2"/>
  <c r="Q105" i="2"/>
  <c r="M121" i="2"/>
  <c r="N121" i="2"/>
  <c r="Q112" i="2"/>
  <c r="Q131" i="2"/>
  <c r="Q109" i="2"/>
  <c r="Q58" i="2"/>
  <c r="Q64" i="2"/>
  <c r="L73" i="2"/>
  <c r="E79" i="2"/>
  <c r="Q117" i="2"/>
  <c r="E135" i="2"/>
  <c r="G135" i="2"/>
  <c r="F140" i="2"/>
  <c r="Q138" i="2"/>
  <c r="N140" i="2"/>
  <c r="Q102" i="2"/>
  <c r="Q103" i="2"/>
  <c r="AY31" i="1"/>
  <c r="AY32" i="1"/>
  <c r="AL110" i="1"/>
  <c r="AO148" i="1"/>
  <c r="AY142" i="1"/>
  <c r="AP148" i="1"/>
  <c r="AM148" i="1"/>
  <c r="AY119" i="1"/>
  <c r="AI62" i="1"/>
  <c r="AI140" i="1"/>
  <c r="AJ48" i="1"/>
  <c r="AJ62" i="1"/>
  <c r="AA73" i="1"/>
  <c r="AL127" i="1"/>
  <c r="AH121" i="1"/>
  <c r="AL115" i="1"/>
  <c r="AG140" i="1"/>
  <c r="AC148" i="1"/>
  <c r="Z148" i="1"/>
  <c r="AH148" i="1"/>
  <c r="Q67" i="1"/>
  <c r="N135" i="1"/>
  <c r="Q125" i="1"/>
  <c r="O140" i="1"/>
  <c r="F148" i="1"/>
  <c r="Q145" i="1"/>
  <c r="M140" i="1"/>
  <c r="G90" i="22"/>
  <c r="Q93" i="22"/>
  <c r="Q49" i="22"/>
  <c r="Q40" i="22"/>
  <c r="F135" i="22"/>
  <c r="Q63" i="22"/>
  <c r="Q124" i="22"/>
  <c r="L48" i="22"/>
  <c r="Q112" i="22"/>
  <c r="AL32" i="1"/>
  <c r="F140" i="3"/>
  <c r="Q137" i="3"/>
  <c r="N25" i="4"/>
  <c r="Q13" i="4"/>
  <c r="H73" i="4"/>
  <c r="Q63" i="4"/>
  <c r="Q75" i="4"/>
  <c r="N79" i="4"/>
  <c r="Q81" i="4"/>
  <c r="Q51" i="5"/>
  <c r="F62" i="5"/>
  <c r="G90" i="5"/>
  <c r="Q83" i="5"/>
  <c r="Q92" i="5"/>
  <c r="F121" i="5"/>
  <c r="Q109" i="5"/>
  <c r="Q122" i="5"/>
  <c r="H135" i="5"/>
  <c r="E73" i="4"/>
  <c r="F90" i="5"/>
  <c r="G140" i="1"/>
  <c r="L148" i="1"/>
  <c r="AL47" i="1"/>
  <c r="Q23" i="4"/>
  <c r="Q20" i="4"/>
  <c r="Q27" i="4"/>
  <c r="Q33" i="4"/>
  <c r="Q42" i="4"/>
  <c r="E48" i="4"/>
  <c r="Q69" i="4"/>
  <c r="E79" i="4"/>
  <c r="G79" i="4"/>
  <c r="Q76" i="4"/>
  <c r="Q80" i="4"/>
  <c r="F90" i="4"/>
  <c r="E90" i="4"/>
  <c r="Q83" i="4"/>
  <c r="Q91" i="4"/>
  <c r="Q68" i="5"/>
  <c r="Q76" i="5"/>
  <c r="Q80" i="5"/>
  <c r="E90" i="5"/>
  <c r="Q89" i="5"/>
  <c r="Q93" i="5"/>
  <c r="Q97" i="5"/>
  <c r="G121" i="5"/>
  <c r="Q110" i="5"/>
  <c r="Q111" i="5"/>
  <c r="Q112" i="5"/>
  <c r="E121" i="5"/>
  <c r="Q114" i="5"/>
  <c r="AF25" i="1"/>
  <c r="Q94" i="4"/>
  <c r="H62" i="5"/>
  <c r="F135" i="5"/>
  <c r="Q117" i="1"/>
  <c r="AF73" i="1"/>
  <c r="AL13" i="1"/>
  <c r="Q139" i="5"/>
  <c r="Q50" i="4"/>
  <c r="Q52" i="5"/>
  <c r="Q38" i="4"/>
  <c r="Q91" i="5"/>
  <c r="Q22" i="4"/>
  <c r="H48" i="4"/>
  <c r="Q40" i="4"/>
  <c r="Q51" i="4"/>
  <c r="H62" i="4"/>
  <c r="Q54" i="4"/>
  <c r="E62" i="4"/>
  <c r="G79" i="5"/>
  <c r="Q77" i="5"/>
  <c r="Q128" i="5"/>
  <c r="G148" i="5"/>
  <c r="Q141" i="5"/>
  <c r="E148" i="5"/>
  <c r="Q143" i="5"/>
  <c r="Q26" i="6"/>
  <c r="Q27" i="6"/>
  <c r="Q29" i="6"/>
  <c r="G48" i="6"/>
  <c r="Q39" i="6"/>
  <c r="AL15" i="1"/>
  <c r="G135" i="5"/>
  <c r="E73" i="5"/>
  <c r="Q77" i="4"/>
  <c r="Q67" i="4"/>
  <c r="Q143" i="3"/>
  <c r="Q136" i="5"/>
  <c r="G48" i="4"/>
  <c r="Q63" i="5"/>
  <c r="Q38" i="6"/>
  <c r="N140" i="1"/>
  <c r="AL14" i="2"/>
  <c r="AL13" i="2"/>
  <c r="AL74" i="2"/>
  <c r="AL133" i="2"/>
  <c r="AY137" i="1"/>
  <c r="AU148" i="1"/>
  <c r="Q27" i="2"/>
  <c r="Q33" i="2"/>
  <c r="Q44" i="2"/>
  <c r="Q65" i="2"/>
  <c r="Q66" i="2"/>
  <c r="Q69" i="2"/>
  <c r="H73" i="2"/>
  <c r="H62" i="2"/>
  <c r="Q63" i="1"/>
  <c r="Q104" i="1"/>
  <c r="AG48" i="1"/>
  <c r="AL67" i="1"/>
  <c r="AH79" i="1"/>
  <c r="AL80" i="1"/>
  <c r="AF90" i="1"/>
  <c r="AL87" i="1"/>
  <c r="AL34" i="2"/>
  <c r="AB48" i="2"/>
  <c r="AL47" i="2"/>
  <c r="AL64" i="2"/>
  <c r="AF73" i="2"/>
  <c r="Z73" i="2"/>
  <c r="AL70" i="2"/>
  <c r="AL71" i="2"/>
  <c r="Z90" i="2"/>
  <c r="AF121" i="1"/>
  <c r="AL132" i="1"/>
  <c r="AY57" i="1"/>
  <c r="AT148" i="1"/>
  <c r="N25" i="2"/>
  <c r="F25" i="2"/>
  <c r="Q38" i="2"/>
  <c r="G48" i="2"/>
  <c r="L48" i="2"/>
  <c r="Q45" i="2"/>
  <c r="Q49" i="2"/>
  <c r="Q71" i="2"/>
  <c r="Q86" i="2"/>
  <c r="Q88" i="2"/>
  <c r="Q89" i="2"/>
  <c r="Q91" i="2"/>
  <c r="Q94" i="2"/>
  <c r="Q95" i="2"/>
  <c r="H121" i="2"/>
  <c r="Q115" i="2"/>
  <c r="O135" i="2"/>
  <c r="AL126" i="2"/>
  <c r="AL132" i="2"/>
  <c r="AY14" i="2"/>
  <c r="AY30" i="2"/>
  <c r="AY33" i="2"/>
  <c r="AY65" i="2"/>
  <c r="AY118" i="2"/>
  <c r="AY119" i="2"/>
  <c r="AP135" i="2"/>
  <c r="AT135" i="2"/>
  <c r="AN135" i="2"/>
  <c r="AO135" i="2"/>
  <c r="AS135" i="2"/>
  <c r="AY128" i="2"/>
  <c r="AY133" i="2"/>
  <c r="Q106" i="3"/>
  <c r="H121" i="3"/>
  <c r="Q118" i="3"/>
  <c r="Q125" i="3"/>
  <c r="Q127" i="3"/>
  <c r="G121" i="1"/>
  <c r="O121" i="1"/>
  <c r="E135" i="1"/>
  <c r="Q127" i="1"/>
  <c r="Q131" i="1"/>
  <c r="Q138" i="1"/>
  <c r="Q141" i="1"/>
  <c r="AL111" i="1"/>
  <c r="AL117" i="1"/>
  <c r="AI48" i="1"/>
  <c r="AJ79" i="1"/>
  <c r="AS140" i="1"/>
  <c r="Q130" i="2"/>
  <c r="AV25" i="1"/>
  <c r="AP79" i="1"/>
  <c r="AN121" i="1"/>
  <c r="Q29" i="2"/>
  <c r="Q30" i="2"/>
  <c r="Q84" i="2"/>
  <c r="O140" i="2"/>
  <c r="AL52" i="2"/>
  <c r="AL57" i="2"/>
  <c r="AL59" i="2"/>
  <c r="AB73" i="2"/>
  <c r="AG79" i="2"/>
  <c r="AL75" i="2"/>
  <c r="AP73" i="2"/>
  <c r="AT73" i="2"/>
  <c r="AY83" i="2"/>
  <c r="Q46" i="5"/>
  <c r="G79" i="1"/>
  <c r="Q134" i="1"/>
  <c r="AI79" i="1"/>
  <c r="AI135" i="1"/>
  <c r="AV148" i="1"/>
  <c r="AW148" i="1"/>
  <c r="Q81" i="2"/>
  <c r="L90" i="2"/>
  <c r="E90" i="2"/>
  <c r="F90" i="2"/>
  <c r="Q128" i="2"/>
  <c r="Q139" i="2"/>
  <c r="Q141" i="2"/>
  <c r="H148" i="2"/>
  <c r="L148" i="2"/>
  <c r="Q143" i="2"/>
  <c r="AJ48" i="2"/>
  <c r="AL40" i="2"/>
  <c r="AL43" i="2"/>
  <c r="AI48" i="2"/>
  <c r="AL137" i="2"/>
  <c r="AY12" i="2"/>
  <c r="AR25" i="2"/>
  <c r="AV25" i="2"/>
  <c r="AY13" i="2"/>
  <c r="AW25" i="2"/>
  <c r="AY16" i="2"/>
  <c r="AP25" i="2"/>
  <c r="AY27" i="2"/>
  <c r="AY35" i="2"/>
  <c r="AY69" i="2"/>
  <c r="AY86" i="2"/>
  <c r="AY137" i="2"/>
  <c r="AW140" i="2"/>
  <c r="H25" i="3"/>
  <c r="Q15" i="3"/>
  <c r="N25" i="3"/>
  <c r="Q16" i="3"/>
  <c r="Q19" i="3"/>
  <c r="Q21" i="3"/>
  <c r="Q22" i="3"/>
  <c r="Q26" i="3"/>
  <c r="Q33" i="3"/>
  <c r="Q41" i="3"/>
  <c r="Q42" i="3"/>
  <c r="Q47" i="3"/>
  <c r="Q49" i="3"/>
  <c r="Q51" i="3"/>
  <c r="Q53" i="3"/>
  <c r="Q54" i="3"/>
  <c r="Q55" i="3"/>
  <c r="L73" i="3"/>
  <c r="Q71" i="3"/>
  <c r="F73" i="3"/>
  <c r="G79" i="3"/>
  <c r="H90" i="3"/>
  <c r="L90" i="3"/>
  <c r="E90" i="3"/>
  <c r="Q82" i="3"/>
  <c r="Q89" i="3"/>
  <c r="Q91" i="3"/>
  <c r="Q94" i="3"/>
  <c r="Q138" i="3"/>
  <c r="Q68" i="4"/>
  <c r="Q19" i="5"/>
  <c r="U25" i="6"/>
  <c r="Q134" i="3"/>
  <c r="G140" i="3"/>
  <c r="N140" i="3"/>
  <c r="H140" i="3"/>
  <c r="L140" i="3"/>
  <c r="N148" i="3"/>
  <c r="H148" i="3"/>
  <c r="L148" i="3"/>
  <c r="M148" i="3"/>
  <c r="M25" i="4"/>
  <c r="Q97" i="4"/>
  <c r="Y135" i="13"/>
  <c r="AL50" i="2"/>
  <c r="AP62" i="2"/>
  <c r="AY50" i="2"/>
  <c r="AU62" i="2"/>
  <c r="AR62" i="2"/>
  <c r="AS62" i="2"/>
  <c r="AW62" i="2"/>
  <c r="AY56" i="2"/>
  <c r="AN73" i="2"/>
  <c r="AV73" i="2"/>
  <c r="AO73" i="2"/>
  <c r="AR79" i="2"/>
  <c r="AY80" i="2"/>
  <c r="AR90" i="2"/>
  <c r="AV90" i="2"/>
  <c r="AY84" i="2"/>
  <c r="AS90" i="2"/>
  <c r="AW90" i="2"/>
  <c r="AY87" i="2"/>
  <c r="AY88" i="2"/>
  <c r="AY92" i="2"/>
  <c r="AY97" i="2"/>
  <c r="AY101" i="2"/>
  <c r="AY102" i="2"/>
  <c r="AT121" i="2"/>
  <c r="Q56" i="3"/>
  <c r="Q69" i="3"/>
  <c r="L79" i="3"/>
  <c r="Q77" i="3"/>
  <c r="Q97" i="3"/>
  <c r="Q100" i="3"/>
  <c r="X25" i="4"/>
  <c r="T79" i="4"/>
  <c r="K48" i="5"/>
  <c r="O48" i="5"/>
  <c r="H48" i="5"/>
  <c r="Q50" i="5"/>
  <c r="O62" i="5"/>
  <c r="Q54" i="5"/>
  <c r="Q65" i="5"/>
  <c r="O73" i="5"/>
  <c r="Q75" i="5"/>
  <c r="Q113" i="6"/>
  <c r="AJ30" i="13"/>
  <c r="AD48" i="13"/>
  <c r="AH135" i="13"/>
  <c r="F62" i="6"/>
  <c r="AA79" i="6"/>
  <c r="T79" i="6"/>
  <c r="Z90" i="6"/>
  <c r="S90" i="6"/>
  <c r="AD106" i="6"/>
  <c r="AA121" i="6"/>
  <c r="T121" i="6"/>
  <c r="U135" i="6"/>
  <c r="AA135" i="6"/>
  <c r="Q44" i="10"/>
  <c r="AJ127" i="13"/>
  <c r="AB79" i="4"/>
  <c r="AD81" i="4"/>
  <c r="Y90" i="4"/>
  <c r="AD82" i="4"/>
  <c r="S90" i="4"/>
  <c r="AD89" i="4"/>
  <c r="AD91" i="4"/>
  <c r="AD96" i="4"/>
  <c r="AD102" i="4"/>
  <c r="AD104" i="4"/>
  <c r="AD109" i="4"/>
  <c r="Y121" i="4"/>
  <c r="Z121" i="4"/>
  <c r="AA121" i="4"/>
  <c r="T121" i="4"/>
  <c r="AD114" i="4"/>
  <c r="AD120" i="4"/>
  <c r="AB135" i="4"/>
  <c r="AD125" i="4"/>
  <c r="Q99" i="5"/>
  <c r="N121" i="5"/>
  <c r="Q113" i="5"/>
  <c r="E135" i="5"/>
  <c r="M135" i="5"/>
  <c r="Q130" i="5"/>
  <c r="L140" i="5"/>
  <c r="L25" i="6"/>
  <c r="G25" i="6"/>
  <c r="Q28" i="6"/>
  <c r="Q32" i="6"/>
  <c r="Q145" i="6"/>
  <c r="Q28" i="10"/>
  <c r="Q67" i="10"/>
  <c r="Y121" i="12"/>
  <c r="AC121" i="12"/>
  <c r="AJ55" i="13"/>
  <c r="AJ83" i="13"/>
  <c r="AJ118" i="13"/>
  <c r="AF135" i="13"/>
  <c r="AJ145" i="13"/>
  <c r="H79" i="6"/>
  <c r="Q17" i="9"/>
  <c r="Q42" i="9"/>
  <c r="Q58" i="9"/>
  <c r="Q61" i="9"/>
  <c r="Q86" i="9"/>
  <c r="O90" i="9"/>
  <c r="Q22" i="10"/>
  <c r="Q70" i="10"/>
  <c r="F79" i="10"/>
  <c r="N79" i="10"/>
  <c r="Q98" i="10"/>
  <c r="O140" i="10"/>
  <c r="Q137" i="10"/>
  <c r="L148" i="10"/>
  <c r="T79" i="12"/>
  <c r="AJ31" i="13"/>
  <c r="Y48" i="13"/>
  <c r="AH90" i="13"/>
  <c r="H79" i="22"/>
  <c r="L79" i="22"/>
  <c r="Q76" i="22"/>
  <c r="Q106" i="22"/>
  <c r="Q45" i="9"/>
  <c r="G48" i="9"/>
  <c r="Q54" i="9"/>
  <c r="N90" i="9"/>
  <c r="Q98" i="9"/>
  <c r="N121" i="9"/>
  <c r="F121" i="9"/>
  <c r="Q68" i="10"/>
  <c r="Q94" i="10"/>
  <c r="L140" i="10"/>
  <c r="AF90" i="12"/>
  <c r="U90" i="13"/>
  <c r="P121" i="13"/>
  <c r="T121" i="13"/>
  <c r="R135" i="13"/>
  <c r="Q18" i="22"/>
  <c r="Q38" i="22"/>
  <c r="Q87" i="22"/>
  <c r="H25" i="9"/>
  <c r="N25" i="9"/>
  <c r="M48" i="9"/>
  <c r="F48" i="9"/>
  <c r="Q52" i="9"/>
  <c r="M62" i="9"/>
  <c r="F62" i="9"/>
  <c r="Q63" i="9"/>
  <c r="G73" i="9"/>
  <c r="Q77" i="9"/>
  <c r="Q101" i="9"/>
  <c r="Q109" i="9"/>
  <c r="Q119" i="9"/>
  <c r="Q133" i="9"/>
  <c r="M140" i="9"/>
  <c r="N25" i="10"/>
  <c r="O25" i="10"/>
  <c r="Q61" i="10"/>
  <c r="O73" i="10"/>
  <c r="L73" i="10"/>
  <c r="M73" i="10"/>
  <c r="Q97" i="10"/>
  <c r="F148" i="10"/>
  <c r="L73" i="12"/>
  <c r="N73" i="12"/>
  <c r="W87" i="12"/>
  <c r="M148" i="12"/>
  <c r="AD135" i="12"/>
  <c r="Y25" i="13"/>
  <c r="Q17" i="22"/>
  <c r="O25" i="22"/>
  <c r="Q32" i="22"/>
  <c r="Q94" i="22"/>
  <c r="O135" i="22"/>
  <c r="Q129" i="22"/>
  <c r="AL12" i="1"/>
  <c r="AL19" i="1"/>
  <c r="AG25" i="1"/>
  <c r="AH25" i="1"/>
  <c r="AL27" i="1"/>
  <c r="AL29" i="1"/>
  <c r="AL30" i="1"/>
  <c r="AB48" i="1"/>
  <c r="AF48" i="1"/>
  <c r="AL39" i="1"/>
  <c r="Q75" i="1"/>
  <c r="Q105" i="1"/>
  <c r="Q115" i="1"/>
  <c r="Q110" i="1"/>
  <c r="Z48" i="1"/>
  <c r="AG62" i="1"/>
  <c r="AB73" i="1"/>
  <c r="Z79" i="1"/>
  <c r="AG79" i="1"/>
  <c r="AL97" i="1"/>
  <c r="AL114" i="1"/>
  <c r="AE121" i="2"/>
  <c r="AT148" i="2"/>
  <c r="Q29" i="3"/>
  <c r="Q145" i="3"/>
  <c r="F148" i="3"/>
  <c r="E25" i="4"/>
  <c r="Q12" i="4"/>
  <c r="Q34" i="4"/>
  <c r="AN140" i="2"/>
  <c r="AP90" i="2"/>
  <c r="AS73" i="2"/>
  <c r="Q137" i="2"/>
  <c r="H90" i="2"/>
  <c r="AG73" i="2"/>
  <c r="AL69" i="2"/>
  <c r="E140" i="1"/>
  <c r="AC121" i="2"/>
  <c r="AB62" i="2"/>
  <c r="G148" i="2"/>
  <c r="AF62" i="2"/>
  <c r="Z140" i="2"/>
  <c r="AL38" i="2"/>
  <c r="AL27" i="2"/>
  <c r="AL86" i="2"/>
  <c r="Z79" i="2"/>
  <c r="Q31" i="3"/>
  <c r="Q52" i="3"/>
  <c r="AY124" i="2"/>
  <c r="Q141" i="3"/>
  <c r="Q74" i="3"/>
  <c r="Q76" i="1"/>
  <c r="Q82" i="1"/>
  <c r="Q92" i="1"/>
  <c r="E148" i="1"/>
  <c r="G148" i="1"/>
  <c r="O148" i="1"/>
  <c r="AL22" i="1"/>
  <c r="AL14" i="1"/>
  <c r="AC48" i="1"/>
  <c r="AC135" i="1"/>
  <c r="AL124" i="1"/>
  <c r="AB148" i="1"/>
  <c r="AF148" i="1"/>
  <c r="AV140" i="2"/>
  <c r="Q13" i="3"/>
  <c r="Q24" i="4"/>
  <c r="Q21" i="4"/>
  <c r="Q19" i="4"/>
  <c r="Q15" i="4"/>
  <c r="Q14" i="4"/>
  <c r="H25" i="4"/>
  <c r="G25" i="4"/>
  <c r="F62" i="4"/>
  <c r="Q122" i="1"/>
  <c r="O135" i="1"/>
  <c r="N148" i="1"/>
  <c r="Q120" i="2"/>
  <c r="Q123" i="2"/>
  <c r="AL33" i="2"/>
  <c r="AC48" i="2"/>
  <c r="AF48" i="2"/>
  <c r="AL46" i="2"/>
  <c r="AL91" i="2"/>
  <c r="AY81" i="2"/>
  <c r="AY106" i="2"/>
  <c r="AS140" i="2"/>
  <c r="Q78" i="3"/>
  <c r="F90" i="3"/>
  <c r="Q83" i="3"/>
  <c r="Q93" i="3"/>
  <c r="Q101" i="3"/>
  <c r="N121" i="3"/>
  <c r="Q117" i="3"/>
  <c r="Q122" i="3"/>
  <c r="M135" i="3"/>
  <c r="F135" i="3"/>
  <c r="N135" i="3"/>
  <c r="Q131" i="3"/>
  <c r="Q132" i="3"/>
  <c r="E140" i="3"/>
  <c r="Q136" i="3"/>
  <c r="AL81" i="1"/>
  <c r="Q39" i="2"/>
  <c r="F48" i="2"/>
  <c r="Q41" i="2"/>
  <c r="H140" i="2"/>
  <c r="L140" i="2"/>
  <c r="AL16" i="2"/>
  <c r="Z62" i="2"/>
  <c r="AL55" i="2"/>
  <c r="AA73" i="2"/>
  <c r="AL63" i="2"/>
  <c r="AH73" i="2"/>
  <c r="AG90" i="2"/>
  <c r="AG121" i="2"/>
  <c r="Z135" i="2"/>
  <c r="AA135" i="2"/>
  <c r="AL136" i="2"/>
  <c r="AY22" i="2"/>
  <c r="AY38" i="2"/>
  <c r="AU79" i="2"/>
  <c r="Q63" i="3"/>
  <c r="H73" i="3"/>
  <c r="N73" i="3"/>
  <c r="O73" i="3"/>
  <c r="M79" i="3"/>
  <c r="R79" i="4"/>
  <c r="AD77" i="4"/>
  <c r="Q139" i="3"/>
  <c r="AD75" i="4"/>
  <c r="Z90" i="4"/>
  <c r="Q30" i="5"/>
  <c r="Q46" i="10"/>
  <c r="G48" i="10"/>
  <c r="H73" i="10"/>
  <c r="AJ90" i="1"/>
  <c r="Q43" i="2"/>
  <c r="AL118" i="2"/>
  <c r="AY52" i="2"/>
  <c r="AY91" i="2"/>
  <c r="Q20" i="3"/>
  <c r="Q27" i="3"/>
  <c r="Q49" i="4"/>
  <c r="Q25" i="12"/>
  <c r="W19" i="12"/>
  <c r="R148" i="4"/>
  <c r="AD141" i="4"/>
  <c r="H25" i="6"/>
  <c r="Q16" i="6"/>
  <c r="G73" i="5"/>
  <c r="Q28" i="9"/>
  <c r="Q41" i="9"/>
  <c r="Q50" i="9"/>
  <c r="Q60" i="9"/>
  <c r="Q69" i="9"/>
  <c r="E79" i="9"/>
  <c r="Q95" i="9"/>
  <c r="Q87" i="10"/>
  <c r="Q125" i="10"/>
  <c r="Q100" i="1"/>
  <c r="H121" i="1"/>
  <c r="AL93" i="1"/>
  <c r="AP140" i="1"/>
  <c r="N79" i="2"/>
  <c r="Q127" i="2"/>
  <c r="AY17" i="2"/>
  <c r="AO79" i="2"/>
  <c r="AY89" i="2"/>
  <c r="AY116" i="2"/>
  <c r="F25" i="3"/>
  <c r="Q70" i="3"/>
  <c r="H79" i="3"/>
  <c r="AD12" i="4"/>
  <c r="Q58" i="4"/>
  <c r="K90" i="4"/>
  <c r="Z79" i="4"/>
  <c r="Q31" i="5"/>
  <c r="Q120" i="5"/>
  <c r="Q146" i="5"/>
  <c r="E135" i="6"/>
  <c r="Y25" i="6"/>
  <c r="AD32" i="6"/>
  <c r="O48" i="9"/>
  <c r="Q102" i="9"/>
  <c r="N135" i="9"/>
  <c r="F148" i="9"/>
  <c r="N148" i="9"/>
  <c r="L48" i="10"/>
  <c r="O135" i="10"/>
  <c r="N90" i="12"/>
  <c r="L79" i="4"/>
  <c r="Q88" i="5"/>
  <c r="F79" i="6"/>
  <c r="Q18" i="9"/>
  <c r="N73" i="9"/>
  <c r="Q142" i="9"/>
  <c r="O48" i="10"/>
  <c r="L121" i="12"/>
  <c r="T121" i="12"/>
  <c r="P48" i="13"/>
  <c r="O48" i="22"/>
  <c r="O148" i="10"/>
  <c r="T25" i="12"/>
  <c r="AJ93" i="12"/>
  <c r="AG121" i="12"/>
  <c r="W46" i="13"/>
  <c r="N25" i="12"/>
  <c r="AJ17" i="12"/>
  <c r="AJ113" i="12"/>
  <c r="W20" i="13"/>
  <c r="AG121" i="13"/>
  <c r="AG135" i="13"/>
  <c r="AJ129" i="13"/>
  <c r="J140" i="12"/>
  <c r="K135" i="13"/>
  <c r="AA90" i="13"/>
  <c r="AJ113" i="13"/>
  <c r="Q19" i="22"/>
  <c r="Q47" i="22"/>
  <c r="F90" i="22"/>
  <c r="J148" i="12"/>
  <c r="U135" i="13"/>
  <c r="AJ19" i="13"/>
  <c r="AJ85" i="13"/>
  <c r="AJ123" i="13"/>
  <c r="AJ132" i="13"/>
  <c r="Q30" i="22"/>
  <c r="Q39" i="22"/>
  <c r="K79" i="22"/>
  <c r="N79" i="22"/>
  <c r="Q123" i="22"/>
  <c r="Q132" i="22"/>
  <c r="Q120" i="22"/>
  <c r="M135" i="22"/>
  <c r="J121" i="12"/>
  <c r="Q80" i="1"/>
  <c r="E90" i="1"/>
  <c r="Q83" i="1"/>
  <c r="Q68" i="1"/>
  <c r="E73" i="1"/>
  <c r="E79" i="1"/>
  <c r="Q113" i="1"/>
  <c r="F121" i="1"/>
  <c r="Q84" i="1"/>
  <c r="L121" i="1"/>
  <c r="E121" i="1"/>
  <c r="L62" i="1"/>
  <c r="Q119" i="1"/>
  <c r="Q124" i="1"/>
  <c r="Q133" i="1"/>
  <c r="AL31" i="1"/>
  <c r="AL34" i="1"/>
  <c r="AB90" i="1"/>
  <c r="AL83" i="1"/>
  <c r="F73" i="2"/>
  <c r="AL26" i="2"/>
  <c r="AW135" i="2"/>
  <c r="M62" i="1"/>
  <c r="F73" i="1"/>
  <c r="L140" i="1"/>
  <c r="Q137" i="1"/>
  <c r="AL57" i="1"/>
  <c r="AL92" i="1"/>
  <c r="AO90" i="2"/>
  <c r="AY110" i="2"/>
  <c r="R48" i="4"/>
  <c r="AD38" i="4"/>
  <c r="G135" i="1"/>
  <c r="H79" i="1"/>
  <c r="L90" i="1"/>
  <c r="AL49" i="1"/>
  <c r="AL116" i="1"/>
  <c r="AI121" i="1"/>
  <c r="AJ121" i="1"/>
  <c r="Q40" i="3"/>
  <c r="AG121" i="1"/>
  <c r="AF140" i="2"/>
  <c r="AY57" i="2"/>
  <c r="Q103" i="3"/>
  <c r="AK149" i="2"/>
  <c r="AY56" i="1"/>
  <c r="Q22" i="2"/>
  <c r="L25" i="2"/>
  <c r="L62" i="2"/>
  <c r="Q74" i="2"/>
  <c r="F79" i="2"/>
  <c r="Q99" i="2"/>
  <c r="AL17" i="2"/>
  <c r="AU25" i="2"/>
  <c r="AY76" i="2"/>
  <c r="AV135" i="2"/>
  <c r="O135" i="3"/>
  <c r="H135" i="3"/>
  <c r="AB25" i="4"/>
  <c r="Q15" i="2"/>
  <c r="N48" i="2"/>
  <c r="Q80" i="2"/>
  <c r="Q142" i="2"/>
  <c r="AU73" i="2"/>
  <c r="AY82" i="2"/>
  <c r="AY132" i="2"/>
  <c r="Q43" i="3"/>
  <c r="Q99" i="3"/>
  <c r="Q129" i="3"/>
  <c r="O73" i="4"/>
  <c r="AD110" i="6"/>
  <c r="R121" i="6"/>
  <c r="AY144" i="1"/>
  <c r="Q14" i="2"/>
  <c r="E73" i="2"/>
  <c r="Q68" i="2"/>
  <c r="G90" i="2"/>
  <c r="Q92" i="2"/>
  <c r="AY85" i="2"/>
  <c r="AY129" i="2"/>
  <c r="Q124" i="4"/>
  <c r="F135" i="4"/>
  <c r="AD21" i="4"/>
  <c r="Q136" i="6"/>
  <c r="S79" i="6"/>
  <c r="AD74" i="6"/>
  <c r="Q111" i="2"/>
  <c r="Q113" i="2"/>
  <c r="AP140" i="2"/>
  <c r="Q57" i="3"/>
  <c r="G121" i="3"/>
  <c r="M90" i="4"/>
  <c r="Q105" i="4"/>
  <c r="E148" i="4"/>
  <c r="AD19" i="4"/>
  <c r="U48" i="4"/>
  <c r="AB48" i="4"/>
  <c r="R90" i="4"/>
  <c r="S121" i="4"/>
  <c r="Q86" i="5"/>
  <c r="K135" i="5"/>
  <c r="Q98" i="2"/>
  <c r="Q134" i="2"/>
  <c r="AE62" i="2"/>
  <c r="AM62" i="2"/>
  <c r="Q61" i="3"/>
  <c r="Q76" i="3"/>
  <c r="Q84" i="3"/>
  <c r="Q112" i="3"/>
  <c r="Q123" i="3"/>
  <c r="R25" i="4"/>
  <c r="Q115" i="4"/>
  <c r="Q128" i="4"/>
  <c r="AD17" i="4"/>
  <c r="U25" i="4"/>
  <c r="AD27" i="4"/>
  <c r="T48" i="4"/>
  <c r="Z48" i="4"/>
  <c r="R135" i="4"/>
  <c r="AD128" i="4"/>
  <c r="T148" i="4"/>
  <c r="G48" i="5"/>
  <c r="E62" i="5"/>
  <c r="Q58" i="5"/>
  <c r="F73" i="5"/>
  <c r="Q101" i="5"/>
  <c r="Q105" i="5"/>
  <c r="L135" i="5"/>
  <c r="Q127" i="5"/>
  <c r="N135" i="5"/>
  <c r="M140" i="5"/>
  <c r="Q21" i="6"/>
  <c r="Q49" i="6"/>
  <c r="Q123" i="6"/>
  <c r="Y148" i="6"/>
  <c r="AD142" i="6"/>
  <c r="AE48" i="2"/>
  <c r="AY63" i="2"/>
  <c r="AT90" i="2"/>
  <c r="Q35" i="3"/>
  <c r="Q60" i="3"/>
  <c r="S25" i="4"/>
  <c r="Q35" i="4"/>
  <c r="Q114" i="4"/>
  <c r="AD23" i="4"/>
  <c r="AD18" i="4"/>
  <c r="AD28" i="4"/>
  <c r="AD33" i="4"/>
  <c r="X48" i="4"/>
  <c r="AA62" i="4"/>
  <c r="AD64" i="4"/>
  <c r="S73" i="4"/>
  <c r="U90" i="4"/>
  <c r="AD126" i="4"/>
  <c r="U148" i="4"/>
  <c r="Q49" i="5"/>
  <c r="Q57" i="5"/>
  <c r="Q61" i="5"/>
  <c r="H73" i="5"/>
  <c r="Q81" i="5"/>
  <c r="Q87" i="5"/>
  <c r="N148" i="5"/>
  <c r="Q12" i="6"/>
  <c r="Q110" i="6"/>
  <c r="G148" i="6"/>
  <c r="AD141" i="6"/>
  <c r="G62" i="5"/>
  <c r="K79" i="5"/>
  <c r="Q126" i="5"/>
  <c r="M25" i="6"/>
  <c r="Q13" i="6"/>
  <c r="Q18" i="6"/>
  <c r="F48" i="6"/>
  <c r="M48" i="6"/>
  <c r="N62" i="6"/>
  <c r="T25" i="6"/>
  <c r="AD93" i="6"/>
  <c r="Y148" i="13"/>
  <c r="X79" i="4"/>
  <c r="Z135" i="4"/>
  <c r="Z148" i="4"/>
  <c r="N62" i="5"/>
  <c r="Q95" i="5"/>
  <c r="Q142" i="5"/>
  <c r="Q14" i="6"/>
  <c r="Q46" i="6"/>
  <c r="Q92" i="6"/>
  <c r="Q111" i="6"/>
  <c r="F148" i="6"/>
  <c r="AD24" i="6"/>
  <c r="AD46" i="6"/>
  <c r="AD49" i="6"/>
  <c r="AB79" i="6"/>
  <c r="AD136" i="6"/>
  <c r="AA148" i="6"/>
  <c r="Q112" i="9"/>
  <c r="G121" i="9"/>
  <c r="M121" i="10"/>
  <c r="AD119" i="4"/>
  <c r="AA148" i="4"/>
  <c r="K90" i="5"/>
  <c r="N90" i="5"/>
  <c r="M121" i="5"/>
  <c r="E140" i="5"/>
  <c r="H140" i="5"/>
  <c r="AD14" i="6"/>
  <c r="AD22" i="6"/>
  <c r="AD76" i="6"/>
  <c r="AD118" i="6"/>
  <c r="Q13" i="9"/>
  <c r="Q71" i="9"/>
  <c r="Q110" i="9"/>
  <c r="Q23" i="9"/>
  <c r="Q64" i="9"/>
  <c r="Q68" i="9"/>
  <c r="O121" i="9"/>
  <c r="Q120" i="9"/>
  <c r="Q134" i="9"/>
  <c r="Q58" i="10"/>
  <c r="Q82" i="10"/>
  <c r="L121" i="10"/>
  <c r="H135" i="10"/>
  <c r="Q134" i="10"/>
  <c r="W15" i="12"/>
  <c r="U90" i="12"/>
  <c r="P25" i="13"/>
  <c r="Q21" i="9"/>
  <c r="Q16" i="9"/>
  <c r="Q30" i="9"/>
  <c r="E48" i="9"/>
  <c r="O62" i="9"/>
  <c r="Q94" i="9"/>
  <c r="L135" i="9"/>
  <c r="Q137" i="9"/>
  <c r="Q23" i="10"/>
  <c r="M62" i="10"/>
  <c r="Q91" i="10"/>
  <c r="Q128" i="10"/>
  <c r="U48" i="12"/>
  <c r="Q62" i="12"/>
  <c r="U148" i="6"/>
  <c r="Q26" i="9"/>
  <c r="Q49" i="9"/>
  <c r="Q131" i="9"/>
  <c r="G62" i="10"/>
  <c r="Q126" i="10"/>
  <c r="Q145" i="10"/>
  <c r="W13" i="12"/>
  <c r="M73" i="12"/>
  <c r="U121" i="12"/>
  <c r="AF25" i="12"/>
  <c r="W28" i="13"/>
  <c r="AC90" i="13"/>
  <c r="N135" i="12"/>
  <c r="U135" i="12"/>
  <c r="L90" i="13"/>
  <c r="S121" i="13"/>
  <c r="AA25" i="13"/>
  <c r="E48" i="22"/>
  <c r="Q122" i="22"/>
  <c r="Q33" i="10"/>
  <c r="M48" i="10"/>
  <c r="Q55" i="10"/>
  <c r="E73" i="10"/>
  <c r="Q101" i="10"/>
  <c r="E121" i="10"/>
  <c r="Q115" i="10"/>
  <c r="E135" i="10"/>
  <c r="Q133" i="10"/>
  <c r="W80" i="12"/>
  <c r="Q25" i="13"/>
  <c r="W19" i="13"/>
  <c r="S79" i="13"/>
  <c r="Q90" i="13"/>
  <c r="P135" i="13"/>
  <c r="T135" i="13"/>
  <c r="AF25" i="13"/>
  <c r="AF121" i="13"/>
  <c r="Q74" i="22"/>
  <c r="Q82" i="22"/>
  <c r="Q136" i="22"/>
  <c r="Q53" i="10"/>
  <c r="L90" i="10"/>
  <c r="Q85" i="10"/>
  <c r="Q100" i="10"/>
  <c r="Q106" i="10"/>
  <c r="Q110" i="10"/>
  <c r="Q114" i="10"/>
  <c r="N135" i="10"/>
  <c r="Q129" i="10"/>
  <c r="Q142" i="10"/>
  <c r="Q146" i="10"/>
  <c r="W57" i="12"/>
  <c r="W78" i="12"/>
  <c r="AA25" i="12"/>
  <c r="K48" i="13"/>
  <c r="S48" i="13"/>
  <c r="W49" i="13"/>
  <c r="L135" i="13"/>
  <c r="W141" i="13"/>
  <c r="AG25" i="13"/>
  <c r="G25" i="22"/>
  <c r="K25" i="22"/>
  <c r="AG25" i="12"/>
  <c r="AJ116" i="12"/>
  <c r="W32" i="13"/>
  <c r="N79" i="13"/>
  <c r="P90" i="13"/>
  <c r="W89" i="13"/>
  <c r="AJ21" i="13"/>
  <c r="AJ99" i="13"/>
  <c r="Q12" i="22"/>
  <c r="G48" i="22"/>
  <c r="N48" i="22"/>
  <c r="Q45" i="22"/>
  <c r="O90" i="22"/>
  <c r="L135" i="22"/>
  <c r="AJ94" i="12"/>
  <c r="AF135" i="12"/>
  <c r="N25" i="13"/>
  <c r="W40" i="13"/>
  <c r="W74" i="13"/>
  <c r="K121" i="13"/>
  <c r="W116" i="13"/>
  <c r="W125" i="13"/>
  <c r="AH48" i="13"/>
  <c r="AA48" i="13"/>
  <c r="AJ82" i="13"/>
  <c r="AC135" i="13"/>
  <c r="F25" i="22"/>
  <c r="Q21" i="22"/>
  <c r="Q131" i="22"/>
  <c r="J140" i="13"/>
  <c r="J73" i="13"/>
  <c r="J135" i="13"/>
  <c r="J148" i="13"/>
  <c r="J79" i="13"/>
  <c r="J90" i="13"/>
  <c r="J121" i="13"/>
  <c r="J48" i="12"/>
  <c r="J79" i="12"/>
  <c r="J25" i="12"/>
  <c r="H73" i="1"/>
  <c r="N62" i="1"/>
  <c r="G73" i="1"/>
  <c r="Q65" i="1"/>
  <c r="M90" i="1"/>
  <c r="Q85" i="1"/>
  <c r="M135" i="1"/>
  <c r="F135" i="1"/>
  <c r="AL40" i="1"/>
  <c r="Z62" i="1"/>
  <c r="Q53" i="1"/>
  <c r="F90" i="1"/>
  <c r="AA25" i="1"/>
  <c r="AL21" i="1"/>
  <c r="AL20" i="1"/>
  <c r="AL16" i="1"/>
  <c r="AB25" i="1"/>
  <c r="AL26" i="1"/>
  <c r="AL35" i="1"/>
  <c r="L73" i="1"/>
  <c r="Q74" i="1"/>
  <c r="F79" i="1"/>
  <c r="M79" i="1"/>
  <c r="Q95" i="1"/>
  <c r="AA48" i="1"/>
  <c r="AL38" i="1"/>
  <c r="AL52" i="1"/>
  <c r="AC79" i="1"/>
  <c r="AL74" i="1"/>
  <c r="AL76" i="1"/>
  <c r="AA79" i="1"/>
  <c r="AL77" i="1"/>
  <c r="X79" i="1"/>
  <c r="Q42" i="1"/>
  <c r="Q49" i="1"/>
  <c r="O73" i="1"/>
  <c r="Q72" i="1"/>
  <c r="L79" i="1"/>
  <c r="Q87" i="1"/>
  <c r="Q96" i="1"/>
  <c r="Q103" i="1"/>
  <c r="Q129" i="1"/>
  <c r="Q130" i="1"/>
  <c r="H140" i="1"/>
  <c r="AL18" i="1"/>
  <c r="AL17" i="1"/>
  <c r="Z25" i="1"/>
  <c r="AB79" i="1"/>
  <c r="AL113" i="1"/>
  <c r="AL126" i="1"/>
  <c r="AJ140" i="1"/>
  <c r="AY22" i="1"/>
  <c r="AY28" i="1"/>
  <c r="AM135" i="1"/>
  <c r="Q76" i="2"/>
  <c r="G79" i="2"/>
  <c r="Q77" i="2"/>
  <c r="AY66" i="2"/>
  <c r="AM73" i="2"/>
  <c r="AY93" i="2"/>
  <c r="AL96" i="1"/>
  <c r="AL99" i="1"/>
  <c r="Z121" i="1"/>
  <c r="AL112" i="1"/>
  <c r="AB121" i="1"/>
  <c r="AN140" i="1"/>
  <c r="AT140" i="1"/>
  <c r="Q23" i="2"/>
  <c r="Q21" i="2"/>
  <c r="Q42" i="2"/>
  <c r="H48" i="2"/>
  <c r="AL119" i="2"/>
  <c r="AB121" i="2"/>
  <c r="AL141" i="2"/>
  <c r="AC148" i="2"/>
  <c r="J135" i="12"/>
  <c r="J90" i="12"/>
  <c r="J73" i="12"/>
  <c r="Q40" i="1"/>
  <c r="M73" i="1"/>
  <c r="Q70" i="1"/>
  <c r="N79" i="1"/>
  <c r="H90" i="1"/>
  <c r="Q106" i="1"/>
  <c r="M121" i="1"/>
  <c r="Q111" i="1"/>
  <c r="Q120" i="1"/>
  <c r="AL42" i="1"/>
  <c r="AL44" i="1"/>
  <c r="AL46" i="1"/>
  <c r="AC90" i="1"/>
  <c r="AA121" i="1"/>
  <c r="X140" i="1"/>
  <c r="AF140" i="1"/>
  <c r="X148" i="1"/>
  <c r="M25" i="2"/>
  <c r="H25" i="2"/>
  <c r="Q13" i="2"/>
  <c r="Q34" i="2"/>
  <c r="Q75" i="2"/>
  <c r="H79" i="2"/>
  <c r="AG62" i="2"/>
  <c r="AA62" i="2"/>
  <c r="N90" i="1"/>
  <c r="Q97" i="1"/>
  <c r="H135" i="1"/>
  <c r="Q126" i="1"/>
  <c r="AC25" i="1"/>
  <c r="AL23" i="1"/>
  <c r="AL28" i="1"/>
  <c r="X73" i="1"/>
  <c r="AH90" i="1"/>
  <c r="AL86" i="1"/>
  <c r="Z90" i="1"/>
  <c r="AL91" i="1"/>
  <c r="AL122" i="1"/>
  <c r="Q19" i="2"/>
  <c r="Q17" i="2"/>
  <c r="Q22" i="6"/>
  <c r="E25" i="6"/>
  <c r="F73" i="6"/>
  <c r="Q63" i="6"/>
  <c r="M148" i="9"/>
  <c r="Q141" i="9"/>
  <c r="E148" i="9"/>
  <c r="Q146" i="9"/>
  <c r="Q93" i="10"/>
  <c r="AE48" i="13"/>
  <c r="J48" i="13"/>
  <c r="Q26" i="22"/>
  <c r="F148" i="22"/>
  <c r="Q141" i="22"/>
  <c r="AN148" i="1"/>
  <c r="Q51" i="2"/>
  <c r="Q55" i="2"/>
  <c r="E121" i="2"/>
  <c r="L121" i="2"/>
  <c r="N148" i="2"/>
  <c r="AL65" i="2"/>
  <c r="Q57" i="1"/>
  <c r="Q91" i="1"/>
  <c r="AL24" i="1"/>
  <c r="AC62" i="1"/>
  <c r="AY27" i="1"/>
  <c r="AY58" i="1"/>
  <c r="AY146" i="1"/>
  <c r="O48" i="2"/>
  <c r="Q46" i="2"/>
  <c r="E62" i="2"/>
  <c r="O73" i="2"/>
  <c r="G121" i="2"/>
  <c r="Q110" i="2"/>
  <c r="AC73" i="2"/>
  <c r="AL112" i="2"/>
  <c r="Z121" i="2"/>
  <c r="AY105" i="2"/>
  <c r="AD54" i="4"/>
  <c r="S62" i="4"/>
  <c r="Q24" i="2"/>
  <c r="Q20" i="2"/>
  <c r="Q83" i="2"/>
  <c r="Q93" i="2"/>
  <c r="O121" i="2"/>
  <c r="Q116" i="2"/>
  <c r="AA48" i="2"/>
  <c r="AH140" i="2"/>
  <c r="AD16" i="4"/>
  <c r="AD13" i="4"/>
  <c r="Q78" i="2"/>
  <c r="F121" i="2"/>
  <c r="Q147" i="2"/>
  <c r="AG140" i="2"/>
  <c r="AY34" i="2"/>
  <c r="AR135" i="2"/>
  <c r="AM140" i="2"/>
  <c r="Q24" i="3"/>
  <c r="Q38" i="3"/>
  <c r="Q50" i="3"/>
  <c r="G73" i="3"/>
  <c r="Q105" i="3"/>
  <c r="K73" i="4"/>
  <c r="G90" i="4"/>
  <c r="AD51" i="4"/>
  <c r="R62" i="4"/>
  <c r="T90" i="4"/>
  <c r="S135" i="4"/>
  <c r="AD143" i="4"/>
  <c r="Q66" i="5"/>
  <c r="Q117" i="5"/>
  <c r="L62" i="6"/>
  <c r="Q52" i="6"/>
  <c r="Q54" i="2"/>
  <c r="F148" i="2"/>
  <c r="Q146" i="2"/>
  <c r="AL66" i="2"/>
  <c r="AR73" i="2"/>
  <c r="AY98" i="2"/>
  <c r="AY136" i="2"/>
  <c r="Q23" i="3"/>
  <c r="Q34" i="3"/>
  <c r="Q110" i="3"/>
  <c r="Q114" i="3"/>
  <c r="Q146" i="4"/>
  <c r="AD29" i="4"/>
  <c r="AD50" i="4"/>
  <c r="Z62" i="4"/>
  <c r="Y73" i="4"/>
  <c r="AD67" i="4"/>
  <c r="AD83" i="4"/>
  <c r="AD87" i="4"/>
  <c r="AD146" i="4"/>
  <c r="L62" i="5"/>
  <c r="AL60" i="2"/>
  <c r="AY49" i="2"/>
  <c r="G25" i="3"/>
  <c r="Q39" i="3"/>
  <c r="Q68" i="3"/>
  <c r="N90" i="3"/>
  <c r="E121" i="3"/>
  <c r="M121" i="3"/>
  <c r="Q123" i="4"/>
  <c r="K148" i="4"/>
  <c r="G148" i="4"/>
  <c r="AD32" i="4"/>
  <c r="R121" i="4"/>
  <c r="AD113" i="4"/>
  <c r="AD131" i="4"/>
  <c r="Q67" i="5"/>
  <c r="Q126" i="3"/>
  <c r="N121" i="4"/>
  <c r="X62" i="4"/>
  <c r="Q116" i="5"/>
  <c r="G135" i="6"/>
  <c r="L25" i="9"/>
  <c r="H79" i="9"/>
  <c r="O79" i="3"/>
  <c r="Q116" i="4"/>
  <c r="M135" i="4"/>
  <c r="AD47" i="4"/>
  <c r="Y62" i="4"/>
  <c r="X135" i="4"/>
  <c r="AD145" i="4"/>
  <c r="F148" i="5"/>
  <c r="E48" i="6"/>
  <c r="N121" i="6"/>
  <c r="Q116" i="6"/>
  <c r="AD26" i="6"/>
  <c r="AB121" i="6"/>
  <c r="Q20" i="9"/>
  <c r="Q75" i="3"/>
  <c r="Q110" i="4"/>
  <c r="Q119" i="4"/>
  <c r="AD55" i="4"/>
  <c r="U79" i="4"/>
  <c r="E79" i="5"/>
  <c r="Q74" i="5"/>
  <c r="M79" i="5"/>
  <c r="Q118" i="5"/>
  <c r="Q147" i="5"/>
  <c r="Q23" i="6"/>
  <c r="Q30" i="6"/>
  <c r="Q77" i="6"/>
  <c r="Q93" i="6"/>
  <c r="Q115" i="6"/>
  <c r="AD12" i="6"/>
  <c r="Y90" i="6"/>
  <c r="AD88" i="6"/>
  <c r="H90" i="9"/>
  <c r="L25" i="10"/>
  <c r="Q14" i="10"/>
  <c r="L62" i="10"/>
  <c r="Q50" i="10"/>
  <c r="Q57" i="10"/>
  <c r="Q119" i="10"/>
  <c r="T48" i="12"/>
  <c r="M90" i="22"/>
  <c r="N48" i="9"/>
  <c r="G62" i="9"/>
  <c r="M73" i="9"/>
  <c r="Q103" i="9"/>
  <c r="Q125" i="9"/>
  <c r="G140" i="9"/>
  <c r="Q39" i="10"/>
  <c r="E48" i="10"/>
  <c r="O121" i="10"/>
  <c r="Q15" i="9"/>
  <c r="Q27" i="9"/>
  <c r="Q124" i="9"/>
  <c r="Q143" i="10"/>
  <c r="W42" i="12"/>
  <c r="S135" i="12"/>
  <c r="AJ14" i="12"/>
  <c r="R25" i="13"/>
  <c r="W45" i="13"/>
  <c r="S90" i="13"/>
  <c r="W93" i="13"/>
  <c r="N135" i="22"/>
  <c r="Q125" i="22"/>
  <c r="AJ12" i="12"/>
  <c r="AJ29" i="12"/>
  <c r="W87" i="13"/>
  <c r="J62" i="13"/>
  <c r="Q89" i="22"/>
  <c r="R62" i="12"/>
  <c r="J25" i="13"/>
  <c r="W94" i="13"/>
  <c r="AJ35" i="13"/>
  <c r="AA135" i="13"/>
  <c r="X135" i="1"/>
  <c r="X90" i="1"/>
  <c r="X121" i="1"/>
  <c r="X62" i="1"/>
  <c r="Q37" i="6" l="1"/>
  <c r="S149" i="9"/>
  <c r="Q25" i="9"/>
  <c r="C140" i="13"/>
  <c r="M22" i="24" s="1"/>
  <c r="M53" i="24" s="1"/>
  <c r="Q48" i="3"/>
  <c r="D48" i="3" s="1"/>
  <c r="C48" i="3" s="1"/>
  <c r="Q140" i="10"/>
  <c r="D140" i="10" s="1"/>
  <c r="C140" i="10" s="1"/>
  <c r="Q135" i="10"/>
  <c r="D135" i="10" s="1"/>
  <c r="C135" i="10" s="1"/>
  <c r="Q148" i="10"/>
  <c r="D148" i="10" s="1"/>
  <c r="C148" i="10" s="1"/>
  <c r="AD140" i="4"/>
  <c r="Q140" i="4"/>
  <c r="Q121" i="6"/>
  <c r="Q148" i="4"/>
  <c r="AJ108" i="12"/>
  <c r="AJ79" i="13"/>
  <c r="Q25" i="22"/>
  <c r="D25" i="22" s="1"/>
  <c r="Q37" i="9"/>
  <c r="D37" i="9" s="1"/>
  <c r="Q108" i="4"/>
  <c r="Q108" i="9"/>
  <c r="D108" i="9" s="1"/>
  <c r="Q37" i="22"/>
  <c r="D37" i="22" s="1"/>
  <c r="C37" i="22" s="1"/>
  <c r="F25" i="12"/>
  <c r="AJ62" i="12"/>
  <c r="AJ73" i="13"/>
  <c r="F108" i="12"/>
  <c r="AY108" i="2"/>
  <c r="Q25" i="10"/>
  <c r="D25" i="10" s="1"/>
  <c r="C25" i="10" s="1"/>
  <c r="Q37" i="2"/>
  <c r="D37" i="2" s="1"/>
  <c r="Q108" i="10"/>
  <c r="D108" i="10" s="1"/>
  <c r="C108" i="10" s="1"/>
  <c r="AD108" i="4"/>
  <c r="AD37" i="4"/>
  <c r="Q37" i="4"/>
  <c r="AJ73" i="12"/>
  <c r="F37" i="12"/>
  <c r="W62" i="12"/>
  <c r="AJ108" i="13"/>
  <c r="AJ37" i="13"/>
  <c r="W140" i="13"/>
  <c r="W37" i="13"/>
  <c r="Q108" i="5"/>
  <c r="Q37" i="5"/>
  <c r="Q108" i="22"/>
  <c r="D108" i="22" s="1"/>
  <c r="Q90" i="22"/>
  <c r="D90" i="22" s="1"/>
  <c r="Q135" i="9"/>
  <c r="Q148" i="9"/>
  <c r="Q79" i="9"/>
  <c r="D79" i="9" s="1"/>
  <c r="Q108" i="3"/>
  <c r="D108" i="3" s="1"/>
  <c r="C108" i="3" s="1"/>
  <c r="Q37" i="3"/>
  <c r="D37" i="3" s="1"/>
  <c r="C37" i="3" s="1"/>
  <c r="Q108" i="2"/>
  <c r="D108" i="2" s="1"/>
  <c r="AL37" i="1"/>
  <c r="Q108" i="1"/>
  <c r="Q62" i="10"/>
  <c r="D62" i="10" s="1"/>
  <c r="C62" i="10" s="1"/>
  <c r="Q37" i="10"/>
  <c r="D37" i="10" s="1"/>
  <c r="AD108" i="6"/>
  <c r="AD37" i="6"/>
  <c r="Q79" i="6"/>
  <c r="Q140" i="6"/>
  <c r="Q108" i="6"/>
  <c r="Q48" i="10"/>
  <c r="D48" i="10" s="1"/>
  <c r="C48" i="10" s="1"/>
  <c r="Q73" i="10"/>
  <c r="D73" i="10" s="1"/>
  <c r="C73" i="10" s="1"/>
  <c r="AD90" i="6"/>
  <c r="Q90" i="10"/>
  <c r="D90" i="10" s="1"/>
  <c r="C90" i="10" s="1"/>
  <c r="AJ79" i="12"/>
  <c r="AJ48" i="12"/>
  <c r="O45" i="24"/>
  <c r="R45" i="24"/>
  <c r="O52" i="24"/>
  <c r="R52" i="24"/>
  <c r="O46" i="24"/>
  <c r="R46" i="24"/>
  <c r="O44" i="24"/>
  <c r="R44" i="24"/>
  <c r="AJ140" i="12"/>
  <c r="O43" i="24"/>
  <c r="R43" i="24"/>
  <c r="W135" i="12"/>
  <c r="R47" i="24"/>
  <c r="O47" i="24"/>
  <c r="O51" i="24"/>
  <c r="R51" i="24"/>
  <c r="O53" i="24"/>
  <c r="R53" i="24"/>
  <c r="AJ121" i="12"/>
  <c r="O49" i="24"/>
  <c r="R49" i="24"/>
  <c r="S54" i="24"/>
  <c r="S53" i="24"/>
  <c r="S52" i="24"/>
  <c r="S51" i="24"/>
  <c r="S50" i="24"/>
  <c r="S49" i="24"/>
  <c r="S48" i="24"/>
  <c r="S47" i="24"/>
  <c r="S46" i="24"/>
  <c r="S45" i="24"/>
  <c r="S44" i="24"/>
  <c r="Q49" i="24"/>
  <c r="AD148" i="4"/>
  <c r="Q148" i="6"/>
  <c r="Q135" i="6"/>
  <c r="Q135" i="4"/>
  <c r="AD121" i="6"/>
  <c r="AD79" i="4"/>
  <c r="Q90" i="4"/>
  <c r="Q73" i="6"/>
  <c r="Q62" i="6"/>
  <c r="Q121" i="9"/>
  <c r="D121" i="9" s="1"/>
  <c r="O149" i="9"/>
  <c r="U149" i="9"/>
  <c r="R149" i="9"/>
  <c r="V149" i="9"/>
  <c r="Q148" i="22"/>
  <c r="D148" i="22" s="1"/>
  <c r="C148" i="22" s="1"/>
  <c r="Q140" i="5"/>
  <c r="D140" i="5" s="1"/>
  <c r="C140" i="5" s="1"/>
  <c r="Q140" i="22"/>
  <c r="D140" i="22" s="1"/>
  <c r="Q135" i="22"/>
  <c r="D135" i="22" s="1"/>
  <c r="Q135" i="5"/>
  <c r="D135" i="5" s="1"/>
  <c r="C135" i="5" s="1"/>
  <c r="Q121" i="10"/>
  <c r="D121" i="10" s="1"/>
  <c r="C121" i="10" s="1"/>
  <c r="Q121" i="22"/>
  <c r="D121" i="22" s="1"/>
  <c r="D108" i="5"/>
  <c r="C108" i="5" s="1"/>
  <c r="Q90" i="5"/>
  <c r="D90" i="5" s="1"/>
  <c r="C90" i="5" s="1"/>
  <c r="Q79" i="10"/>
  <c r="D79" i="10" s="1"/>
  <c r="C79" i="10" s="1"/>
  <c r="Q79" i="22"/>
  <c r="D79" i="22" s="1"/>
  <c r="H149" i="22"/>
  <c r="Q79" i="5"/>
  <c r="D79" i="5" s="1"/>
  <c r="C79" i="5" s="1"/>
  <c r="Q73" i="22"/>
  <c r="D73" i="22" s="1"/>
  <c r="Q62" i="5"/>
  <c r="D62" i="5" s="1"/>
  <c r="C62" i="5" s="1"/>
  <c r="Q48" i="22"/>
  <c r="D48" i="22" s="1"/>
  <c r="N149" i="10"/>
  <c r="P149" i="10"/>
  <c r="L149" i="3"/>
  <c r="F149" i="10"/>
  <c r="G149" i="10"/>
  <c r="AI149" i="12"/>
  <c r="AJ25" i="12"/>
  <c r="E149" i="12"/>
  <c r="E149" i="13"/>
  <c r="F148" i="13"/>
  <c r="H148" i="12"/>
  <c r="F140" i="12"/>
  <c r="V149" i="12"/>
  <c r="V149" i="13"/>
  <c r="H140" i="13"/>
  <c r="I140" i="13"/>
  <c r="Z149" i="12"/>
  <c r="F48" i="13"/>
  <c r="AI149" i="13"/>
  <c r="AX149" i="2"/>
  <c r="AY48" i="2"/>
  <c r="S149" i="1"/>
  <c r="AX149" i="1"/>
  <c r="AK149" i="1"/>
  <c r="AM62" i="1"/>
  <c r="AY49" i="1"/>
  <c r="AY92" i="1"/>
  <c r="AY94" i="1"/>
  <c r="AY95" i="1"/>
  <c r="AY110" i="1"/>
  <c r="AU135" i="1"/>
  <c r="AG25" i="2"/>
  <c r="AU140" i="1"/>
  <c r="AY99" i="1"/>
  <c r="AA149" i="13"/>
  <c r="AY34" i="1"/>
  <c r="AT62" i="1"/>
  <c r="AN90" i="1"/>
  <c r="AY82" i="1"/>
  <c r="AY96" i="1"/>
  <c r="AY98" i="1"/>
  <c r="AU121" i="1"/>
  <c r="AV121" i="1"/>
  <c r="AO121" i="1"/>
  <c r="AT121" i="1"/>
  <c r="AY116" i="1"/>
  <c r="AY118" i="1"/>
  <c r="AY122" i="1"/>
  <c r="AY124" i="1"/>
  <c r="AY125" i="1"/>
  <c r="AN135" i="1"/>
  <c r="AY131" i="1"/>
  <c r="AY136" i="1"/>
  <c r="AM140" i="1"/>
  <c r="AB25" i="2"/>
  <c r="AI25" i="2"/>
  <c r="AA25" i="2"/>
  <c r="AL22" i="2"/>
  <c r="AL21" i="2"/>
  <c r="AO135" i="1"/>
  <c r="AG149" i="13"/>
  <c r="AY133" i="1"/>
  <c r="AF149" i="12"/>
  <c r="Z25" i="2"/>
  <c r="Z149" i="2" s="1"/>
  <c r="AM121" i="1"/>
  <c r="AY81" i="1"/>
  <c r="AO79" i="1"/>
  <c r="AH149" i="13"/>
  <c r="H148" i="13"/>
  <c r="V73" i="1"/>
  <c r="AS73" i="1"/>
  <c r="AY64" i="1"/>
  <c r="AP73" i="1"/>
  <c r="AS79" i="1"/>
  <c r="AY120" i="1"/>
  <c r="AS135" i="1"/>
  <c r="AY132" i="1"/>
  <c r="AL23" i="2"/>
  <c r="AY123" i="1"/>
  <c r="I148" i="12"/>
  <c r="AL92" i="2"/>
  <c r="AL80" i="2"/>
  <c r="AL104" i="2"/>
  <c r="I135" i="13"/>
  <c r="G135" i="13"/>
  <c r="D135" i="13" s="1"/>
  <c r="AL125" i="1"/>
  <c r="AL146" i="1"/>
  <c r="AY16" i="1"/>
  <c r="AT48" i="1"/>
  <c r="AY48" i="1" s="1"/>
  <c r="AY38" i="1"/>
  <c r="AC25" i="2"/>
  <c r="AE25" i="2"/>
  <c r="AL94" i="2"/>
  <c r="AL101" i="2"/>
  <c r="AL125" i="2"/>
  <c r="W90" i="13"/>
  <c r="W48" i="12"/>
  <c r="F48" i="12"/>
  <c r="AL20" i="2"/>
  <c r="AL82" i="2"/>
  <c r="AL85" i="1"/>
  <c r="AJ121" i="13"/>
  <c r="AL19" i="2"/>
  <c r="AL56" i="1"/>
  <c r="Y149" i="12"/>
  <c r="W140" i="1"/>
  <c r="V140" i="1"/>
  <c r="AL89" i="2"/>
  <c r="AJ140" i="13"/>
  <c r="Y149" i="13"/>
  <c r="I148" i="13"/>
  <c r="U121" i="1"/>
  <c r="R121" i="1" s="1"/>
  <c r="AL81" i="2"/>
  <c r="AF79" i="2"/>
  <c r="AL103" i="2"/>
  <c r="H135" i="12"/>
  <c r="W140" i="12"/>
  <c r="I25" i="13"/>
  <c r="G48" i="13"/>
  <c r="D48" i="13" s="1"/>
  <c r="R149" i="12"/>
  <c r="W121" i="12"/>
  <c r="G79" i="13"/>
  <c r="D79" i="13" s="1"/>
  <c r="W48" i="1"/>
  <c r="U73" i="1"/>
  <c r="R73" i="1" s="1"/>
  <c r="U79" i="1"/>
  <c r="R79" i="1" s="1"/>
  <c r="U90" i="1"/>
  <c r="R90" i="1" s="1"/>
  <c r="AL66" i="1"/>
  <c r="AH73" i="1"/>
  <c r="AL69" i="1"/>
  <c r="AL78" i="1"/>
  <c r="AG90" i="1"/>
  <c r="AH135" i="1"/>
  <c r="AW62" i="1"/>
  <c r="AY63" i="1"/>
  <c r="AL12" i="2"/>
  <c r="AL24" i="2"/>
  <c r="AL30" i="2"/>
  <c r="AC79" i="2"/>
  <c r="AA62" i="1"/>
  <c r="AA149" i="1" s="1"/>
  <c r="AH62" i="1"/>
  <c r="AS148" i="1"/>
  <c r="AY148" i="1"/>
  <c r="AL78" i="2"/>
  <c r="AE79" i="2"/>
  <c r="AH135" i="2"/>
  <c r="AB135" i="2"/>
  <c r="AY29" i="1"/>
  <c r="AY33" i="1"/>
  <c r="AY84" i="1"/>
  <c r="AY93" i="1"/>
  <c r="AY113" i="1"/>
  <c r="AY28" i="2"/>
  <c r="AY60" i="2"/>
  <c r="AH79" i="2"/>
  <c r="AH149" i="2" s="1"/>
  <c r="AG135" i="2"/>
  <c r="AV62" i="2"/>
  <c r="AL71" i="1"/>
  <c r="AL101" i="1"/>
  <c r="AL119" i="1"/>
  <c r="AL129" i="1"/>
  <c r="AF135" i="1"/>
  <c r="AL133" i="1"/>
  <c r="AL134" i="1"/>
  <c r="AH140" i="1"/>
  <c r="AI90" i="1"/>
  <c r="AY60" i="1"/>
  <c r="AY66" i="1"/>
  <c r="AY69" i="1"/>
  <c r="AV73" i="1"/>
  <c r="AO73" i="1"/>
  <c r="AW73" i="1"/>
  <c r="AO90" i="1"/>
  <c r="AY86" i="1"/>
  <c r="AL49" i="2"/>
  <c r="AI148" i="2"/>
  <c r="AL148" i="2" s="1"/>
  <c r="AY135" i="2"/>
  <c r="AY78" i="2"/>
  <c r="AD149" i="13"/>
  <c r="AL68" i="1"/>
  <c r="AL118" i="1"/>
  <c r="AI73" i="1"/>
  <c r="AY76" i="1"/>
  <c r="AY78" i="1"/>
  <c r="AU90" i="1"/>
  <c r="AY112" i="1"/>
  <c r="AY117" i="1"/>
  <c r="AS121" i="1"/>
  <c r="AJ62" i="2"/>
  <c r="AL93" i="2"/>
  <c r="AL106" i="2"/>
  <c r="AL113" i="2"/>
  <c r="AL114" i="2"/>
  <c r="AE140" i="2"/>
  <c r="AL140" i="2" s="1"/>
  <c r="AT62" i="2"/>
  <c r="AY51" i="2"/>
  <c r="AY72" i="2"/>
  <c r="AU90" i="2"/>
  <c r="AY113" i="2"/>
  <c r="AS121" i="2"/>
  <c r="AY120" i="2"/>
  <c r="AY125" i="2"/>
  <c r="AT140" i="2"/>
  <c r="L90" i="12"/>
  <c r="F148" i="12"/>
  <c r="C148" i="12" s="1"/>
  <c r="AJ44" i="13"/>
  <c r="AO25" i="2"/>
  <c r="AY25" i="2" s="1"/>
  <c r="AP79" i="2"/>
  <c r="AM79" i="2"/>
  <c r="AE149" i="12"/>
  <c r="Z48" i="13"/>
  <c r="AJ42" i="13"/>
  <c r="M25" i="12"/>
  <c r="M149" i="12" s="1"/>
  <c r="F73" i="12"/>
  <c r="W93" i="12"/>
  <c r="W108" i="12" s="1"/>
  <c r="AD149" i="12"/>
  <c r="AC25" i="13"/>
  <c r="AJ25" i="13" s="1"/>
  <c r="R48" i="13"/>
  <c r="W48" i="13" s="1"/>
  <c r="M73" i="13"/>
  <c r="L148" i="13"/>
  <c r="P148" i="13"/>
  <c r="T148" i="13"/>
  <c r="AY123" i="2"/>
  <c r="AR140" i="2"/>
  <c r="AM148" i="2"/>
  <c r="AY148" i="2" s="1"/>
  <c r="F62" i="12"/>
  <c r="W73" i="12"/>
  <c r="W113" i="12"/>
  <c r="N148" i="12"/>
  <c r="N149" i="12" s="1"/>
  <c r="U148" i="12"/>
  <c r="U149" i="12" s="1"/>
  <c r="AH90" i="12"/>
  <c r="X90" i="12"/>
  <c r="AG149" i="12"/>
  <c r="AF90" i="13"/>
  <c r="AJ90" i="13" s="1"/>
  <c r="W12" i="13"/>
  <c r="W16" i="13"/>
  <c r="F37" i="13"/>
  <c r="W44" i="13"/>
  <c r="Q62" i="13"/>
  <c r="U62" i="13"/>
  <c r="R62" i="13"/>
  <c r="W52" i="13"/>
  <c r="U73" i="13"/>
  <c r="W69" i="13"/>
  <c r="L79" i="13"/>
  <c r="W80" i="13"/>
  <c r="W84" i="13"/>
  <c r="W85" i="13"/>
  <c r="W117" i="13"/>
  <c r="Q135" i="13"/>
  <c r="F135" i="13"/>
  <c r="K148" i="13"/>
  <c r="K149" i="13" s="1"/>
  <c r="S148" i="13"/>
  <c r="AL100" i="1"/>
  <c r="AL104" i="1"/>
  <c r="AT25" i="1"/>
  <c r="AN25" i="1"/>
  <c r="AY13" i="1"/>
  <c r="AV121" i="2"/>
  <c r="AE149" i="13"/>
  <c r="AJ148" i="1"/>
  <c r="AL148" i="1" s="1"/>
  <c r="G90" i="13"/>
  <c r="D90" i="13" s="1"/>
  <c r="AL50" i="1"/>
  <c r="AB62" i="1"/>
  <c r="AF62" i="1"/>
  <c r="AL60" i="1"/>
  <c r="AL63" i="1"/>
  <c r="Z73" i="1"/>
  <c r="AG73" i="1"/>
  <c r="AL77" i="2"/>
  <c r="AA90" i="2"/>
  <c r="V25" i="1"/>
  <c r="AL130" i="1"/>
  <c r="AB135" i="1"/>
  <c r="AY17" i="1"/>
  <c r="AM25" i="1"/>
  <c r="AN62" i="1"/>
  <c r="AY51" i="1"/>
  <c r="AY68" i="1"/>
  <c r="AM73" i="1"/>
  <c r="AT79" i="1"/>
  <c r="AY74" i="1"/>
  <c r="AV90" i="1"/>
  <c r="AY83" i="1"/>
  <c r="AY111" i="2"/>
  <c r="AM121" i="2"/>
  <c r="AY115" i="2"/>
  <c r="AP121" i="2"/>
  <c r="Q149" i="12"/>
  <c r="AL137" i="1"/>
  <c r="AL105" i="1"/>
  <c r="AU25" i="1"/>
  <c r="Z135" i="1"/>
  <c r="AG48" i="2"/>
  <c r="AL48" i="2" s="1"/>
  <c r="I140" i="12"/>
  <c r="H140" i="12"/>
  <c r="AL65" i="1"/>
  <c r="AL70" i="1"/>
  <c r="AC73" i="1"/>
  <c r="AC149" i="1" s="1"/>
  <c r="AL72" i="1"/>
  <c r="AL103" i="1"/>
  <c r="AL141" i="1"/>
  <c r="AW25" i="1"/>
  <c r="AO25" i="1"/>
  <c r="AY26" i="1"/>
  <c r="AY75" i="1"/>
  <c r="AU121" i="2"/>
  <c r="AY112" i="2"/>
  <c r="X149" i="13"/>
  <c r="AL102" i="1"/>
  <c r="AJ148" i="13"/>
  <c r="AO121" i="2"/>
  <c r="AY14" i="1"/>
  <c r="AL64" i="1"/>
  <c r="AN73" i="1"/>
  <c r="AL106" i="1"/>
  <c r="AS25" i="1"/>
  <c r="AY23" i="1"/>
  <c r="AN121" i="2"/>
  <c r="P149" i="12"/>
  <c r="AU79" i="1"/>
  <c r="F121" i="12"/>
  <c r="F79" i="13"/>
  <c r="G73" i="13"/>
  <c r="D73" i="13" s="1"/>
  <c r="AF79" i="1"/>
  <c r="AL79" i="1" s="1"/>
  <c r="AJ148" i="12"/>
  <c r="AJ135" i="1"/>
  <c r="G62" i="13"/>
  <c r="D62" i="13" s="1"/>
  <c r="G25" i="13"/>
  <c r="H37" i="12"/>
  <c r="G121" i="13"/>
  <c r="D121" i="13" s="1"/>
  <c r="AP62" i="1"/>
  <c r="AV135" i="1"/>
  <c r="AC135" i="2"/>
  <c r="AM79" i="1"/>
  <c r="AY104" i="1"/>
  <c r="AI73" i="2"/>
  <c r="AL89" i="1"/>
  <c r="AY91" i="1"/>
  <c r="AY139" i="1"/>
  <c r="AL29" i="2"/>
  <c r="AL121" i="2"/>
  <c r="AF135" i="2"/>
  <c r="AL95" i="1"/>
  <c r="AG135" i="1"/>
  <c r="AG149" i="1" s="1"/>
  <c r="AL131" i="1"/>
  <c r="AL136" i="1"/>
  <c r="AY80" i="1"/>
  <c r="AC62" i="2"/>
  <c r="AN90" i="2"/>
  <c r="AL44" i="2"/>
  <c r="AE73" i="2"/>
  <c r="AY31" i="2"/>
  <c r="AW73" i="2"/>
  <c r="AY73" i="2" s="1"/>
  <c r="AY75" i="2"/>
  <c r="AW121" i="2"/>
  <c r="AY87" i="1"/>
  <c r="AJ149" i="2"/>
  <c r="AR121" i="2"/>
  <c r="AL42" i="2"/>
  <c r="AY142" i="2"/>
  <c r="K25" i="12"/>
  <c r="S25" i="12"/>
  <c r="W75" i="12"/>
  <c r="T90" i="12"/>
  <c r="AF48" i="13"/>
  <c r="AF149" i="13" s="1"/>
  <c r="AJ115" i="13"/>
  <c r="AL117" i="2"/>
  <c r="S79" i="12"/>
  <c r="W79" i="12" s="1"/>
  <c r="AJ28" i="12"/>
  <c r="AJ37" i="12" s="1"/>
  <c r="AA135" i="12"/>
  <c r="AJ135" i="12" s="1"/>
  <c r="W60" i="13"/>
  <c r="W27" i="12"/>
  <c r="W37" i="12" s="1"/>
  <c r="W86" i="12"/>
  <c r="K148" i="12"/>
  <c r="AJ40" i="13"/>
  <c r="N148" i="13"/>
  <c r="N149" i="13" s="1"/>
  <c r="R148" i="13"/>
  <c r="F90" i="13"/>
  <c r="F79" i="12"/>
  <c r="W116" i="12"/>
  <c r="AC48" i="13"/>
  <c r="Z135" i="13"/>
  <c r="AJ135" i="13" s="1"/>
  <c r="U25" i="13"/>
  <c r="W18" i="13"/>
  <c r="P62" i="13"/>
  <c r="T73" i="13"/>
  <c r="Q73" i="13"/>
  <c r="Q79" i="13"/>
  <c r="U79" i="13"/>
  <c r="W102" i="13"/>
  <c r="W108" i="13" s="1"/>
  <c r="M121" i="13"/>
  <c r="S135" i="13"/>
  <c r="M135" i="13"/>
  <c r="Q62" i="22"/>
  <c r="D62" i="22" s="1"/>
  <c r="G149" i="22"/>
  <c r="N149" i="22"/>
  <c r="K149" i="22"/>
  <c r="M149" i="22"/>
  <c r="P149" i="22"/>
  <c r="E149" i="22"/>
  <c r="F149" i="22"/>
  <c r="L149" i="22"/>
  <c r="O149" i="22"/>
  <c r="J149" i="13"/>
  <c r="J149" i="12"/>
  <c r="M149" i="10"/>
  <c r="L149" i="10"/>
  <c r="O149" i="10"/>
  <c r="H149" i="10"/>
  <c r="E149" i="10"/>
  <c r="Q148" i="2"/>
  <c r="D148" i="2" s="1"/>
  <c r="C148" i="2" s="1"/>
  <c r="Q62" i="3"/>
  <c r="D62" i="3" s="1"/>
  <c r="C62" i="3" s="1"/>
  <c r="Q140" i="2"/>
  <c r="D140" i="2" s="1"/>
  <c r="Q73" i="9"/>
  <c r="D73" i="9" s="1"/>
  <c r="Q148" i="5"/>
  <c r="D148" i="5" s="1"/>
  <c r="C148" i="5" s="1"/>
  <c r="Q79" i="4"/>
  <c r="E149" i="2"/>
  <c r="AD135" i="4"/>
  <c r="AD73" i="4"/>
  <c r="Q73" i="4"/>
  <c r="Q90" i="2"/>
  <c r="Q73" i="3"/>
  <c r="D73" i="3" s="1"/>
  <c r="C73" i="3" s="1"/>
  <c r="Q62" i="9"/>
  <c r="D62" i="9" s="1"/>
  <c r="Q12" i="1"/>
  <c r="AD121" i="4"/>
  <c r="Q121" i="3"/>
  <c r="D121" i="3" s="1"/>
  <c r="C121" i="3" s="1"/>
  <c r="Q25" i="4"/>
  <c r="Q121" i="4"/>
  <c r="AD62" i="4"/>
  <c r="Q90" i="6"/>
  <c r="AD62" i="6"/>
  <c r="S149" i="4"/>
  <c r="H149" i="9"/>
  <c r="Q90" i="3"/>
  <c r="D90" i="3" s="1"/>
  <c r="C90" i="3" s="1"/>
  <c r="AD90" i="4"/>
  <c r="Q140" i="9"/>
  <c r="D140" i="9" s="1"/>
  <c r="AD79" i="6"/>
  <c r="Q140" i="3"/>
  <c r="D140" i="3" s="1"/>
  <c r="C140" i="3" s="1"/>
  <c r="Q73" i="5"/>
  <c r="D73" i="5" s="1"/>
  <c r="C73" i="5" s="1"/>
  <c r="Q148" i="3"/>
  <c r="D148" i="3" s="1"/>
  <c r="C148" i="3" s="1"/>
  <c r="Q48" i="6"/>
  <c r="Q48" i="4"/>
  <c r="Q121" i="5"/>
  <c r="D121" i="5" s="1"/>
  <c r="C121" i="5" s="1"/>
  <c r="Q90" i="9"/>
  <c r="D90" i="9" s="1"/>
  <c r="P149" i="6"/>
  <c r="O149" i="6"/>
  <c r="AD73" i="6"/>
  <c r="AD140" i="6"/>
  <c r="Q48" i="9"/>
  <c r="D48" i="9" s="1"/>
  <c r="W149" i="9"/>
  <c r="M149" i="9"/>
  <c r="P149" i="9"/>
  <c r="L149" i="9"/>
  <c r="F149" i="9"/>
  <c r="G149" i="9"/>
  <c r="E149" i="9"/>
  <c r="N149" i="9"/>
  <c r="H149" i="8"/>
  <c r="AD25" i="6"/>
  <c r="AD48" i="6"/>
  <c r="Z149" i="6"/>
  <c r="AD135" i="6"/>
  <c r="U149" i="6"/>
  <c r="AD148" i="6"/>
  <c r="S149" i="6"/>
  <c r="R149" i="6"/>
  <c r="T149" i="6"/>
  <c r="AA149" i="6"/>
  <c r="AC149" i="6"/>
  <c r="AB149" i="6"/>
  <c r="Y149" i="6"/>
  <c r="Q25" i="6"/>
  <c r="M149" i="6"/>
  <c r="H149" i="6"/>
  <c r="N149" i="6"/>
  <c r="L149" i="6"/>
  <c r="F149" i="6"/>
  <c r="E149" i="6"/>
  <c r="G149" i="6"/>
  <c r="Q48" i="5"/>
  <c r="D48" i="5" s="1"/>
  <c r="C48" i="5" s="1"/>
  <c r="N149" i="5"/>
  <c r="H149" i="5"/>
  <c r="P149" i="5"/>
  <c r="E149" i="5"/>
  <c r="L149" i="5"/>
  <c r="M149" i="5"/>
  <c r="F149" i="5"/>
  <c r="O149" i="5"/>
  <c r="G149" i="5"/>
  <c r="K149" i="5"/>
  <c r="Q25" i="5"/>
  <c r="AD48" i="4"/>
  <c r="AA149" i="4"/>
  <c r="Y149" i="4"/>
  <c r="AC149" i="4"/>
  <c r="AB149" i="4"/>
  <c r="Z149" i="4"/>
  <c r="T149" i="4"/>
  <c r="AD25" i="4"/>
  <c r="U149" i="4"/>
  <c r="R149" i="4"/>
  <c r="X149" i="4"/>
  <c r="Q62" i="4"/>
  <c r="H149" i="4"/>
  <c r="M149" i="4"/>
  <c r="P149" i="4"/>
  <c r="G149" i="4"/>
  <c r="N149" i="4"/>
  <c r="O149" i="4"/>
  <c r="K149" i="4"/>
  <c r="F149" i="4"/>
  <c r="L149" i="4"/>
  <c r="E149" i="4"/>
  <c r="Q62" i="2"/>
  <c r="D62" i="2" s="1"/>
  <c r="H149" i="2"/>
  <c r="R149" i="2"/>
  <c r="Q48" i="2"/>
  <c r="D48" i="2" s="1"/>
  <c r="Q135" i="3"/>
  <c r="D135" i="3" s="1"/>
  <c r="C135" i="3" s="1"/>
  <c r="Q79" i="3"/>
  <c r="D79" i="3" s="1"/>
  <c r="C79" i="3" s="1"/>
  <c r="Q79" i="2"/>
  <c r="Q73" i="2"/>
  <c r="D73" i="2" s="1"/>
  <c r="F149" i="3"/>
  <c r="G149" i="3"/>
  <c r="Q135" i="2"/>
  <c r="D135" i="2" s="1"/>
  <c r="Q25" i="2"/>
  <c r="Q148" i="1"/>
  <c r="D148" i="1" s="1"/>
  <c r="C148" i="1" s="1"/>
  <c r="Q121" i="2"/>
  <c r="D121" i="2" s="1"/>
  <c r="O149" i="3"/>
  <c r="E149" i="3"/>
  <c r="N149" i="3"/>
  <c r="H149" i="3"/>
  <c r="P149" i="3"/>
  <c r="Q25" i="3"/>
  <c r="D25" i="3" s="1"/>
  <c r="C25" i="3" s="1"/>
  <c r="M149" i="3"/>
  <c r="N149" i="2"/>
  <c r="F149" i="2"/>
  <c r="G149" i="2"/>
  <c r="L149" i="2"/>
  <c r="O149" i="2"/>
  <c r="M149" i="2"/>
  <c r="P149" i="2"/>
  <c r="AL48" i="1"/>
  <c r="X48" i="1"/>
  <c r="X25" i="1"/>
  <c r="AL25" i="1"/>
  <c r="Q140" i="1"/>
  <c r="Q121" i="1"/>
  <c r="Q26" i="1"/>
  <c r="G25" i="1"/>
  <c r="G149" i="1" s="1"/>
  <c r="Q30" i="1"/>
  <c r="Q73" i="1"/>
  <c r="Q79" i="1"/>
  <c r="Q90" i="1"/>
  <c r="Q135" i="1"/>
  <c r="P149" i="1"/>
  <c r="H25" i="1"/>
  <c r="H149" i="1" s="1"/>
  <c r="Q48" i="1"/>
  <c r="D48" i="1" s="1"/>
  <c r="F48" i="1"/>
  <c r="Q62" i="1"/>
  <c r="E149" i="1"/>
  <c r="M149" i="1"/>
  <c r="O149" i="1"/>
  <c r="Q13" i="1"/>
  <c r="N149" i="1"/>
  <c r="L149" i="1"/>
  <c r="D25" i="2" l="1"/>
  <c r="C25" i="2" s="1"/>
  <c r="H12" i="24" s="1"/>
  <c r="H43" i="24" s="1"/>
  <c r="D25" i="5"/>
  <c r="C25" i="5" s="1"/>
  <c r="L12" i="24" s="1"/>
  <c r="L43" i="24" s="1"/>
  <c r="D25" i="13"/>
  <c r="C25" i="13" s="1"/>
  <c r="M12" i="24" s="1"/>
  <c r="M43" i="24" s="1"/>
  <c r="D25" i="9"/>
  <c r="C25" i="9" s="1"/>
  <c r="Q149" i="9"/>
  <c r="C62" i="22"/>
  <c r="K15" i="24" s="1"/>
  <c r="K46" i="24" s="1"/>
  <c r="D135" i="9"/>
  <c r="C135" i="9" s="1"/>
  <c r="J21" i="24" s="1"/>
  <c r="J52" i="24" s="1"/>
  <c r="C90" i="22"/>
  <c r="K18" i="24" s="1"/>
  <c r="K49" i="24" s="1"/>
  <c r="C121" i="22"/>
  <c r="K20" i="24" s="1"/>
  <c r="K51" i="24" s="1"/>
  <c r="C25" i="22"/>
  <c r="K12" i="24" s="1"/>
  <c r="K43" i="24" s="1"/>
  <c r="D25" i="6"/>
  <c r="C25" i="6" s="1"/>
  <c r="C12" i="24" s="1"/>
  <c r="C43" i="24" s="1"/>
  <c r="C79" i="22"/>
  <c r="K17" i="24" s="1"/>
  <c r="K48" i="24" s="1"/>
  <c r="C135" i="22"/>
  <c r="K21" i="24" s="1"/>
  <c r="K52" i="24" s="1"/>
  <c r="C48" i="22"/>
  <c r="K14" i="24" s="1"/>
  <c r="K45" i="24" s="1"/>
  <c r="C108" i="22"/>
  <c r="K19" i="24" s="1"/>
  <c r="K50" i="24" s="1"/>
  <c r="C73" i="22"/>
  <c r="K16" i="24" s="1"/>
  <c r="K47" i="24" s="1"/>
  <c r="C140" i="22"/>
  <c r="K22" i="24" s="1"/>
  <c r="K53" i="24" s="1"/>
  <c r="C37" i="10"/>
  <c r="F13" i="24" s="1"/>
  <c r="F44" i="24" s="1"/>
  <c r="D148" i="9"/>
  <c r="C148" i="9" s="1"/>
  <c r="J23" i="24" s="1"/>
  <c r="J54" i="24" s="1"/>
  <c r="C140" i="2"/>
  <c r="H22" i="24" s="1"/>
  <c r="H53" i="24" s="1"/>
  <c r="C73" i="12"/>
  <c r="N16" i="24" s="1"/>
  <c r="N47" i="24" s="1"/>
  <c r="C48" i="2"/>
  <c r="H14" i="24" s="1"/>
  <c r="H45" i="24" s="1"/>
  <c r="C37" i="13"/>
  <c r="M13" i="24" s="1"/>
  <c r="M44" i="24" s="1"/>
  <c r="C37" i="12"/>
  <c r="N13" i="24" s="1"/>
  <c r="N44" i="24" s="1"/>
  <c r="C37" i="9"/>
  <c r="J13" i="24" s="1"/>
  <c r="J44" i="24" s="1"/>
  <c r="C135" i="2"/>
  <c r="H21" i="24" s="1"/>
  <c r="H52" i="24" s="1"/>
  <c r="C79" i="13"/>
  <c r="M17" i="24" s="1"/>
  <c r="M48" i="24" s="1"/>
  <c r="C108" i="2"/>
  <c r="H19" i="24" s="1"/>
  <c r="H50" i="24" s="1"/>
  <c r="C108" i="12"/>
  <c r="N19" i="24" s="1"/>
  <c r="N50" i="24" s="1"/>
  <c r="C62" i="2"/>
  <c r="H15" i="24" s="1"/>
  <c r="H46" i="24" s="1"/>
  <c r="C62" i="12"/>
  <c r="N15" i="24" s="1"/>
  <c r="N46" i="24" s="1"/>
  <c r="C121" i="2"/>
  <c r="H20" i="24" s="1"/>
  <c r="H51" i="24" s="1"/>
  <c r="C73" i="2"/>
  <c r="H16" i="24" s="1"/>
  <c r="H47" i="24" s="1"/>
  <c r="C79" i="12"/>
  <c r="N17" i="24" s="1"/>
  <c r="N48" i="24" s="1"/>
  <c r="C48" i="12"/>
  <c r="N14" i="24" s="1"/>
  <c r="N45" i="24" s="1"/>
  <c r="C48" i="13"/>
  <c r="M14" i="24" s="1"/>
  <c r="M45" i="24" s="1"/>
  <c r="C148" i="13"/>
  <c r="M23" i="24" s="1"/>
  <c r="M54" i="24" s="1"/>
  <c r="C25" i="12"/>
  <c r="N12" i="24" s="1"/>
  <c r="N43" i="24" s="1"/>
  <c r="C135" i="13"/>
  <c r="M21" i="24" s="1"/>
  <c r="M52" i="24" s="1"/>
  <c r="C48" i="1"/>
  <c r="G14" i="24" s="1"/>
  <c r="C121" i="12"/>
  <c r="N20" i="24" s="1"/>
  <c r="N51" i="24" s="1"/>
  <c r="C140" i="12"/>
  <c r="N22" i="24" s="1"/>
  <c r="N53" i="24" s="1"/>
  <c r="C90" i="13"/>
  <c r="M18" i="24" s="1"/>
  <c r="M49" i="24" s="1"/>
  <c r="C37" i="2"/>
  <c r="H13" i="24" s="1"/>
  <c r="H44" i="24" s="1"/>
  <c r="C108" i="9"/>
  <c r="J19" i="24" s="1"/>
  <c r="J50" i="24" s="1"/>
  <c r="H108" i="12"/>
  <c r="I37" i="12"/>
  <c r="I108" i="12"/>
  <c r="H108" i="13"/>
  <c r="I108" i="13"/>
  <c r="I37" i="13"/>
  <c r="H37" i="13"/>
  <c r="H25" i="13"/>
  <c r="N23" i="24"/>
  <c r="N54" i="24" s="1"/>
  <c r="K23" i="24"/>
  <c r="K54" i="24" s="1"/>
  <c r="H23" i="24"/>
  <c r="H54" i="24" s="1"/>
  <c r="AY90" i="2"/>
  <c r="I62" i="12"/>
  <c r="W37" i="1"/>
  <c r="AV149" i="2"/>
  <c r="P149" i="13"/>
  <c r="W108" i="1"/>
  <c r="AF149" i="2"/>
  <c r="AY140" i="2"/>
  <c r="AT149" i="2"/>
  <c r="AI149" i="1"/>
  <c r="T149" i="13"/>
  <c r="H62" i="12"/>
  <c r="AL79" i="2"/>
  <c r="AL37" i="2"/>
  <c r="I12" i="24"/>
  <c r="I43" i="24" s="1"/>
  <c r="D140" i="4"/>
  <c r="D148" i="4"/>
  <c r="F12" i="24"/>
  <c r="F43" i="24" s="1"/>
  <c r="D108" i="4"/>
  <c r="AP149" i="1"/>
  <c r="D90" i="6"/>
  <c r="AY37" i="2"/>
  <c r="AC149" i="2"/>
  <c r="D108" i="6"/>
  <c r="D121" i="6"/>
  <c r="D79" i="6"/>
  <c r="D62" i="4"/>
  <c r="AY140" i="1"/>
  <c r="D25" i="4"/>
  <c r="F90" i="12"/>
  <c r="K13" i="24"/>
  <c r="K44" i="24" s="1"/>
  <c r="D45" i="24"/>
  <c r="I14" i="24"/>
  <c r="I45" i="24" s="1"/>
  <c r="F20" i="24"/>
  <c r="F51" i="24" s="1"/>
  <c r="F18" i="24"/>
  <c r="F49" i="24" s="1"/>
  <c r="D44" i="24"/>
  <c r="I13" i="24"/>
  <c r="I44" i="24" s="1"/>
  <c r="D37" i="5"/>
  <c r="F19" i="24"/>
  <c r="F50" i="24" s="1"/>
  <c r="B54" i="24"/>
  <c r="G23" i="24"/>
  <c r="E54" i="24"/>
  <c r="D49" i="24"/>
  <c r="I18" i="24"/>
  <c r="I49" i="24" s="1"/>
  <c r="D51" i="24"/>
  <c r="I20" i="24"/>
  <c r="I51" i="24" s="1"/>
  <c r="E50" i="24"/>
  <c r="L23" i="24"/>
  <c r="L54" i="24" s="1"/>
  <c r="D46" i="24"/>
  <c r="I15" i="24"/>
  <c r="I46" i="24" s="1"/>
  <c r="L18" i="24"/>
  <c r="L49" i="24" s="1"/>
  <c r="L21" i="24"/>
  <c r="L52" i="24" s="1"/>
  <c r="F23" i="24"/>
  <c r="F54" i="24" s="1"/>
  <c r="D50" i="24"/>
  <c r="I19" i="24"/>
  <c r="I50" i="24" s="1"/>
  <c r="L17" i="24"/>
  <c r="L48" i="24" s="1"/>
  <c r="L22" i="24"/>
  <c r="L53" i="24" s="1"/>
  <c r="F21" i="24"/>
  <c r="F52" i="24" s="1"/>
  <c r="D79" i="2"/>
  <c r="E46" i="24"/>
  <c r="D48" i="24"/>
  <c r="I17" i="24"/>
  <c r="I48" i="24" s="1"/>
  <c r="E53" i="24"/>
  <c r="L14" i="24"/>
  <c r="L45" i="24" s="1"/>
  <c r="D54" i="24"/>
  <c r="I23" i="24"/>
  <c r="I54" i="24" s="1"/>
  <c r="D47" i="24"/>
  <c r="I16" i="24"/>
  <c r="I47" i="24" s="1"/>
  <c r="D135" i="4"/>
  <c r="C135" i="4" s="1"/>
  <c r="F22" i="24"/>
  <c r="F53" i="24" s="1"/>
  <c r="L15" i="24"/>
  <c r="L46" i="24" s="1"/>
  <c r="L19" i="24"/>
  <c r="L50" i="24" s="1"/>
  <c r="F16" i="24"/>
  <c r="F47" i="24" s="1"/>
  <c r="D140" i="6"/>
  <c r="D53" i="24"/>
  <c r="I22" i="24"/>
  <c r="I53" i="24" s="1"/>
  <c r="D52" i="24"/>
  <c r="I21" i="24"/>
  <c r="I52" i="24" s="1"/>
  <c r="D73" i="6"/>
  <c r="C73" i="6" s="1"/>
  <c r="L20" i="24"/>
  <c r="L51" i="24" s="1"/>
  <c r="L16" i="24"/>
  <c r="L47" i="24" s="1"/>
  <c r="Q25" i="1"/>
  <c r="D25" i="1" s="1"/>
  <c r="D90" i="2"/>
  <c r="F17" i="24"/>
  <c r="F48" i="24" s="1"/>
  <c r="F14" i="24"/>
  <c r="F45" i="24" s="1"/>
  <c r="F15" i="24"/>
  <c r="F46" i="24" s="1"/>
  <c r="Q44" i="24"/>
  <c r="D62" i="6"/>
  <c r="C62" i="6" s="1"/>
  <c r="W90" i="12"/>
  <c r="AY37" i="1"/>
  <c r="Q149" i="10"/>
  <c r="D121" i="4"/>
  <c r="C121" i="4" s="1"/>
  <c r="D37" i="4"/>
  <c r="C37" i="4" s="1"/>
  <c r="D90" i="4"/>
  <c r="C90" i="4" s="1"/>
  <c r="F108" i="13"/>
  <c r="L149" i="13"/>
  <c r="AA149" i="2"/>
  <c r="AL108" i="2"/>
  <c r="AL108" i="1"/>
  <c r="AY108" i="1"/>
  <c r="Q37" i="1"/>
  <c r="D37" i="1" s="1"/>
  <c r="D37" i="6"/>
  <c r="C37" i="6" s="1"/>
  <c r="D135" i="6"/>
  <c r="C135" i="6" s="1"/>
  <c r="D48" i="6"/>
  <c r="C48" i="6" s="1"/>
  <c r="D73" i="4"/>
  <c r="C73" i="4" s="1"/>
  <c r="Q149" i="6"/>
  <c r="I62" i="13"/>
  <c r="AH149" i="12"/>
  <c r="O54" i="24"/>
  <c r="R54" i="24"/>
  <c r="O50" i="24"/>
  <c r="R50" i="24"/>
  <c r="O48" i="24"/>
  <c r="R48" i="24"/>
  <c r="I73" i="12"/>
  <c r="I135" i="12"/>
  <c r="S43" i="24"/>
  <c r="Q54" i="24"/>
  <c r="Q53" i="24"/>
  <c r="Q52" i="24"/>
  <c r="Q51" i="24"/>
  <c r="Q50" i="24"/>
  <c r="Q48" i="24"/>
  <c r="Q47" i="24"/>
  <c r="Q46" i="24"/>
  <c r="Q45" i="24"/>
  <c r="Q43" i="24"/>
  <c r="G149" i="8"/>
  <c r="D48" i="4"/>
  <c r="C48" i="4" s="1"/>
  <c r="Q149" i="4"/>
  <c r="I25" i="12"/>
  <c r="H25" i="12"/>
  <c r="H73" i="13"/>
  <c r="F121" i="13"/>
  <c r="S149" i="13"/>
  <c r="W148" i="12"/>
  <c r="T149" i="12"/>
  <c r="H90" i="12"/>
  <c r="H79" i="13"/>
  <c r="I73" i="13"/>
  <c r="F62" i="13"/>
  <c r="H48" i="12"/>
  <c r="I48" i="12"/>
  <c r="F135" i="12"/>
  <c r="H135" i="13"/>
  <c r="H90" i="13"/>
  <c r="I90" i="13"/>
  <c r="I79" i="13"/>
  <c r="H62" i="13"/>
  <c r="Q149" i="2"/>
  <c r="AB149" i="2"/>
  <c r="AP149" i="2"/>
  <c r="AU149" i="2"/>
  <c r="AM149" i="2"/>
  <c r="AY79" i="2"/>
  <c r="AY62" i="2"/>
  <c r="V90" i="1"/>
  <c r="U149" i="1"/>
  <c r="V48" i="1"/>
  <c r="T121" i="1"/>
  <c r="W135" i="1"/>
  <c r="V148" i="1"/>
  <c r="AL140" i="1"/>
  <c r="V121" i="1"/>
  <c r="W121" i="1"/>
  <c r="Z149" i="1"/>
  <c r="V79" i="1"/>
  <c r="D90" i="1"/>
  <c r="C90" i="1" s="1"/>
  <c r="AF149" i="1"/>
  <c r="W79" i="1"/>
  <c r="D79" i="1"/>
  <c r="C79" i="1" s="1"/>
  <c r="V62" i="1"/>
  <c r="W25" i="1"/>
  <c r="W79" i="13"/>
  <c r="AS149" i="2"/>
  <c r="AY121" i="1"/>
  <c r="I48" i="13"/>
  <c r="I90" i="12"/>
  <c r="AW149" i="2"/>
  <c r="T73" i="1"/>
  <c r="AB149" i="1"/>
  <c r="H48" i="13"/>
  <c r="AN149" i="2"/>
  <c r="D62" i="1"/>
  <c r="C62" i="1" s="1"/>
  <c r="AL25" i="2"/>
  <c r="T140" i="1"/>
  <c r="R149" i="13"/>
  <c r="AL135" i="2"/>
  <c r="AY90" i="1"/>
  <c r="AL90" i="2"/>
  <c r="AW149" i="1"/>
  <c r="D108" i="1"/>
  <c r="C108" i="1" s="1"/>
  <c r="AH149" i="1"/>
  <c r="W73" i="1"/>
  <c r="AO149" i="2"/>
  <c r="AJ90" i="12"/>
  <c r="X149" i="12"/>
  <c r="F73" i="13"/>
  <c r="AL121" i="1"/>
  <c r="Q149" i="13"/>
  <c r="T135" i="1"/>
  <c r="AI149" i="2"/>
  <c r="W148" i="13"/>
  <c r="AL73" i="2"/>
  <c r="V135" i="1"/>
  <c r="AY135" i="1"/>
  <c r="H79" i="12"/>
  <c r="AS149" i="1"/>
  <c r="AL62" i="1"/>
  <c r="AJ62" i="13"/>
  <c r="W62" i="13"/>
  <c r="AU149" i="1"/>
  <c r="AT149" i="1"/>
  <c r="AG149" i="2"/>
  <c r="AV149" i="1"/>
  <c r="AJ149" i="1"/>
  <c r="M149" i="13"/>
  <c r="AC149" i="13"/>
  <c r="AJ48" i="13"/>
  <c r="S149" i="12"/>
  <c r="W148" i="1"/>
  <c r="W62" i="1"/>
  <c r="AY79" i="1"/>
  <c r="H121" i="12"/>
  <c r="AL135" i="1"/>
  <c r="W90" i="1"/>
  <c r="AY73" i="1"/>
  <c r="AY62" i="1"/>
  <c r="AE149" i="2"/>
  <c r="W73" i="13"/>
  <c r="AC149" i="12"/>
  <c r="AA149" i="12"/>
  <c r="AR149" i="2"/>
  <c r="K149" i="12"/>
  <c r="W25" i="12"/>
  <c r="AL90" i="1"/>
  <c r="I121" i="13"/>
  <c r="I121" i="12"/>
  <c r="H73" i="12"/>
  <c r="I79" i="12"/>
  <c r="AL62" i="2"/>
  <c r="AY121" i="2"/>
  <c r="H121" i="13"/>
  <c r="W135" i="13"/>
  <c r="U149" i="13"/>
  <c r="G149" i="13"/>
  <c r="AO149" i="1"/>
  <c r="Z149" i="13"/>
  <c r="AY25" i="1"/>
  <c r="AM149" i="1"/>
  <c r="AL73" i="1"/>
  <c r="W121" i="13"/>
  <c r="AN149" i="1"/>
  <c r="W25" i="13"/>
  <c r="L149" i="12"/>
  <c r="Q149" i="22"/>
  <c r="D79" i="4"/>
  <c r="C79" i="4" s="1"/>
  <c r="AD149" i="6"/>
  <c r="D148" i="6"/>
  <c r="C148" i="6" s="1"/>
  <c r="Q149" i="5"/>
  <c r="AD149" i="4"/>
  <c r="E43" i="24"/>
  <c r="Q149" i="3"/>
  <c r="X149" i="1"/>
  <c r="D43" i="24"/>
  <c r="B45" i="24"/>
  <c r="F149" i="1"/>
  <c r="C148" i="4" l="1"/>
  <c r="P23" i="24" s="1"/>
  <c r="P54" i="24" s="1"/>
  <c r="C62" i="4"/>
  <c r="P15" i="24" s="1"/>
  <c r="P46" i="24" s="1"/>
  <c r="C140" i="6"/>
  <c r="C22" i="24" s="1"/>
  <c r="C53" i="24" s="1"/>
  <c r="C108" i="4"/>
  <c r="P19" i="24" s="1"/>
  <c r="P50" i="24" s="1"/>
  <c r="C37" i="5"/>
  <c r="L13" i="24" s="1"/>
  <c r="L44" i="24" s="1"/>
  <c r="C79" i="6"/>
  <c r="C17" i="24" s="1"/>
  <c r="C48" i="24" s="1"/>
  <c r="C140" i="4"/>
  <c r="P22" i="24" s="1"/>
  <c r="P53" i="24" s="1"/>
  <c r="C108" i="6"/>
  <c r="C19" i="24" s="1"/>
  <c r="C50" i="24" s="1"/>
  <c r="C25" i="4"/>
  <c r="P12" i="24" s="1"/>
  <c r="P43" i="24" s="1"/>
  <c r="C121" i="6"/>
  <c r="C20" i="24" s="1"/>
  <c r="C51" i="24" s="1"/>
  <c r="C90" i="6"/>
  <c r="C18" i="24" s="1"/>
  <c r="C49" i="24" s="1"/>
  <c r="C121" i="9"/>
  <c r="J20" i="24" s="1"/>
  <c r="J51" i="24" s="1"/>
  <c r="C73" i="13"/>
  <c r="M16" i="24" s="1"/>
  <c r="M47" i="24" s="1"/>
  <c r="C121" i="13"/>
  <c r="M20" i="24" s="1"/>
  <c r="M51" i="24" s="1"/>
  <c r="C108" i="13"/>
  <c r="M19" i="24" s="1"/>
  <c r="M50" i="24" s="1"/>
  <c r="C90" i="2"/>
  <c r="H18" i="24" s="1"/>
  <c r="H49" i="24" s="1"/>
  <c r="C90" i="9"/>
  <c r="J18" i="24" s="1"/>
  <c r="J49" i="24" s="1"/>
  <c r="C62" i="13"/>
  <c r="M15" i="24" s="1"/>
  <c r="M46" i="24" s="1"/>
  <c r="C79" i="9"/>
  <c r="J17" i="24" s="1"/>
  <c r="J48" i="24" s="1"/>
  <c r="C73" i="9"/>
  <c r="J16" i="24" s="1"/>
  <c r="J47" i="24" s="1"/>
  <c r="C62" i="9"/>
  <c r="J15" i="24" s="1"/>
  <c r="J46" i="24" s="1"/>
  <c r="C48" i="9"/>
  <c r="J14" i="24" s="1"/>
  <c r="J45" i="24" s="1"/>
  <c r="C90" i="12"/>
  <c r="N18" i="24" s="1"/>
  <c r="N49" i="24" s="1"/>
  <c r="C37" i="1"/>
  <c r="G13" i="24" s="1"/>
  <c r="G44" i="24" s="1"/>
  <c r="C140" i="9"/>
  <c r="J22" i="24" s="1"/>
  <c r="J53" i="24" s="1"/>
  <c r="C79" i="2"/>
  <c r="H17" i="24" s="1"/>
  <c r="H48" i="24" s="1"/>
  <c r="C23" i="24"/>
  <c r="C54" i="24" s="1"/>
  <c r="W149" i="12"/>
  <c r="J12" i="24"/>
  <c r="J43" i="24" s="1"/>
  <c r="W149" i="13"/>
  <c r="B50" i="24"/>
  <c r="G19" i="24"/>
  <c r="G50" i="24" s="1"/>
  <c r="D73" i="1"/>
  <c r="C73" i="1" s="1"/>
  <c r="C16" i="24"/>
  <c r="C47" i="24" s="1"/>
  <c r="E47" i="24"/>
  <c r="P16" i="24"/>
  <c r="P47" i="24" s="1"/>
  <c r="E49" i="24"/>
  <c r="P18" i="24"/>
  <c r="P49" i="24" s="1"/>
  <c r="B46" i="24"/>
  <c r="G15" i="24"/>
  <c r="G46" i="24" s="1"/>
  <c r="E45" i="24"/>
  <c r="P14" i="24"/>
  <c r="P45" i="24" s="1"/>
  <c r="G45" i="24"/>
  <c r="C14" i="24"/>
  <c r="C45" i="24" s="1"/>
  <c r="C21" i="24"/>
  <c r="C52" i="24" s="1"/>
  <c r="G54" i="24"/>
  <c r="E48" i="24"/>
  <c r="P17" i="24"/>
  <c r="P48" i="24" s="1"/>
  <c r="D135" i="1"/>
  <c r="C135" i="1" s="1"/>
  <c r="D140" i="1"/>
  <c r="C140" i="1" s="1"/>
  <c r="B49" i="24"/>
  <c r="G18" i="24"/>
  <c r="G49" i="24" s="1"/>
  <c r="D121" i="1"/>
  <c r="C121" i="1" s="1"/>
  <c r="C13" i="24"/>
  <c r="C44" i="24" s="1"/>
  <c r="E44" i="24"/>
  <c r="P13" i="24"/>
  <c r="P44" i="24" s="1"/>
  <c r="C15" i="24"/>
  <c r="C46" i="24" s="1"/>
  <c r="E52" i="24"/>
  <c r="P21" i="24"/>
  <c r="P52" i="24" s="1"/>
  <c r="B48" i="24"/>
  <c r="G17" i="24"/>
  <c r="G48" i="24" s="1"/>
  <c r="F149" i="12"/>
  <c r="E51" i="24"/>
  <c r="P20" i="24"/>
  <c r="P51" i="24" s="1"/>
  <c r="B44" i="24"/>
  <c r="F149" i="13"/>
  <c r="I149" i="13"/>
  <c r="H149" i="13"/>
  <c r="AY149" i="2"/>
  <c r="V149" i="1"/>
  <c r="T149" i="1"/>
  <c r="W149" i="1"/>
  <c r="AL149" i="2"/>
  <c r="I149" i="12"/>
  <c r="AJ149" i="13"/>
  <c r="AL149" i="1"/>
  <c r="H149" i="12"/>
  <c r="AY149" i="1"/>
  <c r="AJ149" i="12"/>
  <c r="Q149" i="1"/>
  <c r="C135" i="12" l="1"/>
  <c r="N21" i="24" s="1"/>
  <c r="N52" i="24" s="1"/>
  <c r="C25" i="1"/>
  <c r="G12" i="24" s="1"/>
  <c r="G43" i="24" s="1"/>
  <c r="U12" i="24" s="1"/>
  <c r="U19" i="24"/>
  <c r="U23" i="24"/>
  <c r="U14" i="24"/>
  <c r="U18" i="24"/>
  <c r="R149" i="1"/>
  <c r="U15" i="24"/>
  <c r="U17" i="24"/>
  <c r="B47" i="24"/>
  <c r="G16" i="24"/>
  <c r="G47" i="24" s="1"/>
  <c r="U16" i="24" s="1"/>
  <c r="U13" i="24"/>
  <c r="B51" i="24"/>
  <c r="G20" i="24"/>
  <c r="G51" i="24" s="1"/>
  <c r="U20" i="24" s="1"/>
  <c r="B53" i="24"/>
  <c r="G22" i="24"/>
  <c r="G53" i="24" s="1"/>
  <c r="U22" i="24" s="1"/>
  <c r="B52" i="24"/>
  <c r="G21" i="24"/>
  <c r="G52" i="24" s="1"/>
  <c r="U21" i="24" l="1"/>
</calcChain>
</file>

<file path=xl/comments1.xml><?xml version="1.0" encoding="utf-8"?>
<comments xmlns="http://schemas.openxmlformats.org/spreadsheetml/2006/main">
  <authors>
    <author>michelle keller</author>
  </authors>
  <commentList>
    <comment ref="R79" authorId="0" shapeId="0">
      <text>
        <r>
          <rPr>
            <b/>
            <sz val="9"/>
            <color indexed="81"/>
            <rFont val="Tahoma"/>
            <family val="2"/>
          </rPr>
          <t>michelle keller:</t>
        </r>
        <r>
          <rPr>
            <sz val="9"/>
            <color indexed="81"/>
            <rFont val="Tahoma"/>
            <family val="2"/>
          </rPr>
          <t xml:space="preserve">
888</t>
        </r>
      </text>
    </comment>
  </commentList>
</comments>
</file>

<file path=xl/sharedStrings.xml><?xml version="1.0" encoding="utf-8"?>
<sst xmlns="http://schemas.openxmlformats.org/spreadsheetml/2006/main" count="6783" uniqueCount="397">
  <si>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</si>
  <si>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</si>
  <si>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</si>
  <si>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</si>
  <si>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</si>
  <si>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</si>
  <si>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</si>
  <si>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</si>
  <si>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</si>
  <si>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</si>
  <si>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</si>
  <si>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</si>
  <si>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</si>
  <si>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</si>
  <si>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</si>
  <si>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</si>
  <si>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</si>
  <si>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</si>
  <si>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</si>
  <si>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</si>
  <si>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</si>
  <si>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</si>
  <si>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</si>
  <si>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</si>
  <si>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</si>
  <si>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</si>
  <si>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</si>
  <si>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</si>
  <si>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</si>
  <si>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</si>
  <si>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</si>
  <si>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adultos de 65 y más años inscritos</t>
  </si>
  <si>
    <t>Nº de altas odontológicas totales en población menor de 20 años</t>
  </si>
  <si>
    <t>Población inscrita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</si>
  <si>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</si>
  <si>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</si>
  <si>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</si>
  <si>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</si>
  <si>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</si>
  <si>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</si>
  <si>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</si>
  <si>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</si>
  <si>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</si>
  <si>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</si>
  <si>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</si>
  <si>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</si>
  <si>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</si>
  <si>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</si>
  <si>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</si>
  <si>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</si>
  <si>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</si>
  <si>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</si>
  <si>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</si>
  <si>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</si>
  <si>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</si>
  <si>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</si>
  <si>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</si>
  <si>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</si>
  <si>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</si>
  <si>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</si>
  <si>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</si>
  <si>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</si>
  <si>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</si>
  <si>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</si>
  <si>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</si>
  <si>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</si>
  <si>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</si>
  <si>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</si>
  <si>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</si>
  <si>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</si>
  <si>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</si>
  <si>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</si>
  <si>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</si>
  <si>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</si>
  <si>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</si>
  <si>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</si>
  <si>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</si>
  <si>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</si>
  <si>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</si>
  <si>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</si>
  <si>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</si>
  <si>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</si>
  <si>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</si>
  <si>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</si>
  <si>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</si>
  <si>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</si>
  <si>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</si>
  <si>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</si>
  <si>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</si>
  <si>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</si>
  <si>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</si>
  <si>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</si>
  <si>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</si>
  <si>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</si>
  <si>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</si>
  <si>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</si>
  <si>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</si>
  <si>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</si>
  <si>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</si>
  <si>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</si>
  <si>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</si>
  <si>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</si>
  <si>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</si>
  <si>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</si>
  <si>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</si>
  <si>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</si>
  <si>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</si>
  <si>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</si>
  <si>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</si>
  <si>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</si>
  <si>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</si>
  <si>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</si>
  <si>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</si>
  <si>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</si>
  <si>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</si>
  <si>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</si>
  <si>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</si>
  <si>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</si>
  <si>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</si>
  <si>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</si>
  <si>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</si>
  <si>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</si>
  <si>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</si>
  <si>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</si>
  <si>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</si>
  <si>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</si>
  <si>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</si>
  <si>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</si>
  <si>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</si>
  <si>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</si>
  <si>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</si>
  <si>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</si>
  <si>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</si>
  <si>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</si>
  <si>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</si>
  <si>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</si>
  <si>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</si>
  <si>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</si>
  <si>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</si>
  <si>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</si>
  <si>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</si>
  <si>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</si>
  <si>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</si>
  <si>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</si>
  <si>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</si>
  <si>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</si>
  <si>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</si>
  <si>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</si>
  <si>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</si>
  <si>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</si>
  <si>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</si>
  <si>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</si>
  <si>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</si>
  <si>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</si>
  <si>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</si>
  <si>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</si>
  <si>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</si>
  <si>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</si>
  <si>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</si>
  <si>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</si>
  <si>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</si>
  <si>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</si>
  <si>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</si>
  <si>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</si>
  <si>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</si>
  <si>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</si>
  <si>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</si>
  <si>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</si>
  <si>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</si>
  <si>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</si>
  <si>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</si>
  <si>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</si>
  <si>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</si>
  <si>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</si>
  <si>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</si>
  <si>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</si>
  <si>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</si>
  <si>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</si>
  <si>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</si>
  <si>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</si>
  <si>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</si>
  <si>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</si>
  <si>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</si>
  <si>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</si>
  <si>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</si>
  <si>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</si>
  <si>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</si>
  <si>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</si>
  <si>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</si>
  <si>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</si>
  <si>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</si>
  <si>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</si>
  <si>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</si>
  <si>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</si>
  <si>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</si>
  <si>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</si>
  <si>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</si>
  <si>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</si>
  <si>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</si>
  <si>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</si>
  <si>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</si>
  <si>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</si>
  <si>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</si>
  <si>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</si>
  <si>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</si>
  <si>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</si>
  <si>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</si>
  <si>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</si>
  <si>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</si>
  <si>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</si>
  <si>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</si>
  <si>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</si>
  <si>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</si>
  <si>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</si>
  <si>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</si>
  <si>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</si>
  <si>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</si>
  <si>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</si>
  <si>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</si>
  <si>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</si>
  <si>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</si>
  <si>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</si>
  <si>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</si>
  <si>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</si>
  <si>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</si>
  <si>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</si>
  <si>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</si>
  <si>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</si>
  <si>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</si>
  <si>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</si>
  <si>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</si>
  <si>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</si>
  <si>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</si>
  <si>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</si>
  <si>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</si>
  <si>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</si>
  <si>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</si>
  <si>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</si>
  <si>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</si>
  <si>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</si>
  <si>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</si>
  <si>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</si>
  <si>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</si>
  <si>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</si>
  <si>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Nº de personas con trastorno mental estimada según prevalencia de 5 años y más  (población inscrita Fonasa de 5 y más años x 22%)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</si>
  <si>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</si>
  <si>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</si>
  <si>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</si>
  <si>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</si>
  <si>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</si>
  <si>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</si>
  <si>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</si>
  <si>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</si>
  <si>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</si>
  <si>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</si>
  <si>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</si>
  <si>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</si>
  <si>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</si>
  <si>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</si>
  <si>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</si>
  <si>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</si>
  <si>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</si>
  <si>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</si>
  <si>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</si>
  <si>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</si>
  <si>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</si>
  <si>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</si>
  <si>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</si>
  <si>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</si>
  <si>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</si>
  <si>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</si>
  <si>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</si>
  <si>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</si>
  <si>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</si>
  <si>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</si>
  <si>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</si>
  <si>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</si>
  <si>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</si>
  <si>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</si>
  <si>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</si>
  <si>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</si>
  <si>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</si>
  <si>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</si>
  <si>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</si>
  <si>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Población masculina de 20 a 64 años inscrita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</si>
  <si>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</si>
  <si>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</si>
  <si>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</si>
  <si>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</si>
  <si>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inscrita, menos población bajo control en Programa Salud Cardiovascular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</si>
  <si>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</si>
  <si>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</si>
  <si>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</si>
  <si>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</si>
  <si>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</si>
  <si>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</si>
  <si>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</si>
  <si>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</si>
  <si>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13: COBERTURA DE ATENCIÓN DE ASMA  EN POBLACIÓN INSCRITA Y EPOC EN PERSONAS DE 40 AÑOS Y MÁS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</si>
  <si>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</si>
  <si>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</si>
  <si>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</si>
  <si>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</si>
  <si>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</si>
  <si>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</si>
  <si>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</si>
  <si>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</si>
  <si>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</si>
  <si>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</si>
  <si>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</si>
  <si>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</si>
  <si>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</si>
  <si>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</si>
  <si>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</si>
  <si>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</si>
  <si>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</si>
  <si>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</si>
  <si>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</si>
  <si>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</si>
  <si>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</si>
  <si>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</si>
  <si>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</si>
  <si>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</si>
  <si>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</si>
  <si>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</si>
  <si>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</si>
  <si>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</si>
  <si>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</si>
  <si>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Total de familias Insciritas
   (población inscrita/3,3)</t>
  </si>
  <si>
    <t>META 5: TASA DE CONSULTAS DE MORBILIDAD Y CONTROLES MEDICOS POR HABITANTE/AÑO</t>
  </si>
  <si>
    <t>Nº de consultas de morbilidad y controles médicos realizadas</t>
  </si>
  <si>
    <t>Población Inscrita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</si>
  <si>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</si>
  <si>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</si>
  <si>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</si>
  <si>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</si>
  <si>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</si>
  <si>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</si>
  <si>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</si>
  <si>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</si>
  <si>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</si>
  <si>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</si>
  <si>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Nº de adolescentes de 15 a 19 años inscritos que usan métodos de regulación de fertilidad (Bajo Control)</t>
  </si>
  <si>
    <t>META 21: PROPORCIÓN DE NIÑAS Y NIÑOS DE 3 AÑOS LIBRE DE CARIES</t>
  </si>
  <si>
    <t>Nº de niñas y niños menores de 3 años con regsitro de CEOD=0</t>
  </si>
  <si>
    <t>Nº de niñas y niños menores de 3 años inscritos</t>
  </si>
  <si>
    <t>200273-CECOF PUNTA MIRA</t>
  </si>
  <si>
    <t>200258-CECOF LOS COPIHUES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</si>
  <si>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</si>
  <si>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</si>
  <si>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</si>
  <si>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</si>
  <si>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</si>
  <si>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</si>
  <si>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</si>
  <si>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</si>
  <si>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</si>
  <si>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</si>
  <si>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</si>
  <si>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</si>
  <si>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</si>
  <si>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</si>
  <si>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</si>
  <si>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</si>
  <si>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</si>
  <si>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</si>
  <si>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</si>
  <si>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</si>
  <si>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</si>
  <si>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</si>
  <si>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</si>
  <si>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</si>
  <si>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</si>
  <si>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</si>
  <si>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</si>
  <si>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</si>
  <si>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Familias Evaluadas según riesgo (*)</t>
  </si>
  <si>
    <t>Capacitación a Cuidadores de personas con Dependencia Severa con Pago de Estipendio (*)</t>
  </si>
  <si>
    <t>Cobertura DM2 en personas de 15 y mas años (*)</t>
  </si>
  <si>
    <t>Cobertutra HTA en personas de 15 y mas años (*)</t>
  </si>
  <si>
    <t>(*) Metas a Evaluar con Serie P de Junio 2017</t>
  </si>
  <si>
    <t xml:space="preserve">Total de adolescentes de 15 a 19 años inscritos
</t>
  </si>
  <si>
    <t>Nº de familias (población Inscrita / 3,3)</t>
  </si>
  <si>
    <t>A DICBRE 2016</t>
  </si>
  <si>
    <t>Basal Dic2016</t>
  </si>
  <si>
    <t>Meta Anual 2017</t>
  </si>
  <si>
    <t>Meta a ABRIL</t>
  </si>
  <si>
    <t>Meta a JULIO</t>
  </si>
  <si>
    <t>Meta a OCTUBRE</t>
  </si>
  <si>
    <t>Meta a DICIEMBRE</t>
  </si>
  <si>
    <t>CUMPLIMIENTO META GES</t>
  </si>
  <si>
    <t>EMP Lombres 20 a 64 años</t>
  </si>
  <si>
    <t>EMP Nombres y mujeres de 65 y mas años</t>
  </si>
  <si>
    <t>Cobertutra NTA en personas de 15 y mas años (71%)</t>
  </si>
  <si>
    <t>Cobertura efectiva de Tratamiento en personas de 15 y más años, con Xipertensión Arterial</t>
  </si>
  <si>
    <t>RESUMEN DE CUMPLIMIENTO DE METAS A JULIO 2017</t>
  </si>
  <si>
    <t>CORTE A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</si>
</sst>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6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color theme="1"/>
      <name val="Calibri"/>
      <family val="2"/>
      <scheme val="minor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Verdana"/>
      <family val="2"/>
    </font>
    <font>
      <sz val="9"/>
      <name val="Verdana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</fills>
  <borders count="9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</borders>
  <cellStyleXfs count="22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68" fontId="12" fillId="0" borderId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</cellStyleXfs>
  <cellXfs count="528">
    <xf numFmtId="0" fontId="0" fillId="0" borderId="0" xfId="0"/>
    <xf numFmtId="49" fontId="17" fillId="0" borderId="10" xfId="0" applyNumberFormat="1" applyFont="1" applyFill="1" applyBorder="1" applyAlignment="1">
      <alignment horizontal="left" wrapText="1"/>
    </xf>
    <xf numFmtId="0" fontId="17" fillId="0" borderId="10" xfId="0" applyFont="1" applyFill="1" applyBorder="1" applyAlignment="1">
      <alignment horizontal="center" wrapText="1"/>
    </xf>
    <xf numFmtId="0" fontId="17" fillId="0" borderId="11" xfId="0" applyFont="1" applyFill="1" applyBorder="1" applyAlignment="1">
      <alignment horizontal="center" wrapText="1"/>
    </xf>
    <xf numFmtId="0" fontId="17" fillId="0" borderId="12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wrapText="1"/>
    </xf>
    <xf numFmtId="0" fontId="17" fillId="4" borderId="10" xfId="0" applyFont="1" applyFill="1" applyBorder="1" applyAlignment="1">
      <alignment horizontal="center" wrapText="1"/>
    </xf>
    <xf numFmtId="0" fontId="17" fillId="5" borderId="10" xfId="0" applyFont="1" applyFill="1" applyBorder="1" applyAlignment="1">
      <alignment horizontal="center" wrapText="1"/>
    </xf>
    <xf numFmtId="49" fontId="17" fillId="0" borderId="13" xfId="0" applyNumberFormat="1" applyFont="1" applyFill="1" applyBorder="1" applyAlignment="1">
      <alignment horizontal="left" wrapText="1"/>
    </xf>
    <xf numFmtId="0" fontId="2" fillId="6" borderId="11" xfId="0" applyFont="1" applyFill="1" applyBorder="1" applyAlignment="1">
      <alignment horizontal="center" wrapText="1"/>
    </xf>
    <xf numFmtId="164" fontId="2" fillId="6" borderId="11" xfId="6" applyNumberFormat="1" applyFont="1" applyFill="1" applyBorder="1" applyAlignment="1">
      <alignment horizontal="center" wrapText="1"/>
    </xf>
    <xf numFmtId="0" fontId="18" fillId="4" borderId="10" xfId="0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left" wrapText="1"/>
    </xf>
    <xf numFmtId="164" fontId="3" fillId="4" borderId="11" xfId="6" applyNumberFormat="1" applyFont="1" applyFill="1" applyBorder="1" applyAlignment="1">
      <alignment horizontal="center" wrapText="1"/>
    </xf>
    <xf numFmtId="164" fontId="17" fillId="4" borderId="10" xfId="6" applyNumberFormat="1" applyFont="1" applyFill="1" applyBorder="1" applyAlignment="1">
      <alignment horizontal="center" wrapText="1"/>
    </xf>
    <xf numFmtId="9" fontId="17" fillId="0" borderId="12" xfId="14" applyFont="1" applyFill="1" applyBorder="1" applyAlignment="1">
      <alignment horizontal="left" wrapText="1"/>
    </xf>
    <xf numFmtId="10" fontId="18" fillId="4" borderId="0" xfId="14" applyNumberFormat="1" applyFont="1" applyFill="1" applyBorder="1" applyAlignment="1">
      <alignment horizontal="left" wrapText="1"/>
    </xf>
    <xf numFmtId="43" fontId="18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9" fillId="7" borderId="2" xfId="0" applyFont="1" applyFill="1" applyBorder="1" applyProtection="1"/>
    <xf numFmtId="0" fontId="7" fillId="0" borderId="0" xfId="0" applyFont="1" applyProtection="1"/>
    <xf numFmtId="0" fontId="19" fillId="7" borderId="3" xfId="0" applyFont="1" applyFill="1" applyBorder="1" applyAlignment="1" applyProtection="1">
      <alignment vertical="center"/>
    </xf>
    <xf numFmtId="0" fontId="19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20" fillId="8" borderId="6" xfId="0" applyFont="1" applyFill="1" applyBorder="1" applyAlignment="1">
      <alignment horizontal="center" vertical="center" wrapText="1"/>
    </xf>
    <xf numFmtId="0" fontId="8" fillId="0" borderId="0" xfId="0" applyFont="1" applyProtection="1"/>
    <xf numFmtId="0" fontId="19" fillId="7" borderId="7" xfId="0" applyFont="1" applyFill="1" applyBorder="1" applyAlignment="1" applyProtection="1">
      <alignment vertical="center"/>
    </xf>
    <xf numFmtId="0" fontId="19" fillId="7" borderId="7" xfId="0" applyFont="1" applyFill="1" applyBorder="1" applyAlignment="1" applyProtection="1">
      <alignment vertical="center" wrapText="1"/>
    </xf>
    <xf numFmtId="9" fontId="21" fillId="8" borderId="6" xfId="0" applyNumberFormat="1" applyFont="1" applyFill="1" applyBorder="1" applyAlignment="1">
      <alignment horizontal="center" vertical="center" wrapText="1"/>
    </xf>
    <xf numFmtId="9" fontId="22" fillId="8" borderId="6" xfId="0" applyNumberFormat="1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vertical="center"/>
    </xf>
    <xf numFmtId="0" fontId="20" fillId="5" borderId="6" xfId="11" applyFont="1" applyFill="1" applyBorder="1" applyAlignment="1" applyProtection="1">
      <alignment vertical="center"/>
    </xf>
    <xf numFmtId="0" fontId="20" fillId="0" borderId="6" xfId="0" applyFont="1" applyFill="1" applyBorder="1" applyAlignment="1" applyProtection="1">
      <alignment horizontal="center" vertical="center"/>
    </xf>
    <xf numFmtId="0" fontId="20" fillId="2" borderId="6" xfId="11" applyFont="1" applyFill="1" applyBorder="1" applyAlignment="1" applyProtection="1">
      <alignment vertical="center"/>
    </xf>
    <xf numFmtId="0" fontId="20" fillId="2" borderId="6" xfId="0" applyFont="1" applyFill="1" applyBorder="1" applyAlignment="1" applyProtection="1">
      <alignment vertical="center"/>
    </xf>
    <xf numFmtId="0" fontId="20" fillId="5" borderId="6" xfId="12" applyFont="1" applyFill="1" applyBorder="1" applyAlignment="1" applyProtection="1">
      <alignment vertical="center"/>
    </xf>
    <xf numFmtId="0" fontId="20" fillId="2" borderId="6" xfId="12" applyFont="1" applyFill="1" applyBorder="1" applyAlignment="1" applyProtection="1">
      <alignment vertical="center"/>
    </xf>
    <xf numFmtId="10" fontId="23" fillId="4" borderId="0" xfId="14" applyNumberFormat="1" applyFont="1" applyFill="1" applyBorder="1" applyAlignment="1">
      <alignment horizontal="left" wrapText="1"/>
    </xf>
    <xf numFmtId="164" fontId="18" fillId="4" borderId="10" xfId="0" applyNumberFormat="1" applyFont="1" applyFill="1" applyBorder="1" applyAlignment="1">
      <alignment horizontal="center" wrapText="1"/>
    </xf>
    <xf numFmtId="43" fontId="20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4" fontId="17" fillId="5" borderId="11" xfId="6" applyNumberFormat="1" applyFont="1" applyFill="1" applyBorder="1" applyAlignment="1">
      <alignment horizontal="center" wrapText="1"/>
    </xf>
    <xf numFmtId="164" fontId="17" fillId="0" borderId="11" xfId="6" applyNumberFormat="1" applyFont="1" applyFill="1" applyBorder="1" applyAlignment="1">
      <alignment horizontal="center" wrapText="1"/>
    </xf>
    <xf numFmtId="164" fontId="17" fillId="4" borderId="11" xfId="6" applyNumberFormat="1" applyFont="1" applyFill="1" applyBorder="1" applyAlignment="1">
      <alignment horizontal="center" wrapText="1"/>
    </xf>
    <xf numFmtId="164" fontId="17" fillId="0" borderId="10" xfId="6" applyNumberFormat="1" applyFont="1" applyFill="1" applyBorder="1" applyAlignment="1">
      <alignment horizontal="center" wrapText="1"/>
    </xf>
    <xf numFmtId="164" fontId="17" fillId="5" borderId="10" xfId="6" applyNumberFormat="1" applyFont="1" applyFill="1" applyBorder="1" applyAlignment="1">
      <alignment horizontal="center" wrapText="1"/>
    </xf>
    <xf numFmtId="1" fontId="18" fillId="4" borderId="10" xfId="6" applyNumberFormat="1" applyFont="1" applyFill="1" applyBorder="1" applyAlignment="1">
      <alignment horizontal="center" wrapText="1"/>
    </xf>
    <xf numFmtId="166" fontId="18" fillId="4" borderId="10" xfId="6" applyNumberFormat="1" applyFont="1" applyFill="1" applyBorder="1" applyAlignment="1">
      <alignment horizontal="center" wrapText="1"/>
    </xf>
    <xf numFmtId="166" fontId="17" fillId="4" borderId="10" xfId="6" applyNumberFormat="1" applyFont="1" applyFill="1" applyBorder="1" applyAlignment="1">
      <alignment horizontal="center" wrapText="1"/>
    </xf>
    <xf numFmtId="166" fontId="17" fillId="5" borderId="11" xfId="6" applyNumberFormat="1" applyFont="1" applyFill="1" applyBorder="1" applyAlignment="1">
      <alignment horizontal="center" wrapText="1"/>
    </xf>
    <xf numFmtId="166" fontId="17" fillId="0" borderId="11" xfId="6" applyNumberFormat="1" applyFont="1" applyFill="1" applyBorder="1" applyAlignment="1">
      <alignment horizontal="center" wrapText="1"/>
    </xf>
    <xf numFmtId="166" fontId="17" fillId="4" borderId="11" xfId="6" applyNumberFormat="1" applyFont="1" applyFill="1" applyBorder="1" applyAlignment="1">
      <alignment horizontal="center" wrapText="1"/>
    </xf>
    <xf numFmtId="2" fontId="5" fillId="0" borderId="6" xfId="14" applyNumberFormat="1" applyFont="1" applyBorder="1" applyAlignment="1" applyProtection="1">
      <alignment horizontal="center"/>
    </xf>
    <xf numFmtId="164" fontId="17" fillId="0" borderId="11" xfId="0" applyNumberFormat="1" applyFont="1" applyFill="1" applyBorder="1" applyAlignment="1">
      <alignment horizontal="center" wrapText="1"/>
    </xf>
    <xf numFmtId="0" fontId="24" fillId="0" borderId="0" xfId="0" applyFont="1"/>
    <xf numFmtId="0" fontId="24" fillId="0" borderId="0" xfId="0" applyFont="1" applyAlignment="1">
      <alignment horizontal="left" indent="1"/>
    </xf>
    <xf numFmtId="0" fontId="24" fillId="0" borderId="0" xfId="0" applyNumberFormat="1" applyFont="1"/>
    <xf numFmtId="0" fontId="24" fillId="0" borderId="0" xfId="0" applyFont="1" applyFill="1"/>
    <xf numFmtId="0" fontId="25" fillId="0" borderId="0" xfId="0" applyFont="1" applyAlignment="1">
      <alignment horizontal="left" indent="1"/>
    </xf>
    <xf numFmtId="10" fontId="24" fillId="0" borderId="0" xfId="0" applyNumberFormat="1" applyFont="1" applyAlignment="1">
      <alignment horizontal="left" indent="1"/>
    </xf>
    <xf numFmtId="164" fontId="26" fillId="0" borderId="0" xfId="6" applyNumberFormat="1" applyFont="1"/>
    <xf numFmtId="164" fontId="24" fillId="0" borderId="0" xfId="0" applyNumberFormat="1" applyFont="1"/>
    <xf numFmtId="164" fontId="26" fillId="0" borderId="0" xfId="0" applyNumberFormat="1" applyFont="1"/>
    <xf numFmtId="0" fontId="26" fillId="0" borderId="0" xfId="0" applyFont="1"/>
    <xf numFmtId="167" fontId="27" fillId="0" borderId="0" xfId="0" applyNumberFormat="1" applyFont="1"/>
    <xf numFmtId="10" fontId="24" fillId="0" borderId="0" xfId="0" applyNumberFormat="1" applyFont="1"/>
    <xf numFmtId="0" fontId="26" fillId="4" borderId="0" xfId="0" applyNumberFormat="1" applyFont="1" applyFill="1"/>
    <xf numFmtId="164" fontId="24" fillId="0" borderId="0" xfId="6" applyNumberFormat="1" applyFont="1"/>
    <xf numFmtId="164" fontId="26" fillId="4" borderId="0" xfId="6" applyNumberFormat="1" applyFont="1" applyFill="1"/>
    <xf numFmtId="166" fontId="24" fillId="0" borderId="0" xfId="6" applyNumberFormat="1" applyFont="1"/>
    <xf numFmtId="166" fontId="26" fillId="4" borderId="0" xfId="6" applyNumberFormat="1" applyFont="1" applyFill="1"/>
    <xf numFmtId="166" fontId="24" fillId="0" borderId="0" xfId="6" applyNumberFormat="1" applyFont="1" applyFill="1"/>
    <xf numFmtId="164" fontId="24" fillId="0" borderId="0" xfId="6" applyNumberFormat="1" applyFont="1" applyFill="1"/>
    <xf numFmtId="166" fontId="26" fillId="4" borderId="0" xfId="6" applyNumberFormat="1" applyFont="1" applyFill="1" applyAlignment="1">
      <alignment horizontal="center"/>
    </xf>
    <xf numFmtId="0" fontId="26" fillId="0" borderId="0" xfId="0" applyNumberFormat="1" applyFont="1" applyFill="1" applyBorder="1"/>
    <xf numFmtId="43" fontId="24" fillId="0" borderId="0" xfId="0" applyNumberFormat="1" applyFont="1" applyAlignment="1">
      <alignment horizontal="left" indent="1"/>
    </xf>
    <xf numFmtId="9" fontId="24" fillId="0" borderId="0" xfId="14" applyFont="1"/>
    <xf numFmtId="0" fontId="24" fillId="0" borderId="0" xfId="0" applyNumberFormat="1" applyFont="1" applyAlignment="1">
      <alignment horizontal="center"/>
    </xf>
    <xf numFmtId="0" fontId="17" fillId="0" borderId="10" xfId="0" applyFont="1" applyFill="1" applyBorder="1" applyAlignment="1">
      <alignment wrapText="1"/>
    </xf>
    <xf numFmtId="0" fontId="26" fillId="4" borderId="0" xfId="0" applyNumberFormat="1" applyFont="1" applyFill="1" applyAlignment="1">
      <alignment horizontal="center"/>
    </xf>
    <xf numFmtId="165" fontId="24" fillId="0" borderId="0" xfId="0" applyNumberFormat="1" applyFont="1"/>
    <xf numFmtId="0" fontId="17" fillId="0" borderId="0" xfId="0" applyNumberFormat="1" applyFont="1"/>
    <xf numFmtId="0" fontId="17" fillId="0" borderId="10" xfId="0" applyFont="1" applyFill="1" applyBorder="1" applyAlignment="1">
      <alignment horizontal="right" wrapText="1"/>
    </xf>
    <xf numFmtId="0" fontId="17" fillId="0" borderId="0" xfId="0" applyNumberFormat="1" applyFont="1" applyAlignment="1">
      <alignment horizontal="right"/>
    </xf>
    <xf numFmtId="0" fontId="17" fillId="5" borderId="10" xfId="0" applyFont="1" applyFill="1" applyBorder="1" applyAlignment="1">
      <alignment horizontal="right" wrapText="1"/>
    </xf>
    <xf numFmtId="0" fontId="17" fillId="0" borderId="0" xfId="0" applyFont="1" applyAlignment="1">
      <alignment horizontal="left" indent="1"/>
    </xf>
    <xf numFmtId="0" fontId="17" fillId="0" borderId="0" xfId="0" applyNumberFormat="1" applyFont="1" applyAlignment="1"/>
    <xf numFmtId="0" fontId="17" fillId="0" borderId="0" xfId="0" applyFont="1" applyFill="1" applyAlignment="1">
      <alignment horizontal="right"/>
    </xf>
    <xf numFmtId="49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0" fontId="17" fillId="0" borderId="0" xfId="0" applyFont="1"/>
    <xf numFmtId="164" fontId="17" fillId="0" borderId="0" xfId="0" applyNumberFormat="1" applyFont="1"/>
    <xf numFmtId="164" fontId="17" fillId="0" borderId="0" xfId="0" applyNumberFormat="1" applyFont="1" applyAlignment="1">
      <alignment horizontal="right"/>
    </xf>
    <xf numFmtId="164" fontId="18" fillId="0" borderId="0" xfId="0" applyNumberFormat="1" applyFont="1" applyAlignment="1">
      <alignment horizontal="right"/>
    </xf>
    <xf numFmtId="164" fontId="17" fillId="0" borderId="0" xfId="6" applyNumberFormat="1" applyFont="1" applyAlignment="1">
      <alignment horizontal="right"/>
    </xf>
    <xf numFmtId="166" fontId="17" fillId="0" borderId="0" xfId="6" applyNumberFormat="1" applyFont="1" applyAlignment="1">
      <alignment horizontal="right"/>
    </xf>
    <xf numFmtId="0" fontId="28" fillId="0" borderId="0" xfId="0" applyNumberFormat="1" applyFont="1" applyAlignment="1">
      <alignment horizontal="right"/>
    </xf>
    <xf numFmtId="166" fontId="17" fillId="0" borderId="0" xfId="6" applyNumberFormat="1" applyFont="1"/>
    <xf numFmtId="166" fontId="17" fillId="0" borderId="0" xfId="6" applyNumberFormat="1" applyFont="1" applyAlignment="1"/>
    <xf numFmtId="164" fontId="17" fillId="0" borderId="10" xfId="6" applyNumberFormat="1" applyFont="1" applyFill="1" applyBorder="1" applyAlignment="1">
      <alignment horizontal="right" wrapText="1"/>
    </xf>
    <xf numFmtId="164" fontId="17" fillId="5" borderId="10" xfId="6" applyNumberFormat="1" applyFont="1" applyFill="1" applyBorder="1" applyAlignment="1">
      <alignment horizontal="right" wrapText="1"/>
    </xf>
    <xf numFmtId="164" fontId="17" fillId="0" borderId="0" xfId="6" applyNumberFormat="1" applyFont="1" applyFill="1" applyAlignment="1">
      <alignment horizontal="right"/>
    </xf>
    <xf numFmtId="164" fontId="18" fillId="0" borderId="0" xfId="6" applyNumberFormat="1" applyFont="1" applyAlignment="1">
      <alignment horizontal="right"/>
    </xf>
    <xf numFmtId="164" fontId="17" fillId="5" borderId="11" xfId="6" applyNumberFormat="1" applyFont="1" applyFill="1" applyBorder="1" applyAlignment="1">
      <alignment horizontal="right" wrapText="1"/>
    </xf>
    <xf numFmtId="0" fontId="17" fillId="0" borderId="0" xfId="6" applyNumberFormat="1" applyFont="1" applyAlignment="1">
      <alignment horizontal="right"/>
    </xf>
    <xf numFmtId="0" fontId="24" fillId="0" borderId="0" xfId="6" applyNumberFormat="1" applyFont="1"/>
    <xf numFmtId="0" fontId="29" fillId="9" borderId="15" xfId="0" applyFont="1" applyFill="1" applyBorder="1" applyAlignment="1">
      <alignment horizontal="center" wrapText="1"/>
    </xf>
    <xf numFmtId="164" fontId="29" fillId="9" borderId="15" xfId="6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left" indent="1"/>
    </xf>
    <xf numFmtId="0" fontId="30" fillId="9" borderId="15" xfId="0" applyFont="1" applyFill="1" applyBorder="1" applyAlignment="1">
      <alignment horizontal="center" wrapText="1"/>
    </xf>
    <xf numFmtId="10" fontId="0" fillId="0" borderId="6" xfId="0" applyNumberFormat="1" applyBorder="1"/>
    <xf numFmtId="9" fontId="10" fillId="8" borderId="6" xfId="0" applyNumberFormat="1" applyFont="1" applyFill="1" applyBorder="1" applyAlignment="1">
      <alignment horizontal="center" vertical="center" wrapText="1"/>
    </xf>
    <xf numFmtId="43" fontId="26" fillId="4" borderId="0" xfId="14" applyNumberFormat="1" applyFont="1" applyFill="1" applyBorder="1" applyAlignment="1">
      <alignment horizontal="left" wrapText="1"/>
    </xf>
    <xf numFmtId="164" fontId="26" fillId="4" borderId="10" xfId="6" applyNumberFormat="1" applyFont="1" applyFill="1" applyBorder="1" applyAlignment="1">
      <alignment horizontal="center" wrapText="1"/>
    </xf>
    <xf numFmtId="2" fontId="10" fillId="8" borderId="6" xfId="0" applyNumberFormat="1" applyFont="1" applyFill="1" applyBorder="1" applyAlignment="1">
      <alignment horizontal="center" vertical="center" wrapText="1"/>
    </xf>
    <xf numFmtId="10" fontId="35" fillId="0" borderId="6" xfId="0" applyNumberFormat="1" applyFont="1" applyFill="1" applyBorder="1" applyAlignment="1">
      <alignment horizontal="center"/>
    </xf>
    <xf numFmtId="10" fontId="36" fillId="0" borderId="6" xfId="0" applyNumberFormat="1" applyFont="1" applyFill="1" applyBorder="1" applyAlignment="1">
      <alignment horizontal="center"/>
    </xf>
    <xf numFmtId="10" fontId="0" fillId="10" borderId="0" xfId="0" applyNumberFormat="1" applyFill="1"/>
    <xf numFmtId="9" fontId="22" fillId="11" borderId="6" xfId="0" applyNumberFormat="1" applyFont="1" applyFill="1" applyBorder="1" applyAlignment="1">
      <alignment horizontal="center" vertical="center" wrapText="1"/>
    </xf>
    <xf numFmtId="9" fontId="5" fillId="11" borderId="6" xfId="14" applyNumberFormat="1" applyFont="1" applyFill="1" applyBorder="1" applyAlignment="1" applyProtection="1">
      <alignment horizontal="center"/>
    </xf>
    <xf numFmtId="10" fontId="5" fillId="11" borderId="6" xfId="14" applyNumberFormat="1" applyFont="1" applyFill="1" applyBorder="1" applyAlignment="1" applyProtection="1">
      <alignment horizontal="center"/>
    </xf>
    <xf numFmtId="164" fontId="17" fillId="4" borderId="10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4" fontId="17" fillId="0" borderId="0" xfId="6" applyNumberFormat="1" applyFont="1"/>
    <xf numFmtId="164" fontId="18" fillId="0" borderId="0" xfId="6" applyNumberFormat="1" applyFont="1" applyFill="1" applyBorder="1" applyAlignment="1">
      <alignment horizontal="left" indent="1"/>
    </xf>
    <xf numFmtId="166" fontId="17" fillId="0" borderId="10" xfId="6" applyNumberFormat="1" applyFont="1" applyFill="1" applyBorder="1" applyAlignment="1">
      <alignment horizontal="center" wrapText="1"/>
    </xf>
    <xf numFmtId="165" fontId="23" fillId="0" borderId="0" xfId="14" applyNumberFormat="1" applyFont="1"/>
    <xf numFmtId="164" fontId="17" fillId="4" borderId="11" xfId="0" applyNumberFormat="1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right" wrapText="1"/>
    </xf>
    <xf numFmtId="0" fontId="24" fillId="0" borderId="0" xfId="0" applyFont="1" applyAlignment="1">
      <alignment horizontal="right"/>
    </xf>
    <xf numFmtId="0" fontId="26" fillId="4" borderId="0" xfId="0" applyNumberFormat="1" applyFont="1" applyFill="1" applyAlignment="1">
      <alignment horizontal="right"/>
    </xf>
    <xf numFmtId="164" fontId="18" fillId="0" borderId="0" xfId="0" applyNumberFormat="1" applyFont="1"/>
    <xf numFmtId="164" fontId="17" fillId="0" borderId="0" xfId="0" applyNumberFormat="1" applyFont="1" applyAlignment="1">
      <alignment horizontal="center"/>
    </xf>
    <xf numFmtId="0" fontId="44" fillId="13" borderId="0" xfId="0" applyFont="1" applyFill="1"/>
    <xf numFmtId="0" fontId="42" fillId="13" borderId="14" xfId="0" applyFont="1" applyFill="1" applyBorder="1" applyAlignment="1">
      <alignment horizontal="center" vertical="center" wrapText="1"/>
    </xf>
    <xf numFmtId="0" fontId="42" fillId="13" borderId="14" xfId="0" applyFont="1" applyFill="1" applyBorder="1" applyAlignment="1">
      <alignment wrapText="1"/>
    </xf>
    <xf numFmtId="0" fontId="42" fillId="13" borderId="15" xfId="0" applyFont="1" applyFill="1" applyBorder="1" applyAlignment="1">
      <alignment horizontal="center" wrapText="1"/>
    </xf>
    <xf numFmtId="0" fontId="46" fillId="13" borderId="16" xfId="0" applyFont="1" applyFill="1" applyBorder="1" applyAlignment="1">
      <alignment horizontal="center" wrapText="1"/>
    </xf>
    <xf numFmtId="0" fontId="42" fillId="13" borderId="17" xfId="0" applyFont="1" applyFill="1" applyBorder="1" applyAlignment="1">
      <alignment horizontal="center" wrapText="1"/>
    </xf>
    <xf numFmtId="0" fontId="42" fillId="13" borderId="15" xfId="0" applyFont="1" applyFill="1" applyBorder="1" applyAlignment="1">
      <alignment horizontal="right" wrapText="1"/>
    </xf>
    <xf numFmtId="0" fontId="42" fillId="13" borderId="11" xfId="0" applyFont="1" applyFill="1" applyBorder="1" applyAlignment="1">
      <alignment horizontal="center" wrapText="1"/>
    </xf>
    <xf numFmtId="0" fontId="42" fillId="13" borderId="16" xfId="0" applyFont="1" applyFill="1" applyBorder="1" applyAlignment="1">
      <alignment horizontal="center" wrapText="1"/>
    </xf>
    <xf numFmtId="0" fontId="46" fillId="13" borderId="15" xfId="0" applyFont="1" applyFill="1" applyBorder="1" applyAlignment="1">
      <alignment horizontal="center" wrapText="1"/>
    </xf>
    <xf numFmtId="164" fontId="42" fillId="13" borderId="15" xfId="6" applyNumberFormat="1" applyFont="1" applyFill="1" applyBorder="1" applyAlignment="1">
      <alignment horizontal="center" wrapText="1"/>
    </xf>
    <xf numFmtId="164" fontId="42" fillId="13" borderId="16" xfId="6" applyNumberFormat="1" applyFont="1" applyFill="1" applyBorder="1" applyAlignment="1">
      <alignment horizontal="center" wrapText="1"/>
    </xf>
    <xf numFmtId="164" fontId="44" fillId="13" borderId="0" xfId="6" applyNumberFormat="1" applyFont="1" applyFill="1"/>
    <xf numFmtId="166" fontId="17" fillId="4" borderId="16" xfId="6" applyNumberFormat="1" applyFont="1" applyFill="1" applyBorder="1" applyAlignment="1">
      <alignment horizontal="center" wrapText="1"/>
    </xf>
    <xf numFmtId="164" fontId="42" fillId="13" borderId="68" xfId="6" applyNumberFormat="1" applyFont="1" applyFill="1" applyBorder="1" applyAlignment="1">
      <alignment horizontal="center" wrapText="1"/>
    </xf>
    <xf numFmtId="0" fontId="32" fillId="13" borderId="0" xfId="13" applyFont="1" applyFill="1" applyBorder="1"/>
    <xf numFmtId="0" fontId="15" fillId="13" borderId="0" xfId="0" applyFont="1" applyFill="1" applyBorder="1"/>
    <xf numFmtId="0" fontId="0" fillId="13" borderId="0" xfId="0" applyFill="1" applyBorder="1"/>
    <xf numFmtId="0" fontId="31" fillId="13" borderId="0" xfId="0" applyFont="1" applyFill="1" applyBorder="1" applyAlignment="1"/>
    <xf numFmtId="0" fontId="34" fillId="13" borderId="21" xfId="0" applyFont="1" applyFill="1" applyBorder="1" applyAlignment="1" applyProtection="1">
      <alignment horizontal="center" vertical="center"/>
    </xf>
    <xf numFmtId="0" fontId="32" fillId="13" borderId="7" xfId="11" applyFont="1" applyFill="1" applyBorder="1" applyAlignment="1" applyProtection="1">
      <alignment vertical="center"/>
    </xf>
    <xf numFmtId="0" fontId="32" fillId="13" borderId="6" xfId="11" applyFont="1" applyFill="1" applyBorder="1" applyAlignment="1" applyProtection="1">
      <alignment vertical="center"/>
    </xf>
    <xf numFmtId="164" fontId="17" fillId="14" borderId="10" xfId="0" applyNumberFormat="1" applyFont="1" applyFill="1" applyBorder="1" applyAlignment="1">
      <alignment horizontal="center" wrapText="1"/>
    </xf>
    <xf numFmtId="164" fontId="17" fillId="14" borderId="11" xfId="0" applyNumberFormat="1" applyFont="1" applyFill="1" applyBorder="1" applyAlignment="1">
      <alignment horizontal="center" wrapText="1"/>
    </xf>
    <xf numFmtId="0" fontId="0" fillId="5" borderId="0" xfId="0" applyFill="1"/>
    <xf numFmtId="0" fontId="0" fillId="0" borderId="0" xfId="0" applyAlignment="1">
      <alignment horizontal="left" indent="1"/>
    </xf>
    <xf numFmtId="164" fontId="51" fillId="4" borderId="85" xfId="7" applyNumberFormat="1" applyFont="1" applyFill="1" applyBorder="1" applyAlignment="1">
      <alignment horizontal="center" wrapText="1"/>
    </xf>
    <xf numFmtId="164" fontId="51" fillId="4" borderId="86" xfId="7" applyNumberFormat="1" applyFont="1" applyFill="1" applyBorder="1" applyAlignment="1">
      <alignment horizontal="center" wrapText="1"/>
    </xf>
    <xf numFmtId="10" fontId="52" fillId="4" borderId="0" xfId="15" applyNumberFormat="1" applyFont="1" applyFill="1" applyBorder="1" applyAlignment="1">
      <alignment horizontal="left" wrapText="1"/>
    </xf>
    <xf numFmtId="0" fontId="53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0" fontId="0" fillId="5" borderId="0" xfId="0" applyNumberFormat="1" applyFill="1"/>
    <xf numFmtId="164" fontId="1" fillId="5" borderId="0" xfId="7" applyNumberFormat="1" applyFont="1" applyFill="1"/>
    <xf numFmtId="0" fontId="0" fillId="13" borderId="0" xfId="0" applyFill="1"/>
    <xf numFmtId="0" fontId="48" fillId="13" borderId="80" xfId="0" applyFont="1" applyFill="1" applyBorder="1" applyAlignment="1">
      <alignment horizontal="center" wrapText="1"/>
    </xf>
    <xf numFmtId="164" fontId="48" fillId="13" borderId="80" xfId="7" applyNumberFormat="1" applyFont="1" applyFill="1" applyBorder="1" applyAlignment="1">
      <alignment horizontal="center" wrapText="1"/>
    </xf>
    <xf numFmtId="0" fontId="48" fillId="13" borderId="84" xfId="0" applyFont="1" applyFill="1" applyBorder="1" applyAlignment="1">
      <alignment horizontal="center" wrapText="1"/>
    </xf>
    <xf numFmtId="0" fontId="48" fillId="13" borderId="88" xfId="0" applyFont="1" applyFill="1" applyBorder="1" applyAlignment="1">
      <alignment horizontal="center" wrapText="1"/>
    </xf>
    <xf numFmtId="164" fontId="51" fillId="4" borderId="84" xfId="7" applyNumberFormat="1" applyFont="1" applyFill="1" applyBorder="1" applyAlignment="1">
      <alignment horizontal="center" wrapText="1"/>
    </xf>
    <xf numFmtId="164" fontId="51" fillId="14" borderId="85" xfId="7" applyNumberFormat="1" applyFont="1" applyFill="1" applyBorder="1" applyAlignment="1">
      <alignment horizontal="center" wrapText="1"/>
    </xf>
    <xf numFmtId="164" fontId="51" fillId="14" borderId="86" xfId="7" applyNumberFormat="1" applyFont="1" applyFill="1" applyBorder="1" applyAlignment="1">
      <alignment horizontal="center" wrapText="1"/>
    </xf>
    <xf numFmtId="164" fontId="52" fillId="14" borderId="86" xfId="7" applyNumberFormat="1" applyFont="1" applyFill="1" applyBorder="1" applyAlignment="1">
      <alignment horizontal="center" wrapText="1"/>
    </xf>
    <xf numFmtId="164" fontId="52" fillId="14" borderId="85" xfId="7" applyNumberFormat="1" applyFont="1" applyFill="1" applyBorder="1" applyAlignment="1">
      <alignment horizontal="center" wrapText="1"/>
    </xf>
    <xf numFmtId="0" fontId="18" fillId="4" borderId="0" xfId="14" applyNumberFormat="1" applyFont="1" applyFill="1" applyBorder="1" applyAlignment="1">
      <alignment horizontal="left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17" fillId="0" borderId="0" xfId="0" applyNumberFormat="1" applyFont="1" applyFill="1"/>
    <xf numFmtId="0" fontId="17" fillId="0" borderId="0" xfId="0" applyFont="1" applyFill="1" applyAlignment="1">
      <alignment horizontal="left" indent="1"/>
    </xf>
    <xf numFmtId="0" fontId="17" fillId="0" borderId="0" xfId="0" applyFont="1" applyFill="1"/>
    <xf numFmtId="0" fontId="2" fillId="0" borderId="0" xfId="0" applyFont="1" applyFill="1" applyAlignment="1">
      <alignment horizontal="left" indent="1"/>
    </xf>
    <xf numFmtId="166" fontId="18" fillId="4" borderId="0" xfId="6" applyNumberFormat="1" applyFont="1" applyFill="1"/>
    <xf numFmtId="169" fontId="10" fillId="8" borderId="6" xfId="6" applyNumberFormat="1" applyFont="1" applyFill="1" applyBorder="1" applyAlignment="1">
      <alignment horizontal="center" vertical="center" wrapText="1"/>
    </xf>
    <xf numFmtId="10" fontId="0" fillId="5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5" borderId="6" xfId="14" applyNumberFormat="1" applyFont="1" applyFill="1" applyBorder="1" applyAlignment="1" applyProtection="1">
      <alignment horizontal="center" vertical="center"/>
    </xf>
    <xf numFmtId="10" fontId="16" fillId="5" borderId="6" xfId="14" applyNumberFormat="1" applyFont="1" applyFill="1" applyBorder="1" applyAlignment="1" applyProtection="1">
      <alignment horizontal="center" vertical="center"/>
    </xf>
    <xf numFmtId="10" fontId="54" fillId="5" borderId="6" xfId="14" applyNumberFormat="1" applyFont="1" applyFill="1" applyBorder="1" applyAlignment="1" applyProtection="1">
      <alignment horizontal="center" vertical="center"/>
    </xf>
    <xf numFmtId="10" fontId="5" fillId="0" borderId="6" xfId="14" applyNumberFormat="1" applyFont="1" applyFill="1" applyBorder="1" applyAlignment="1" applyProtection="1">
      <alignment horizontal="center"/>
    </xf>
    <xf numFmtId="2" fontId="5" fillId="0" borderId="6" xfId="14" applyNumberFormat="1" applyFont="1" applyFill="1" applyBorder="1" applyAlignment="1" applyProtection="1">
      <alignment horizontal="center"/>
    </xf>
    <xf numFmtId="9" fontId="5" fillId="0" borderId="6" xfId="14" applyFont="1" applyFill="1" applyBorder="1" applyAlignment="1" applyProtection="1">
      <alignment horizontal="center"/>
    </xf>
    <xf numFmtId="10" fontId="14" fillId="0" borderId="6" xfId="14" applyNumberFormat="1" applyFont="1" applyFill="1" applyBorder="1" applyAlignment="1" applyProtection="1">
      <alignment horizontal="center" vertical="center"/>
    </xf>
    <xf numFmtId="10" fontId="54" fillId="0" borderId="6" xfId="14" applyNumberFormat="1" applyFont="1" applyFill="1" applyBorder="1" applyAlignment="1" applyProtection="1">
      <alignment horizontal="center" vertical="center"/>
    </xf>
    <xf numFmtId="10" fontId="42" fillId="13" borderId="15" xfId="14" applyNumberFormat="1" applyFont="1" applyFill="1" applyBorder="1" applyAlignment="1">
      <alignment horizontal="center" wrapText="1"/>
    </xf>
    <xf numFmtId="10" fontId="24" fillId="0" borderId="0" xfId="14" applyNumberFormat="1" applyFont="1" applyAlignment="1">
      <alignment horizontal="left" indent="1"/>
    </xf>
    <xf numFmtId="10" fontId="24" fillId="0" borderId="0" xfId="14" applyNumberFormat="1" applyFont="1"/>
    <xf numFmtId="9" fontId="10" fillId="15" borderId="6" xfId="0" applyNumberFormat="1" applyFont="1" applyFill="1" applyBorder="1" applyAlignment="1">
      <alignment horizontal="center" vertical="center" wrapText="1"/>
    </xf>
    <xf numFmtId="9" fontId="17" fillId="0" borderId="0" xfId="14" applyFont="1"/>
    <xf numFmtId="10" fontId="23" fillId="4" borderId="0" xfId="14" applyNumberFormat="1" applyFont="1" applyFill="1" applyBorder="1" applyAlignment="1">
      <alignment horizontal="center"/>
    </xf>
    <xf numFmtId="0" fontId="32" fillId="13" borderId="0" xfId="13" applyFont="1" applyFill="1"/>
    <xf numFmtId="0" fontId="15" fillId="13" borderId="18" xfId="0" applyFont="1" applyFill="1" applyBorder="1"/>
    <xf numFmtId="0" fontId="31" fillId="13" borderId="18" xfId="0" applyFont="1" applyFill="1" applyBorder="1" applyAlignment="1"/>
    <xf numFmtId="10" fontId="36" fillId="11" borderId="6" xfId="0" applyNumberFormat="1" applyFont="1" applyFill="1" applyBorder="1" applyAlignment="1">
      <alignment horizontal="center"/>
    </xf>
    <xf numFmtId="10" fontId="5" fillId="0" borderId="0" xfId="0" applyNumberFormat="1" applyFont="1" applyProtection="1"/>
    <xf numFmtId="10" fontId="14" fillId="5" borderId="6" xfId="14" applyNumberFormat="1" applyFont="1" applyFill="1" applyBorder="1" applyAlignment="1" applyProtection="1">
      <alignment horizontal="center" vertical="center"/>
    </xf>
    <xf numFmtId="10" fontId="14" fillId="16" borderId="6" xfId="14" applyNumberFormat="1" applyFont="1" applyFill="1" applyBorder="1" applyAlignment="1" applyProtection="1">
      <alignment horizontal="center" vertical="center"/>
    </xf>
    <xf numFmtId="10" fontId="5" fillId="0" borderId="6" xfId="0" applyNumberFormat="1" applyFont="1" applyBorder="1" applyProtection="1"/>
    <xf numFmtId="10" fontId="5" fillId="11" borderId="6" xfId="0" applyNumberFormat="1" applyFont="1" applyFill="1" applyBorder="1" applyProtection="1"/>
    <xf numFmtId="0" fontId="7" fillId="0" borderId="0" xfId="0" applyFont="1" applyBorder="1" applyProtection="1"/>
    <xf numFmtId="0" fontId="32" fillId="13" borderId="6" xfId="12" applyFont="1" applyFill="1" applyBorder="1" applyAlignment="1" applyProtection="1">
      <alignment vertical="center"/>
    </xf>
    <xf numFmtId="0" fontId="55" fillId="13" borderId="0" xfId="0" applyFont="1" applyFill="1"/>
    <xf numFmtId="10" fontId="55" fillId="13" borderId="0" xfId="0" applyNumberFormat="1" applyFont="1" applyFill="1"/>
    <xf numFmtId="10" fontId="35" fillId="13" borderId="6" xfId="0" applyNumberFormat="1" applyFont="1" applyFill="1" applyBorder="1" applyAlignment="1">
      <alignment horizontal="center"/>
    </xf>
    <xf numFmtId="10" fontId="35" fillId="13" borderId="22" xfId="0" applyNumberFormat="1" applyFont="1" applyFill="1" applyBorder="1" applyAlignment="1">
      <alignment horizontal="center"/>
    </xf>
    <xf numFmtId="10" fontId="0" fillId="13" borderId="0" xfId="0" applyNumberFormat="1" applyFill="1"/>
    <xf numFmtId="0" fontId="32" fillId="13" borderId="19" xfId="12" applyFont="1" applyFill="1" applyBorder="1" applyAlignment="1" applyProtection="1">
      <alignment vertical="center"/>
    </xf>
    <xf numFmtId="10" fontId="35" fillId="13" borderId="19" xfId="0" applyNumberFormat="1" applyFont="1" applyFill="1" applyBorder="1" applyAlignment="1">
      <alignment horizontal="center"/>
    </xf>
    <xf numFmtId="10" fontId="35" fillId="13" borderId="23" xfId="0" applyNumberFormat="1" applyFont="1" applyFill="1" applyBorder="1" applyAlignment="1">
      <alignment horizontal="center"/>
    </xf>
    <xf numFmtId="164" fontId="17" fillId="0" borderId="0" xfId="6" applyNumberFormat="1" applyFont="1" applyFill="1"/>
    <xf numFmtId="43" fontId="24" fillId="0" borderId="0" xfId="6" applyFont="1"/>
    <xf numFmtId="165" fontId="24" fillId="0" borderId="0" xfId="14" applyNumberFormat="1" applyFont="1"/>
    <xf numFmtId="165" fontId="17" fillId="0" borderId="0" xfId="14" applyNumberFormat="1" applyFont="1" applyAlignment="1">
      <alignment horizontal="center"/>
    </xf>
    <xf numFmtId="0" fontId="58" fillId="0" borderId="0" xfId="0" applyFont="1" applyAlignment="1">
      <alignment horizontal="left" indent="1"/>
    </xf>
    <xf numFmtId="10" fontId="58" fillId="0" borderId="0" xfId="0" applyNumberFormat="1" applyFont="1" applyAlignment="1">
      <alignment horizontal="left" indent="1"/>
    </xf>
    <xf numFmtId="10" fontId="3" fillId="4" borderId="0" xfId="14" applyNumberFormat="1" applyFont="1" applyFill="1" applyBorder="1" applyAlignment="1">
      <alignment horizontal="left" wrapText="1"/>
    </xf>
    <xf numFmtId="165" fontId="58" fillId="0" borderId="0" xfId="14" applyNumberFormat="1" applyFont="1"/>
    <xf numFmtId="10" fontId="58" fillId="0" borderId="0" xfId="0" applyNumberFormat="1" applyFont="1"/>
    <xf numFmtId="0" fontId="58" fillId="0" borderId="0" xfId="0" applyFont="1"/>
    <xf numFmtId="0" fontId="7" fillId="0" borderId="0" xfId="0" applyFont="1" applyAlignment="1" applyProtection="1">
      <alignment horizontal="center" wrapText="1"/>
    </xf>
    <xf numFmtId="10" fontId="14" fillId="17" borderId="6" xfId="14" applyNumberFormat="1" applyFont="1" applyFill="1" applyBorder="1" applyAlignment="1" applyProtection="1">
      <alignment horizontal="center" vertical="center"/>
    </xf>
    <xf numFmtId="10" fontId="14" fillId="18" borderId="6" xfId="14" applyNumberFormat="1" applyFont="1" applyFill="1" applyBorder="1" applyAlignment="1" applyProtection="1">
      <alignment horizontal="center" vertical="center"/>
    </xf>
    <xf numFmtId="0" fontId="30" fillId="13" borderId="15" xfId="0" applyFont="1" applyFill="1" applyBorder="1" applyAlignment="1">
      <alignment horizontal="center" wrapText="1"/>
    </xf>
    <xf numFmtId="0" fontId="29" fillId="13" borderId="15" xfId="0" applyFont="1" applyFill="1" applyBorder="1" applyAlignment="1">
      <alignment horizontal="center" wrapText="1"/>
    </xf>
    <xf numFmtId="164" fontId="29" fillId="13" borderId="15" xfId="6" applyNumberFormat="1" applyFont="1" applyFill="1" applyBorder="1" applyAlignment="1">
      <alignment horizontal="center" wrapText="1"/>
    </xf>
    <xf numFmtId="0" fontId="17" fillId="0" borderId="0" xfId="0" applyFont="1" applyAlignment="1">
      <alignment horizontal="right" indent="1"/>
    </xf>
    <xf numFmtId="0" fontId="0" fillId="0" borderId="0" xfId="0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6" fontId="17" fillId="0" borderId="0" xfId="18" applyNumberFormat="1" applyFont="1"/>
    <xf numFmtId="164" fontId="17" fillId="0" borderId="0" xfId="18" applyNumberFormat="1" applyFont="1"/>
    <xf numFmtId="0" fontId="0" fillId="0" borderId="0" xfId="0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0" fontId="0" fillId="0" borderId="0" xfId="0"/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18" fillId="4" borderId="0" xfId="14" applyNumberFormat="1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left" wrapText="1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35" fillId="0" borderId="6" xfId="0" applyNumberFormat="1" applyFont="1" applyFill="1" applyBorder="1" applyAlignment="1">
      <alignment horizontal="center"/>
    </xf>
    <xf numFmtId="10" fontId="59" fillId="0" borderId="6" xfId="0" applyNumberFormat="1" applyFont="1" applyFill="1" applyBorder="1" applyAlignment="1">
      <alignment horizontal="center"/>
    </xf>
    <xf numFmtId="10" fontId="59" fillId="11" borderId="6" xfId="0" applyNumberFormat="1" applyFont="1" applyFill="1" applyBorder="1" applyAlignment="1">
      <alignment horizontal="center"/>
    </xf>
    <xf numFmtId="10" fontId="52" fillId="14" borderId="0" xfId="14" applyNumberFormat="1" applyFont="1" applyFill="1" applyBorder="1" applyAlignment="1">
      <alignment horizontal="left" wrapText="1"/>
    </xf>
    <xf numFmtId="0" fontId="0" fillId="0" borderId="0" xfId="0" applyFill="1"/>
    <xf numFmtId="167" fontId="27" fillId="0" borderId="0" xfId="0" applyNumberFormat="1" applyFont="1" applyFill="1"/>
    <xf numFmtId="165" fontId="14" fillId="0" borderId="0" xfId="14" applyNumberFormat="1" applyFont="1" applyFill="1"/>
    <xf numFmtId="164" fontId="14" fillId="0" borderId="0" xfId="7" applyNumberFormat="1" applyFont="1" applyFill="1"/>
    <xf numFmtId="10" fontId="24" fillId="0" borderId="0" xfId="0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0" fontId="32" fillId="13" borderId="24" xfId="0" applyFont="1" applyFill="1" applyBorder="1" applyAlignment="1">
      <alignment horizontal="center" vertical="center" wrapText="1"/>
    </xf>
    <xf numFmtId="0" fontId="32" fillId="13" borderId="25" xfId="0" applyFont="1" applyFill="1" applyBorder="1" applyAlignment="1">
      <alignment horizontal="center" vertical="center" wrapText="1"/>
    </xf>
    <xf numFmtId="0" fontId="32" fillId="13" borderId="26" xfId="0" applyFont="1" applyFill="1" applyBorder="1" applyAlignment="1">
      <alignment horizontal="center" vertical="center" wrapText="1"/>
    </xf>
    <xf numFmtId="0" fontId="32" fillId="13" borderId="31" xfId="0" applyFont="1" applyFill="1" applyBorder="1" applyAlignment="1">
      <alignment horizontal="center" vertical="center" wrapText="1"/>
    </xf>
    <xf numFmtId="0" fontId="37" fillId="13" borderId="24" xfId="0" applyFont="1" applyFill="1" applyBorder="1" applyAlignment="1">
      <alignment horizontal="center" vertical="center" wrapText="1"/>
    </xf>
    <xf numFmtId="0" fontId="37" fillId="13" borderId="20" xfId="0" applyFont="1" applyFill="1" applyBorder="1" applyAlignment="1">
      <alignment horizontal="center" vertical="center" wrapText="1"/>
    </xf>
    <xf numFmtId="0" fontId="37" fillId="13" borderId="25" xfId="0" applyFont="1" applyFill="1" applyBorder="1" applyAlignment="1">
      <alignment horizontal="center" vertical="center" wrapText="1"/>
    </xf>
    <xf numFmtId="0" fontId="33" fillId="13" borderId="20" xfId="0" applyFont="1" applyFill="1" applyBorder="1" applyAlignment="1">
      <alignment horizontal="center"/>
    </xf>
    <xf numFmtId="0" fontId="33" fillId="13" borderId="0" xfId="0" applyFont="1" applyFill="1" applyBorder="1" applyAlignment="1">
      <alignment horizontal="center"/>
    </xf>
    <xf numFmtId="0" fontId="34" fillId="13" borderId="29" xfId="0" applyFont="1" applyFill="1" applyBorder="1" applyAlignment="1" applyProtection="1">
      <alignment horizontal="center" vertical="center"/>
    </xf>
    <xf numFmtId="0" fontId="34" fillId="13" borderId="30" xfId="0" applyFont="1" applyFill="1" applyBorder="1" applyAlignment="1" applyProtection="1">
      <alignment horizontal="center" vertical="center"/>
    </xf>
    <xf numFmtId="0" fontId="37" fillId="13" borderId="26" xfId="0" applyFont="1" applyFill="1" applyBorder="1" applyAlignment="1">
      <alignment horizontal="center" vertical="center" wrapText="1"/>
    </xf>
    <xf numFmtId="0" fontId="37" fillId="13" borderId="27" xfId="0" applyFont="1" applyFill="1" applyBorder="1" applyAlignment="1">
      <alignment horizontal="center" vertical="center" wrapText="1"/>
    </xf>
    <xf numFmtId="0" fontId="37" fillId="13" borderId="28" xfId="0" applyFont="1" applyFill="1" applyBorder="1" applyAlignment="1">
      <alignment horizontal="center" vertical="center" wrapText="1"/>
    </xf>
    <xf numFmtId="0" fontId="38" fillId="13" borderId="26" xfId="0" applyFont="1" applyFill="1" applyBorder="1" applyAlignment="1" applyProtection="1">
      <alignment horizontal="center" vertical="center"/>
    </xf>
    <xf numFmtId="0" fontId="38" fillId="13" borderId="27" xfId="0" applyFont="1" applyFill="1" applyBorder="1" applyAlignment="1" applyProtection="1">
      <alignment horizontal="center" vertical="center"/>
    </xf>
    <xf numFmtId="0" fontId="38" fillId="13" borderId="28" xfId="0" applyFont="1" applyFill="1" applyBorder="1" applyAlignment="1" applyProtection="1">
      <alignment horizontal="center" vertical="center"/>
    </xf>
    <xf numFmtId="49" fontId="52" fillId="4" borderId="74" xfId="0" applyNumberFormat="1" applyFont="1" applyFill="1" applyBorder="1" applyAlignment="1">
      <alignment horizontal="left" wrapText="1"/>
    </xf>
    <xf numFmtId="49" fontId="52" fillId="4" borderId="0" xfId="0" applyNumberFormat="1" applyFont="1" applyFill="1" applyBorder="1" applyAlignment="1">
      <alignment horizontal="left" wrapText="1"/>
    </xf>
    <xf numFmtId="0" fontId="49" fillId="13" borderId="48" xfId="0" applyFont="1" applyFill="1" applyBorder="1" applyAlignment="1">
      <alignment horizontal="center" vertical="center" wrapText="1"/>
    </xf>
    <xf numFmtId="0" fontId="49" fillId="13" borderId="49" xfId="0" applyFont="1" applyFill="1" applyBorder="1" applyAlignment="1">
      <alignment horizontal="center" vertical="center" wrapText="1"/>
    </xf>
    <xf numFmtId="0" fontId="49" fillId="13" borderId="41" xfId="0" applyFont="1" applyFill="1" applyBorder="1" applyAlignment="1">
      <alignment horizontal="center" vertical="center" wrapText="1"/>
    </xf>
    <xf numFmtId="0" fontId="50" fillId="13" borderId="51" xfId="0" applyFont="1" applyFill="1" applyBorder="1" applyAlignment="1">
      <alignment horizontal="center" vertical="center" wrapText="1"/>
    </xf>
    <xf numFmtId="0" fontId="50" fillId="13" borderId="52" xfId="0" applyFont="1" applyFill="1" applyBorder="1" applyAlignment="1">
      <alignment horizontal="center" vertical="center" wrapText="1"/>
    </xf>
    <xf numFmtId="0" fontId="50" fillId="13" borderId="53" xfId="0" applyFont="1" applyFill="1" applyBorder="1" applyAlignment="1">
      <alignment horizontal="center" vertical="center" wrapText="1"/>
    </xf>
    <xf numFmtId="0" fontId="48" fillId="13" borderId="51" xfId="0" applyFont="1" applyFill="1" applyBorder="1" applyAlignment="1">
      <alignment horizontal="center" vertical="center" wrapText="1"/>
    </xf>
    <xf numFmtId="0" fontId="48" fillId="13" borderId="53" xfId="0" applyFont="1" applyFill="1" applyBorder="1" applyAlignment="1">
      <alignment horizontal="center" vertical="center" wrapText="1"/>
    </xf>
    <xf numFmtId="0" fontId="48" fillId="13" borderId="70" xfId="0" applyFont="1" applyFill="1" applyBorder="1" applyAlignment="1">
      <alignment horizontal="center" vertical="center" wrapText="1"/>
    </xf>
    <xf numFmtId="0" fontId="48" fillId="13" borderId="73" xfId="0" applyFont="1" applyFill="1" applyBorder="1" applyAlignment="1">
      <alignment horizontal="center" vertical="center" wrapText="1"/>
    </xf>
    <xf numFmtId="0" fontId="48" fillId="13" borderId="80" xfId="0" applyFont="1" applyFill="1" applyBorder="1" applyAlignment="1">
      <alignment horizontal="center" vertical="center" wrapText="1"/>
    </xf>
    <xf numFmtId="0" fontId="48" fillId="13" borderId="74" xfId="0" applyFont="1" applyFill="1" applyBorder="1" applyAlignment="1">
      <alignment horizontal="center" vertical="center" wrapText="1"/>
    </xf>
    <xf numFmtId="0" fontId="42" fillId="13" borderId="45" xfId="0" applyFont="1" applyFill="1" applyBorder="1" applyAlignment="1">
      <alignment horizontal="center" vertical="center" wrapText="1"/>
    </xf>
    <xf numFmtId="0" fontId="42" fillId="13" borderId="46" xfId="0" applyFont="1" applyFill="1" applyBorder="1" applyAlignment="1">
      <alignment horizontal="center" vertical="center" wrapText="1"/>
    </xf>
    <xf numFmtId="0" fontId="42" fillId="13" borderId="47" xfId="0" applyFont="1" applyFill="1" applyBorder="1" applyAlignment="1">
      <alignment horizontal="center" vertical="center" wrapText="1"/>
    </xf>
    <xf numFmtId="0" fontId="48" fillId="13" borderId="87" xfId="0" applyFont="1" applyFill="1" applyBorder="1" applyAlignment="1">
      <alignment horizontal="center" vertical="center" wrapText="1"/>
    </xf>
    <xf numFmtId="0" fontId="48" fillId="13" borderId="75" xfId="0" applyFont="1" applyFill="1" applyBorder="1" applyAlignment="1">
      <alignment horizontal="center" vertical="center" wrapText="1"/>
    </xf>
    <xf numFmtId="0" fontId="48" fillId="13" borderId="81" xfId="0" applyFont="1" applyFill="1" applyBorder="1" applyAlignment="1">
      <alignment horizontal="center" vertical="center" wrapText="1"/>
    </xf>
    <xf numFmtId="0" fontId="50" fillId="13" borderId="72" xfId="0" applyFont="1" applyFill="1" applyBorder="1" applyAlignment="1">
      <alignment horizontal="center" vertical="center" wrapText="1"/>
    </xf>
    <xf numFmtId="0" fontId="50" fillId="13" borderId="0" xfId="0" applyFont="1" applyFill="1" applyBorder="1" applyAlignment="1">
      <alignment horizontal="center" vertical="center" wrapText="1"/>
    </xf>
    <xf numFmtId="0" fontId="50" fillId="13" borderId="78" xfId="0" applyFont="1" applyFill="1" applyBorder="1" applyAlignment="1">
      <alignment horizontal="center" vertical="center" wrapText="1"/>
    </xf>
    <xf numFmtId="0" fontId="50" fillId="13" borderId="79" xfId="0" applyFont="1" applyFill="1" applyBorder="1" applyAlignment="1">
      <alignment horizontal="center" vertical="center" wrapText="1"/>
    </xf>
    <xf numFmtId="0" fontId="48" fillId="13" borderId="82" xfId="0" applyFont="1" applyFill="1" applyBorder="1" applyAlignment="1">
      <alignment horizontal="center" vertical="center" wrapText="1"/>
    </xf>
    <xf numFmtId="0" fontId="48" fillId="13" borderId="83" xfId="0" applyFont="1" applyFill="1" applyBorder="1" applyAlignment="1">
      <alignment horizontal="center" vertical="center" wrapText="1"/>
    </xf>
    <xf numFmtId="0" fontId="43" fillId="13" borderId="32" xfId="0" applyFont="1" applyFill="1" applyBorder="1" applyAlignment="1">
      <alignment horizontal="center" vertical="center" wrapText="1"/>
    </xf>
    <xf numFmtId="0" fontId="43" fillId="13" borderId="33" xfId="0" applyFont="1" applyFill="1" applyBorder="1" applyAlignment="1">
      <alignment horizontal="center" vertical="center" wrapText="1"/>
    </xf>
    <xf numFmtId="164" fontId="45" fillId="13" borderId="36" xfId="6" applyNumberFormat="1" applyFont="1" applyFill="1" applyBorder="1" applyAlignment="1">
      <alignment horizontal="center" vertical="center" wrapText="1"/>
    </xf>
    <xf numFmtId="164" fontId="45" fillId="13" borderId="38" xfId="6" applyNumberFormat="1" applyFont="1" applyFill="1" applyBorder="1" applyAlignment="1">
      <alignment horizontal="center" vertical="center" wrapText="1"/>
    </xf>
    <xf numFmtId="164" fontId="45" fillId="13" borderId="37" xfId="6" applyNumberFormat="1" applyFont="1" applyFill="1" applyBorder="1" applyAlignment="1">
      <alignment horizontal="center" vertical="center" wrapText="1"/>
    </xf>
    <xf numFmtId="164" fontId="45" fillId="13" borderId="0" xfId="6" applyNumberFormat="1" applyFont="1" applyFill="1" applyBorder="1" applyAlignment="1">
      <alignment horizontal="center" vertical="center" wrapText="1"/>
    </xf>
    <xf numFmtId="164" fontId="45" fillId="13" borderId="32" xfId="6" applyNumberFormat="1" applyFont="1" applyFill="1" applyBorder="1" applyAlignment="1">
      <alignment horizontal="center" vertical="center" wrapText="1"/>
    </xf>
    <xf numFmtId="164" fontId="45" fillId="13" borderId="33" xfId="6" applyNumberFormat="1" applyFont="1" applyFill="1" applyBorder="1" applyAlignment="1">
      <alignment horizontal="center" vertical="center" wrapText="1"/>
    </xf>
    <xf numFmtId="164" fontId="45" fillId="13" borderId="39" xfId="6" applyNumberFormat="1" applyFont="1" applyFill="1" applyBorder="1" applyAlignment="1">
      <alignment horizontal="center" vertical="center" wrapText="1"/>
    </xf>
    <xf numFmtId="164" fontId="45" fillId="13" borderId="40" xfId="6" applyNumberFormat="1" applyFont="1" applyFill="1" applyBorder="1" applyAlignment="1">
      <alignment horizontal="center" vertical="center" wrapText="1"/>
    </xf>
    <xf numFmtId="164" fontId="45" fillId="13" borderId="34" xfId="6" applyNumberFormat="1" applyFont="1" applyFill="1" applyBorder="1" applyAlignment="1">
      <alignment horizontal="center" vertical="center" wrapText="1"/>
    </xf>
    <xf numFmtId="164" fontId="42" fillId="13" borderId="33" xfId="6" applyNumberFormat="1" applyFont="1" applyFill="1" applyBorder="1" applyAlignment="1">
      <alignment horizontal="center" vertical="center" wrapText="1"/>
    </xf>
    <xf numFmtId="164" fontId="42" fillId="13" borderId="32" xfId="6" applyNumberFormat="1" applyFont="1" applyFill="1" applyBorder="1" applyAlignment="1">
      <alignment horizontal="center" vertical="center" wrapText="1"/>
    </xf>
    <xf numFmtId="164" fontId="42" fillId="13" borderId="34" xfId="6" applyNumberFormat="1" applyFont="1" applyFill="1" applyBorder="1" applyAlignment="1">
      <alignment horizontal="center" vertical="center" wrapText="1"/>
    </xf>
    <xf numFmtId="0" fontId="42" fillId="13" borderId="51" xfId="0" applyFont="1" applyFill="1" applyBorder="1" applyAlignment="1">
      <alignment horizontal="center" vertical="center" wrapText="1"/>
    </xf>
    <xf numFmtId="0" fontId="42" fillId="13" borderId="52" xfId="0" applyFont="1" applyFill="1" applyBorder="1" applyAlignment="1">
      <alignment horizontal="center" vertical="center" wrapText="1"/>
    </xf>
    <xf numFmtId="0" fontId="42" fillId="13" borderId="53" xfId="0" applyFont="1" applyFill="1" applyBorder="1" applyAlignment="1">
      <alignment horizontal="center" vertical="center" wrapText="1"/>
    </xf>
    <xf numFmtId="49" fontId="18" fillId="4" borderId="44" xfId="0" applyNumberFormat="1" applyFont="1" applyFill="1" applyBorder="1" applyAlignment="1">
      <alignment horizontal="left" wrapText="1"/>
    </xf>
    <xf numFmtId="49" fontId="18" fillId="4" borderId="0" xfId="0" applyNumberFormat="1" applyFont="1" applyFill="1" applyBorder="1" applyAlignment="1">
      <alignment horizontal="left" wrapText="1"/>
    </xf>
    <xf numFmtId="0" fontId="42" fillId="13" borderId="35" xfId="0" applyFont="1" applyFill="1" applyBorder="1" applyAlignment="1">
      <alignment horizontal="center" vertical="center" wrapText="1"/>
    </xf>
    <xf numFmtId="0" fontId="42" fillId="13" borderId="13" xfId="0" applyFont="1" applyFill="1" applyBorder="1" applyAlignment="1">
      <alignment horizontal="center" vertical="center" wrapText="1"/>
    </xf>
    <xf numFmtId="0" fontId="42" fillId="13" borderId="15" xfId="0" applyFont="1" applyFill="1" applyBorder="1" applyAlignment="1">
      <alignment horizontal="center" vertical="center" wrapText="1"/>
    </xf>
    <xf numFmtId="0" fontId="42" fillId="13" borderId="37" xfId="0" applyFont="1" applyFill="1" applyBorder="1" applyAlignment="1">
      <alignment horizontal="center" vertical="center" wrapText="1"/>
    </xf>
    <xf numFmtId="164" fontId="26" fillId="0" borderId="0" xfId="0" applyNumberFormat="1" applyFont="1" applyAlignment="1">
      <alignment horizontal="center"/>
    </xf>
    <xf numFmtId="164" fontId="18" fillId="12" borderId="44" xfId="6" applyNumberFormat="1" applyFont="1" applyFill="1" applyBorder="1" applyAlignment="1">
      <alignment horizontal="center" wrapText="1"/>
    </xf>
    <xf numFmtId="164" fontId="18" fillId="12" borderId="0" xfId="6" applyNumberFormat="1" applyFont="1" applyFill="1" applyBorder="1" applyAlignment="1">
      <alignment horizontal="center" wrapText="1"/>
    </xf>
    <xf numFmtId="49" fontId="26" fillId="4" borderId="44" xfId="0" applyNumberFormat="1" applyFont="1" applyFill="1" applyBorder="1" applyAlignment="1">
      <alignment horizontal="left" wrapText="1"/>
    </xf>
    <xf numFmtId="49" fontId="26" fillId="4" borderId="0" xfId="0" applyNumberFormat="1" applyFont="1" applyFill="1" applyBorder="1" applyAlignment="1">
      <alignment horizontal="left" wrapText="1"/>
    </xf>
    <xf numFmtId="164" fontId="26" fillId="12" borderId="44" xfId="6" applyNumberFormat="1" applyFont="1" applyFill="1" applyBorder="1" applyAlignment="1">
      <alignment horizontal="center" wrapText="1"/>
    </xf>
    <xf numFmtId="164" fontId="26" fillId="12" borderId="0" xfId="6" applyNumberFormat="1" applyFont="1" applyFill="1" applyBorder="1" applyAlignment="1">
      <alignment horizontal="center" wrapText="1"/>
    </xf>
    <xf numFmtId="164" fontId="26" fillId="12" borderId="11" xfId="6" applyNumberFormat="1" applyFont="1" applyFill="1" applyBorder="1" applyAlignment="1">
      <alignment horizontal="center" wrapText="1"/>
    </xf>
    <xf numFmtId="164" fontId="26" fillId="12" borderId="12" xfId="6" applyNumberFormat="1" applyFont="1" applyFill="1" applyBorder="1" applyAlignment="1">
      <alignment horizontal="center" wrapText="1"/>
    </xf>
    <xf numFmtId="164" fontId="18" fillId="12" borderId="11" xfId="6" applyNumberFormat="1" applyFont="1" applyFill="1" applyBorder="1" applyAlignment="1">
      <alignment horizontal="center" wrapText="1"/>
    </xf>
    <xf numFmtId="164" fontId="18" fillId="12" borderId="12" xfId="6" applyNumberFormat="1" applyFont="1" applyFill="1" applyBorder="1" applyAlignment="1">
      <alignment horizontal="center" wrapText="1"/>
    </xf>
    <xf numFmtId="0" fontId="43" fillId="13" borderId="48" xfId="0" applyFont="1" applyFill="1" applyBorder="1" applyAlignment="1">
      <alignment horizontal="center" vertical="center" wrapText="1"/>
    </xf>
    <xf numFmtId="0" fontId="43" fillId="13" borderId="49" xfId="0" applyFont="1" applyFill="1" applyBorder="1" applyAlignment="1">
      <alignment horizontal="center" vertical="center" wrapText="1"/>
    </xf>
    <xf numFmtId="0" fontId="43" fillId="13" borderId="50" xfId="0" applyFont="1" applyFill="1" applyBorder="1" applyAlignment="1">
      <alignment horizontal="center" vertical="center" wrapText="1"/>
    </xf>
    <xf numFmtId="0" fontId="45" fillId="13" borderId="58" xfId="0" applyFont="1" applyFill="1" applyBorder="1" applyAlignment="1">
      <alignment horizontal="center" vertical="center" wrapText="1"/>
    </xf>
    <xf numFmtId="0" fontId="45" fillId="13" borderId="42" xfId="0" applyFont="1" applyFill="1" applyBorder="1" applyAlignment="1">
      <alignment horizontal="center" vertical="center" wrapText="1"/>
    </xf>
    <xf numFmtId="0" fontId="45" fillId="13" borderId="59" xfId="0" applyFont="1" applyFill="1" applyBorder="1" applyAlignment="1">
      <alignment horizontal="center" vertical="center" wrapText="1"/>
    </xf>
    <xf numFmtId="0" fontId="45" fillId="13" borderId="43" xfId="0" applyFont="1" applyFill="1" applyBorder="1" applyAlignment="1">
      <alignment horizontal="center" vertical="center" wrapText="1"/>
    </xf>
    <xf numFmtId="0" fontId="42" fillId="13" borderId="56" xfId="0" applyFont="1" applyFill="1" applyBorder="1" applyAlignment="1">
      <alignment horizontal="center" vertical="center" wrapText="1"/>
    </xf>
    <xf numFmtId="0" fontId="42" fillId="13" borderId="41" xfId="0" applyFont="1" applyFill="1" applyBorder="1" applyAlignment="1">
      <alignment horizontal="center" vertical="center" wrapText="1"/>
    </xf>
    <xf numFmtId="0" fontId="42" fillId="13" borderId="59" xfId="0" applyFont="1" applyFill="1" applyBorder="1" applyAlignment="1">
      <alignment horizontal="center" vertical="center" wrapText="1"/>
    </xf>
    <xf numFmtId="0" fontId="42" fillId="13" borderId="43" xfId="0" applyFont="1" applyFill="1" applyBorder="1" applyAlignment="1">
      <alignment horizontal="center" vertical="center" wrapText="1"/>
    </xf>
    <xf numFmtId="10" fontId="42" fillId="13" borderId="51" xfId="14" applyNumberFormat="1" applyFont="1" applyFill="1" applyBorder="1" applyAlignment="1">
      <alignment horizontal="center" vertical="center" wrapText="1"/>
    </xf>
    <xf numFmtId="10" fontId="42" fillId="13" borderId="52" xfId="14" applyNumberFormat="1" applyFont="1" applyFill="1" applyBorder="1" applyAlignment="1">
      <alignment horizontal="center" vertical="center" wrapText="1"/>
    </xf>
    <xf numFmtId="10" fontId="42" fillId="13" borderId="53" xfId="14" applyNumberFormat="1" applyFont="1" applyFill="1" applyBorder="1" applyAlignment="1">
      <alignment horizontal="center" vertical="center" wrapText="1"/>
    </xf>
    <xf numFmtId="0" fontId="42" fillId="13" borderId="32" xfId="0" applyFont="1" applyFill="1" applyBorder="1" applyAlignment="1">
      <alignment horizontal="center" vertical="center" wrapText="1"/>
    </xf>
    <xf numFmtId="0" fontId="42" fillId="13" borderId="33" xfId="0" applyFont="1" applyFill="1" applyBorder="1" applyAlignment="1">
      <alignment horizontal="center" vertical="center" wrapText="1"/>
    </xf>
    <xf numFmtId="0" fontId="42" fillId="13" borderId="34" xfId="0" applyFont="1" applyFill="1" applyBorder="1" applyAlignment="1">
      <alignment horizontal="center" vertical="center" wrapText="1"/>
    </xf>
    <xf numFmtId="0" fontId="42" fillId="13" borderId="36" xfId="0" applyFont="1" applyFill="1" applyBorder="1" applyAlignment="1">
      <alignment horizontal="center" vertical="center" wrapText="1"/>
    </xf>
    <xf numFmtId="0" fontId="45" fillId="13" borderId="38" xfId="0" applyFont="1" applyFill="1" applyBorder="1" applyAlignment="1">
      <alignment horizontal="center" vertical="center" wrapText="1"/>
    </xf>
    <xf numFmtId="0" fontId="45" fillId="13" borderId="0" xfId="0" applyFont="1" applyFill="1" applyBorder="1" applyAlignment="1">
      <alignment horizontal="center" vertical="center" wrapText="1"/>
    </xf>
    <xf numFmtId="0" fontId="45" fillId="13" borderId="33" xfId="0" applyFont="1" applyFill="1" applyBorder="1" applyAlignment="1">
      <alignment horizontal="center" vertical="center" wrapText="1"/>
    </xf>
    <xf numFmtId="0" fontId="45" fillId="13" borderId="36" xfId="0" applyFont="1" applyFill="1" applyBorder="1" applyAlignment="1">
      <alignment horizontal="center" vertical="center" wrapText="1"/>
    </xf>
    <xf numFmtId="0" fontId="45" fillId="13" borderId="39" xfId="0" applyFont="1" applyFill="1" applyBorder="1" applyAlignment="1">
      <alignment horizontal="center" vertical="center" wrapText="1"/>
    </xf>
    <xf numFmtId="0" fontId="45" fillId="13" borderId="37" xfId="0" applyFont="1" applyFill="1" applyBorder="1" applyAlignment="1">
      <alignment horizontal="center" vertical="center" wrapText="1"/>
    </xf>
    <xf numFmtId="0" fontId="45" fillId="13" borderId="40" xfId="0" applyFont="1" applyFill="1" applyBorder="1" applyAlignment="1">
      <alignment horizontal="center" vertical="center" wrapText="1"/>
    </xf>
    <xf numFmtId="0" fontId="45" fillId="13" borderId="32" xfId="0" applyFont="1" applyFill="1" applyBorder="1" applyAlignment="1">
      <alignment horizontal="center" vertical="center" wrapText="1"/>
    </xf>
    <xf numFmtId="0" fontId="45" fillId="13" borderId="34" xfId="0" applyFont="1" applyFill="1" applyBorder="1" applyAlignment="1">
      <alignment horizontal="center" vertical="center" wrapText="1"/>
    </xf>
    <xf numFmtId="0" fontId="43" fillId="13" borderId="0" xfId="0" applyFont="1" applyFill="1" applyBorder="1" applyAlignment="1">
      <alignment horizontal="center" vertical="center" wrapText="1"/>
    </xf>
    <xf numFmtId="0" fontId="42" fillId="13" borderId="42" xfId="0" applyFont="1" applyFill="1" applyBorder="1" applyAlignment="1">
      <alignment horizontal="center" vertical="center" wrapText="1"/>
    </xf>
    <xf numFmtId="0" fontId="43" fillId="13" borderId="37" xfId="0" applyFont="1" applyFill="1" applyBorder="1" applyAlignment="1">
      <alignment horizontal="center" vertical="center" wrapText="1"/>
    </xf>
    <xf numFmtId="0" fontId="42" fillId="13" borderId="48" xfId="0" applyFont="1" applyFill="1" applyBorder="1" applyAlignment="1">
      <alignment horizontal="center" vertical="center" wrapText="1"/>
    </xf>
    <xf numFmtId="0" fontId="42" fillId="13" borderId="49" xfId="0" applyFont="1" applyFill="1" applyBorder="1" applyAlignment="1">
      <alignment horizontal="center" vertical="center" wrapText="1"/>
    </xf>
    <xf numFmtId="0" fontId="42" fillId="13" borderId="50" xfId="0" applyFont="1" applyFill="1" applyBorder="1" applyAlignment="1">
      <alignment horizontal="center" vertical="center" wrapText="1"/>
    </xf>
    <xf numFmtId="0" fontId="24" fillId="0" borderId="44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42" fillId="13" borderId="39" xfId="0" applyFont="1" applyFill="1" applyBorder="1" applyAlignment="1">
      <alignment horizontal="center" vertic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45" fillId="13" borderId="63" xfId="0" applyFont="1" applyFill="1" applyBorder="1" applyAlignment="1">
      <alignment horizontal="center" vertical="center" wrapText="1"/>
    </xf>
    <xf numFmtId="0" fontId="45" fillId="13" borderId="61" xfId="0" applyFont="1" applyFill="1" applyBorder="1" applyAlignment="1">
      <alignment horizontal="center" vertical="center" wrapText="1"/>
    </xf>
    <xf numFmtId="164" fontId="18" fillId="4" borderId="11" xfId="0" applyNumberFormat="1" applyFont="1" applyFill="1" applyBorder="1" applyAlignment="1">
      <alignment vertical="center" wrapText="1"/>
    </xf>
    <xf numFmtId="164" fontId="18" fillId="4" borderId="12" xfId="0" applyNumberFormat="1" applyFont="1" applyFill="1" applyBorder="1" applyAlignment="1">
      <alignment vertical="center" wrapText="1"/>
    </xf>
    <xf numFmtId="164" fontId="18" fillId="4" borderId="11" xfId="0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center" wrapText="1"/>
    </xf>
    <xf numFmtId="164" fontId="17" fillId="0" borderId="54" xfId="0" applyNumberFormat="1" applyFont="1" applyBorder="1" applyAlignment="1">
      <alignment horizontal="center"/>
    </xf>
    <xf numFmtId="164" fontId="42" fillId="13" borderId="48" xfId="6" applyNumberFormat="1" applyFont="1" applyFill="1" applyBorder="1" applyAlignment="1">
      <alignment horizontal="center" vertical="center" wrapText="1"/>
    </xf>
    <xf numFmtId="164" fontId="42" fillId="13" borderId="49" xfId="6" applyNumberFormat="1" applyFont="1" applyFill="1" applyBorder="1" applyAlignment="1">
      <alignment horizontal="center" vertical="center" wrapText="1"/>
    </xf>
    <xf numFmtId="164" fontId="42" fillId="13" borderId="50" xfId="6" applyNumberFormat="1" applyFont="1" applyFill="1" applyBorder="1" applyAlignment="1">
      <alignment horizontal="center" vertical="center" wrapText="1"/>
    </xf>
    <xf numFmtId="164" fontId="45" fillId="13" borderId="56" xfId="6" applyNumberFormat="1" applyFont="1" applyFill="1" applyBorder="1" applyAlignment="1">
      <alignment horizontal="center" vertical="center" wrapText="1"/>
    </xf>
    <xf numFmtId="164" fontId="45" fillId="13" borderId="57" xfId="6" applyNumberFormat="1" applyFont="1" applyFill="1" applyBorder="1" applyAlignment="1">
      <alignment horizontal="center" vertical="center" wrapText="1"/>
    </xf>
    <xf numFmtId="164" fontId="45" fillId="13" borderId="41" xfId="6" applyNumberFormat="1" applyFont="1" applyFill="1" applyBorder="1" applyAlignment="1">
      <alignment horizontal="center" vertical="center" wrapText="1"/>
    </xf>
    <xf numFmtId="164" fontId="45" fillId="13" borderId="58" xfId="6" applyNumberFormat="1" applyFont="1" applyFill="1" applyBorder="1" applyAlignment="1">
      <alignment horizontal="center" vertical="center" wrapText="1"/>
    </xf>
    <xf numFmtId="164" fontId="45" fillId="13" borderId="42" xfId="6" applyNumberFormat="1" applyFont="1" applyFill="1" applyBorder="1" applyAlignment="1">
      <alignment horizontal="center" vertical="center" wrapText="1"/>
    </xf>
    <xf numFmtId="164" fontId="45" fillId="13" borderId="59" xfId="6" applyNumberFormat="1" applyFont="1" applyFill="1" applyBorder="1" applyAlignment="1">
      <alignment horizontal="center" vertical="center" wrapText="1"/>
    </xf>
    <xf numFmtId="164" fontId="45" fillId="13" borderId="60" xfId="6" applyNumberFormat="1" applyFont="1" applyFill="1" applyBorder="1" applyAlignment="1">
      <alignment horizontal="center" vertical="center" wrapText="1"/>
    </xf>
    <xf numFmtId="164" fontId="45" fillId="13" borderId="43" xfId="6" applyNumberFormat="1" applyFont="1" applyFill="1" applyBorder="1" applyAlignment="1">
      <alignment horizontal="center" vertical="center" wrapText="1"/>
    </xf>
    <xf numFmtId="164" fontId="43" fillId="13" borderId="58" xfId="6" applyNumberFormat="1" applyFont="1" applyFill="1" applyBorder="1" applyAlignment="1">
      <alignment horizontal="center" vertical="center" wrapText="1"/>
    </xf>
    <xf numFmtId="164" fontId="43" fillId="13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45" fillId="13" borderId="51" xfId="6" applyNumberFormat="1" applyFont="1" applyFill="1" applyBorder="1" applyAlignment="1">
      <alignment horizontal="center" vertical="center" wrapText="1"/>
    </xf>
    <xf numFmtId="164" fontId="45" fillId="13" borderId="52" xfId="6" applyNumberFormat="1" applyFont="1" applyFill="1" applyBorder="1" applyAlignment="1">
      <alignment horizontal="center" vertical="center" wrapText="1"/>
    </xf>
    <xf numFmtId="164" fontId="45" fillId="13" borderId="53" xfId="6" applyNumberFormat="1" applyFont="1" applyFill="1" applyBorder="1" applyAlignment="1">
      <alignment horizontal="center" vertical="center" wrapText="1"/>
    </xf>
    <xf numFmtId="164" fontId="42" fillId="13" borderId="51" xfId="6" applyNumberFormat="1" applyFont="1" applyFill="1" applyBorder="1" applyAlignment="1">
      <alignment horizontal="center" vertical="center" wrapText="1"/>
    </xf>
    <xf numFmtId="164" fontId="42" fillId="13" borderId="53" xfId="6" applyNumberFormat="1" applyFont="1" applyFill="1" applyBorder="1" applyAlignment="1">
      <alignment horizontal="center" vertical="center" wrapText="1"/>
    </xf>
    <xf numFmtId="164" fontId="43" fillId="13" borderId="48" xfId="6" applyNumberFormat="1" applyFont="1" applyFill="1" applyBorder="1" applyAlignment="1">
      <alignment horizontal="center" vertical="center" wrapText="1"/>
    </xf>
    <xf numFmtId="164" fontId="43" fillId="13" borderId="49" xfId="6" applyNumberFormat="1" applyFont="1" applyFill="1" applyBorder="1" applyAlignment="1">
      <alignment horizontal="center" vertical="center" wrapText="1"/>
    </xf>
    <xf numFmtId="164" fontId="43" fillId="13" borderId="50" xfId="6" applyNumberFormat="1" applyFont="1" applyFill="1" applyBorder="1" applyAlignment="1">
      <alignment horizontal="center" vertical="center" wrapText="1"/>
    </xf>
    <xf numFmtId="164" fontId="42" fillId="13" borderId="52" xfId="6" applyNumberFormat="1" applyFont="1" applyFill="1" applyBorder="1" applyAlignment="1">
      <alignment horizontal="center" vertical="center" wrapText="1"/>
    </xf>
    <xf numFmtId="49" fontId="52" fillId="14" borderId="74" xfId="0" applyNumberFormat="1" applyFont="1" applyFill="1" applyBorder="1" applyAlignment="1">
      <alignment horizontal="left" wrapText="1"/>
    </xf>
    <xf numFmtId="49" fontId="52" fillId="14" borderId="0" xfId="0" applyNumberFormat="1" applyFont="1" applyFill="1" applyBorder="1" applyAlignment="1">
      <alignment horizontal="left" wrapText="1"/>
    </xf>
    <xf numFmtId="0" fontId="48" fillId="13" borderId="71" xfId="0" applyFont="1" applyFill="1" applyBorder="1" applyAlignment="1">
      <alignment horizontal="center" vertical="center" wrapText="1"/>
    </xf>
    <xf numFmtId="0" fontId="49" fillId="13" borderId="72" xfId="0" applyFont="1" applyFill="1" applyBorder="1" applyAlignment="1">
      <alignment horizontal="center" vertical="center" wrapText="1"/>
    </xf>
    <xf numFmtId="0" fontId="49" fillId="13" borderId="0" xfId="0" applyFont="1" applyFill="1" applyBorder="1" applyAlignment="1">
      <alignment horizontal="center" vertical="center" wrapText="1"/>
    </xf>
    <xf numFmtId="0" fontId="49" fillId="13" borderId="42" xfId="0" applyFont="1" applyFill="1" applyBorder="1" applyAlignment="1">
      <alignment horizontal="center" vertical="center" wrapText="1"/>
    </xf>
    <xf numFmtId="0" fontId="50" fillId="13" borderId="76" xfId="0" applyFont="1" applyFill="1" applyBorder="1" applyAlignment="1">
      <alignment horizontal="center" vertical="center" wrapText="1"/>
    </xf>
    <xf numFmtId="0" fontId="50" fillId="13" borderId="77" xfId="0" applyFont="1" applyFill="1" applyBorder="1" applyAlignment="1">
      <alignment horizontal="center" vertical="center" wrapText="1"/>
    </xf>
    <xf numFmtId="0" fontId="50" fillId="13" borderId="89" xfId="0" applyFont="1" applyFill="1" applyBorder="1" applyAlignment="1">
      <alignment horizontal="center" vertical="center" wrapText="1"/>
    </xf>
    <xf numFmtId="0" fontId="50" fillId="13" borderId="42" xfId="0" applyFont="1" applyFill="1" applyBorder="1" applyAlignment="1">
      <alignment horizontal="center" vertical="center" wrapText="1"/>
    </xf>
    <xf numFmtId="0" fontId="50" fillId="13" borderId="90" xfId="0" applyFont="1" applyFill="1" applyBorder="1" applyAlignment="1">
      <alignment horizontal="center" vertical="center" wrapText="1"/>
    </xf>
    <xf numFmtId="0" fontId="48" fillId="13" borderId="91" xfId="0" applyFont="1" applyFill="1" applyBorder="1" applyAlignment="1">
      <alignment horizontal="center" vertical="center" wrapText="1"/>
    </xf>
    <xf numFmtId="0" fontId="47" fillId="13" borderId="48" xfId="0" applyFont="1" applyFill="1" applyBorder="1" applyAlignment="1">
      <alignment horizontal="center" vertical="center" wrapText="1"/>
    </xf>
    <xf numFmtId="0" fontId="47" fillId="13" borderId="49" xfId="0" applyFont="1" applyFill="1" applyBorder="1" applyAlignment="1">
      <alignment horizontal="center" vertical="center" wrapText="1"/>
    </xf>
    <xf numFmtId="0" fontId="47" fillId="13" borderId="50" xfId="0" applyFont="1" applyFill="1" applyBorder="1" applyAlignment="1">
      <alignment horizontal="center" vertical="center" wrapText="1"/>
    </xf>
    <xf numFmtId="164" fontId="42" fillId="13" borderId="69" xfId="6" applyNumberFormat="1" applyFont="1" applyFill="1" applyBorder="1" applyAlignment="1">
      <alignment horizontal="center" vertical="center" wrapText="1"/>
    </xf>
    <xf numFmtId="164" fontId="42" fillId="13" borderId="47" xfId="6" applyNumberFormat="1" applyFont="1" applyFill="1" applyBorder="1" applyAlignment="1">
      <alignment horizontal="center" vertical="center" wrapText="1"/>
    </xf>
    <xf numFmtId="0" fontId="29" fillId="9" borderId="51" xfId="0" applyFont="1" applyFill="1" applyBorder="1" applyAlignment="1">
      <alignment horizontal="center" vertical="center" wrapText="1"/>
    </xf>
    <xf numFmtId="0" fontId="29" fillId="9" borderId="52" xfId="0" applyFont="1" applyFill="1" applyBorder="1" applyAlignment="1">
      <alignment horizontal="center" vertical="center" wrapText="1"/>
    </xf>
    <xf numFmtId="0" fontId="29" fillId="9" borderId="53" xfId="0" applyFont="1" applyFill="1" applyBorder="1" applyAlignment="1">
      <alignment horizontal="center" vertical="center" wrapText="1"/>
    </xf>
    <xf numFmtId="0" fontId="29" fillId="9" borderId="35" xfId="0" applyFont="1" applyFill="1" applyBorder="1" applyAlignment="1">
      <alignment horizontal="center" vertical="center" wrapText="1"/>
    </xf>
    <xf numFmtId="0" fontId="29" fillId="9" borderId="13" xfId="0" applyFont="1" applyFill="1" applyBorder="1" applyAlignment="1">
      <alignment horizontal="center" vertical="center" wrapText="1"/>
    </xf>
    <xf numFmtId="0" fontId="29" fillId="9" borderId="15" xfId="0" applyFont="1" applyFill="1" applyBorder="1" applyAlignment="1">
      <alignment horizontal="center" vertical="center" wrapText="1"/>
    </xf>
    <xf numFmtId="0" fontId="29" fillId="9" borderId="45" xfId="0" applyFont="1" applyFill="1" applyBorder="1" applyAlignment="1">
      <alignment horizontal="center" vertical="center" wrapText="1"/>
    </xf>
    <xf numFmtId="0" fontId="29" fillId="9" borderId="37" xfId="0" applyFont="1" applyFill="1" applyBorder="1" applyAlignment="1">
      <alignment horizontal="center" vertical="center" wrapText="1"/>
    </xf>
    <xf numFmtId="0" fontId="29" fillId="9" borderId="47" xfId="0" applyFont="1" applyFill="1" applyBorder="1" applyAlignment="1">
      <alignment horizontal="center" vertical="center" wrapText="1"/>
    </xf>
    <xf numFmtId="0" fontId="29" fillId="9" borderId="46" xfId="0" applyFont="1" applyFill="1" applyBorder="1" applyAlignment="1">
      <alignment horizontal="center" vertical="center" wrapText="1"/>
    </xf>
    <xf numFmtId="164" fontId="41" fillId="9" borderId="58" xfId="6" applyNumberFormat="1" applyFont="1" applyFill="1" applyBorder="1" applyAlignment="1">
      <alignment horizontal="center" vertical="center" wrapText="1"/>
    </xf>
    <xf numFmtId="164" fontId="41" fillId="9" borderId="0" xfId="6" applyNumberFormat="1" applyFont="1" applyFill="1" applyBorder="1" applyAlignment="1">
      <alignment horizontal="center" vertical="center" wrapText="1"/>
    </xf>
    <xf numFmtId="164" fontId="39" fillId="9" borderId="62" xfId="6" applyNumberFormat="1" applyFont="1" applyFill="1" applyBorder="1" applyAlignment="1">
      <alignment horizontal="center" vertical="center" wrapText="1"/>
    </xf>
    <xf numFmtId="164" fontId="39" fillId="9" borderId="38" xfId="6" applyNumberFormat="1" applyFont="1" applyFill="1" applyBorder="1" applyAlignment="1">
      <alignment horizontal="center" vertical="center" wrapText="1"/>
    </xf>
    <xf numFmtId="164" fontId="39" fillId="9" borderId="63" xfId="6" applyNumberFormat="1" applyFont="1" applyFill="1" applyBorder="1" applyAlignment="1">
      <alignment horizontal="center" vertical="center" wrapText="1"/>
    </xf>
    <xf numFmtId="164" fontId="39" fillId="9" borderId="58" xfId="6" applyNumberFormat="1" applyFont="1" applyFill="1" applyBorder="1" applyAlignment="1">
      <alignment horizontal="center" vertical="center" wrapText="1"/>
    </xf>
    <xf numFmtId="164" fontId="39" fillId="9" borderId="0" xfId="6" applyNumberFormat="1" applyFont="1" applyFill="1" applyBorder="1" applyAlignment="1">
      <alignment horizontal="center" vertical="center" wrapText="1"/>
    </xf>
    <xf numFmtId="164" fontId="39" fillId="9" borderId="42" xfId="6" applyNumberFormat="1" applyFont="1" applyFill="1" applyBorder="1" applyAlignment="1">
      <alignment horizontal="center" vertical="center" wrapText="1"/>
    </xf>
    <xf numFmtId="164" fontId="39" fillId="9" borderId="64" xfId="6" applyNumberFormat="1" applyFont="1" applyFill="1" applyBorder="1" applyAlignment="1">
      <alignment horizontal="center" vertical="center" wrapText="1"/>
    </xf>
    <xf numFmtId="164" fontId="39" fillId="9" borderId="33" xfId="6" applyNumberFormat="1" applyFont="1" applyFill="1" applyBorder="1" applyAlignment="1">
      <alignment horizontal="center" vertical="center" wrapText="1"/>
    </xf>
    <xf numFmtId="164" fontId="39" fillId="9" borderId="61" xfId="6" applyNumberFormat="1" applyFont="1" applyFill="1" applyBorder="1" applyAlignment="1">
      <alignment horizontal="center" vertical="center" wrapText="1"/>
    </xf>
    <xf numFmtId="164" fontId="39" fillId="9" borderId="56" xfId="6" applyNumberFormat="1" applyFont="1" applyFill="1" applyBorder="1" applyAlignment="1">
      <alignment horizontal="center" vertical="center" wrapText="1"/>
    </xf>
    <xf numFmtId="164" fontId="39" fillId="9" borderId="57" xfId="6" applyNumberFormat="1" applyFont="1" applyFill="1" applyBorder="1" applyAlignment="1">
      <alignment horizontal="center" vertical="center" wrapText="1"/>
    </xf>
    <xf numFmtId="164" fontId="39" fillId="9" borderId="59" xfId="6" applyNumberFormat="1" applyFont="1" applyFill="1" applyBorder="1" applyAlignment="1">
      <alignment horizontal="center" vertical="center" wrapText="1"/>
    </xf>
    <xf numFmtId="164" fontId="39" fillId="9" borderId="60" xfId="6" applyNumberFormat="1" applyFont="1" applyFill="1" applyBorder="1" applyAlignment="1">
      <alignment horizontal="center" vertical="center" wrapText="1"/>
    </xf>
    <xf numFmtId="164" fontId="29" fillId="9" borderId="65" xfId="6" applyNumberFormat="1" applyFont="1" applyFill="1" applyBorder="1" applyAlignment="1">
      <alignment horizontal="center" vertical="center" wrapText="1"/>
    </xf>
    <xf numFmtId="164" fontId="29" fillId="9" borderId="66" xfId="6" applyNumberFormat="1" applyFont="1" applyFill="1" applyBorder="1" applyAlignment="1">
      <alignment horizontal="center" vertical="center" wrapText="1"/>
    </xf>
    <xf numFmtId="164" fontId="29" fillId="9" borderId="67" xfId="6" applyNumberFormat="1" applyFont="1" applyFill="1" applyBorder="1" applyAlignment="1">
      <alignment horizontal="center" vertical="center" wrapText="1"/>
    </xf>
    <xf numFmtId="164" fontId="29" fillId="9" borderId="48" xfId="6" applyNumberFormat="1" applyFont="1" applyFill="1" applyBorder="1" applyAlignment="1">
      <alignment horizontal="center" vertical="center" wrapText="1"/>
    </xf>
    <xf numFmtId="164" fontId="29" fillId="9" borderId="49" xfId="6" applyNumberFormat="1" applyFont="1" applyFill="1" applyBorder="1" applyAlignment="1">
      <alignment horizontal="center" vertical="center" wrapText="1"/>
    </xf>
    <xf numFmtId="0" fontId="29" fillId="13" borderId="35" xfId="0" applyFont="1" applyFill="1" applyBorder="1" applyAlignment="1">
      <alignment horizontal="center" vertical="center" wrapText="1"/>
    </xf>
    <xf numFmtId="0" fontId="29" fillId="13" borderId="13" xfId="0" applyFont="1" applyFill="1" applyBorder="1" applyAlignment="1">
      <alignment horizontal="center" vertical="center" wrapText="1"/>
    </xf>
    <xf numFmtId="0" fontId="29" fillId="13" borderId="15" xfId="0" applyFont="1" applyFill="1" applyBorder="1" applyAlignment="1">
      <alignment horizontal="center" vertical="center" wrapText="1"/>
    </xf>
    <xf numFmtId="0" fontId="29" fillId="13" borderId="45" xfId="0" applyFont="1" applyFill="1" applyBorder="1" applyAlignment="1">
      <alignment horizontal="center" vertical="center" wrapText="1"/>
    </xf>
    <xf numFmtId="0" fontId="29" fillId="13" borderId="37" xfId="0" applyFont="1" applyFill="1" applyBorder="1" applyAlignment="1">
      <alignment horizontal="center" vertical="center" wrapText="1"/>
    </xf>
    <xf numFmtId="0" fontId="29" fillId="13" borderId="47" xfId="0" applyFont="1" applyFill="1" applyBorder="1" applyAlignment="1">
      <alignment horizontal="center" vertical="center" wrapText="1"/>
    </xf>
    <xf numFmtId="0" fontId="29" fillId="13" borderId="46" xfId="0" applyFont="1" applyFill="1" applyBorder="1" applyAlignment="1">
      <alignment horizontal="center" vertical="center" wrapText="1"/>
    </xf>
    <xf numFmtId="0" fontId="29" fillId="13" borderId="51" xfId="0" applyFont="1" applyFill="1" applyBorder="1" applyAlignment="1">
      <alignment horizontal="center" vertical="center" wrapText="1"/>
    </xf>
    <xf numFmtId="0" fontId="29" fillId="13" borderId="52" xfId="0" applyFont="1" applyFill="1" applyBorder="1" applyAlignment="1">
      <alignment horizontal="center" vertical="center" wrapText="1"/>
    </xf>
    <xf numFmtId="0" fontId="29" fillId="13" borderId="53" xfId="0" applyFont="1" applyFill="1" applyBorder="1" applyAlignment="1">
      <alignment horizontal="center" vertical="center" wrapText="1"/>
    </xf>
    <xf numFmtId="164" fontId="41" fillId="13" borderId="58" xfId="6" applyNumberFormat="1" applyFont="1" applyFill="1" applyBorder="1" applyAlignment="1">
      <alignment horizontal="center" vertical="center" wrapText="1"/>
    </xf>
    <xf numFmtId="164" fontId="41" fillId="13" borderId="0" xfId="6" applyNumberFormat="1" applyFont="1" applyFill="1" applyBorder="1" applyAlignment="1">
      <alignment horizontal="center" vertical="center" wrapText="1"/>
    </xf>
    <xf numFmtId="164" fontId="39" fillId="13" borderId="62" xfId="6" applyNumberFormat="1" applyFont="1" applyFill="1" applyBorder="1" applyAlignment="1">
      <alignment horizontal="center" vertical="center" wrapText="1"/>
    </xf>
    <xf numFmtId="164" fontId="39" fillId="13" borderId="38" xfId="6" applyNumberFormat="1" applyFont="1" applyFill="1" applyBorder="1" applyAlignment="1">
      <alignment horizontal="center" vertical="center" wrapText="1"/>
    </xf>
    <xf numFmtId="164" fontId="39" fillId="13" borderId="63" xfId="6" applyNumberFormat="1" applyFont="1" applyFill="1" applyBorder="1" applyAlignment="1">
      <alignment horizontal="center" vertical="center" wrapText="1"/>
    </xf>
    <xf numFmtId="164" fontId="39" fillId="13" borderId="58" xfId="6" applyNumberFormat="1" applyFont="1" applyFill="1" applyBorder="1" applyAlignment="1">
      <alignment horizontal="center" vertical="center" wrapText="1"/>
    </xf>
    <xf numFmtId="164" fontId="39" fillId="13" borderId="0" xfId="6" applyNumberFormat="1" applyFont="1" applyFill="1" applyBorder="1" applyAlignment="1">
      <alignment horizontal="center" vertical="center" wrapText="1"/>
    </xf>
    <xf numFmtId="164" fontId="39" fillId="13" borderId="42" xfId="6" applyNumberFormat="1" applyFont="1" applyFill="1" applyBorder="1" applyAlignment="1">
      <alignment horizontal="center" vertical="center" wrapText="1"/>
    </xf>
    <xf numFmtId="164" fontId="39" fillId="13" borderId="64" xfId="6" applyNumberFormat="1" applyFont="1" applyFill="1" applyBorder="1" applyAlignment="1">
      <alignment horizontal="center" vertical="center" wrapText="1"/>
    </xf>
    <xf numFmtId="164" fontId="39" fillId="13" borderId="33" xfId="6" applyNumberFormat="1" applyFont="1" applyFill="1" applyBorder="1" applyAlignment="1">
      <alignment horizontal="center" vertical="center" wrapText="1"/>
    </xf>
    <xf numFmtId="164" fontId="39" fillId="13" borderId="61" xfId="6" applyNumberFormat="1" applyFont="1" applyFill="1" applyBorder="1" applyAlignment="1">
      <alignment horizontal="center" vertical="center" wrapText="1"/>
    </xf>
    <xf numFmtId="164" fontId="39" fillId="13" borderId="56" xfId="6" applyNumberFormat="1" applyFont="1" applyFill="1" applyBorder="1" applyAlignment="1">
      <alignment horizontal="center" vertical="center" wrapText="1"/>
    </xf>
    <xf numFmtId="164" fontId="39" fillId="13" borderId="57" xfId="6" applyNumberFormat="1" applyFont="1" applyFill="1" applyBorder="1" applyAlignment="1">
      <alignment horizontal="center" vertical="center" wrapText="1"/>
    </xf>
    <xf numFmtId="164" fontId="39" fillId="13" borderId="59" xfId="6" applyNumberFormat="1" applyFont="1" applyFill="1" applyBorder="1" applyAlignment="1">
      <alignment horizontal="center" vertical="center" wrapText="1"/>
    </xf>
    <xf numFmtId="164" fontId="39" fillId="13" borderId="60" xfId="6" applyNumberFormat="1" applyFont="1" applyFill="1" applyBorder="1" applyAlignment="1">
      <alignment horizontal="center" vertical="center" wrapText="1"/>
    </xf>
    <xf numFmtId="164" fontId="29" fillId="13" borderId="65" xfId="6" applyNumberFormat="1" applyFont="1" applyFill="1" applyBorder="1" applyAlignment="1">
      <alignment horizontal="center" vertical="center" wrapText="1"/>
    </xf>
    <xf numFmtId="164" fontId="29" fillId="13" borderId="66" xfId="6" applyNumberFormat="1" applyFont="1" applyFill="1" applyBorder="1" applyAlignment="1">
      <alignment horizontal="center" vertical="center" wrapText="1"/>
    </xf>
    <xf numFmtId="164" fontId="29" fillId="13" borderId="67" xfId="6" applyNumberFormat="1" applyFont="1" applyFill="1" applyBorder="1" applyAlignment="1">
      <alignment horizontal="center" vertical="center" wrapText="1"/>
    </xf>
    <xf numFmtId="164" fontId="29" fillId="13" borderId="48" xfId="6" applyNumberFormat="1" applyFont="1" applyFill="1" applyBorder="1" applyAlignment="1">
      <alignment horizontal="center" vertical="center" wrapText="1"/>
    </xf>
    <xf numFmtId="164" fontId="29" fillId="13" borderId="49" xfId="6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/>
    </xf>
    <xf numFmtId="0" fontId="40" fillId="7" borderId="2" xfId="0" applyFont="1" applyFill="1" applyBorder="1" applyAlignment="1">
      <alignment horizontal="center" vertical="center" wrapText="1"/>
    </xf>
    <xf numFmtId="0" fontId="40" fillId="7" borderId="3" xfId="0" applyFont="1" applyFill="1" applyBorder="1" applyAlignment="1">
      <alignment horizontal="center" vertical="center" wrapText="1"/>
    </xf>
    <xf numFmtId="0" fontId="40" fillId="7" borderId="7" xfId="0" applyFont="1" applyFill="1" applyBorder="1" applyAlignment="1">
      <alignment horizontal="center" vertical="center" wrapText="1"/>
    </xf>
    <xf numFmtId="0" fontId="40" fillId="7" borderId="2" xfId="0" applyFont="1" applyFill="1" applyBorder="1" applyAlignment="1">
      <alignment horizontal="center" vertical="center" textRotation="90" wrapText="1"/>
    </xf>
    <xf numFmtId="0" fontId="40" fillId="7" borderId="3" xfId="0" applyFont="1" applyFill="1" applyBorder="1" applyAlignment="1">
      <alignment horizontal="center" vertical="center" textRotation="90" wrapText="1"/>
    </xf>
    <xf numFmtId="0" fontId="40" fillId="7" borderId="7" xfId="0" applyFont="1" applyFill="1" applyBorder="1" applyAlignment="1">
      <alignment horizontal="center" vertical="center" textRotation="90" wrapText="1"/>
    </xf>
    <xf numFmtId="0" fontId="4" fillId="2" borderId="8" xfId="0" applyFont="1" applyFill="1" applyBorder="1" applyAlignment="1" applyProtection="1">
      <alignment horizontal="center"/>
    </xf>
    <xf numFmtId="0" fontId="6" fillId="7" borderId="9" xfId="0" applyFont="1" applyFill="1" applyBorder="1" applyAlignment="1" applyProtection="1">
      <alignment horizontal="center" vertical="center"/>
    </xf>
    <xf numFmtId="0" fontId="6" fillId="7" borderId="8" xfId="0" applyFont="1" applyFill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/>
    </xf>
    <xf numFmtId="0" fontId="19" fillId="7" borderId="92" xfId="0" applyFont="1" applyFill="1" applyBorder="1" applyAlignment="1" applyProtection="1">
      <alignment horizontal="center"/>
    </xf>
    <xf numFmtId="0" fontId="19" fillId="7" borderId="0" xfId="0" applyFont="1" applyFill="1" applyAlignment="1" applyProtection="1">
      <alignment horizontal="center"/>
    </xf>
    <xf numFmtId="0" fontId="7" fillId="0" borderId="0" xfId="0" applyFont="1" applyAlignment="1" applyProtection="1">
      <alignment horizontal="center" wrapText="1"/>
    </xf>
    <xf numFmtId="10" fontId="1" fillId="0" borderId="0" xfId="15" applyNumberFormat="1" applyFont="1" applyFill="1"/>
  </cellXfs>
  <cellStyles count="22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19"/>
    <cellStyle name="Millares 6" xfId="8"/>
    <cellStyle name="Millares 6 2" xfId="20"/>
    <cellStyle name="MONETARIO" xfId="9"/>
    <cellStyle name="MONETARIO 2" xfId="21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4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C00000"/>
      </font>
      <fill>
        <patternFill>
          <bgColor theme="5" tint="0.79998168889431442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6_201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7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NUM8.2"/>
      <sheetName val="DEN8.2"/>
      <sheetName val="NUM8.3"/>
      <sheetName val="NUM9"/>
      <sheetName val="DEN9"/>
      <sheetName val="NUM10"/>
      <sheetName val="NUM11"/>
      <sheetName val="NUM12"/>
      <sheetName val="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</row>
      </sheetData>
      <sheetData sheetId="1">
        <row r="3">
          <cell r="H3" t="str">
            <v>Suma de Total</v>
          </cell>
        </row>
      </sheetData>
      <sheetData sheetId="2">
        <row r="3">
          <cell r="H3" t="str">
            <v>Suma de Total</v>
          </cell>
        </row>
      </sheetData>
      <sheetData sheetId="3">
        <row r="3">
          <cell r="H3" t="str">
            <v>Suma de CYC_Med</v>
          </cell>
        </row>
      </sheetData>
      <sheetData sheetId="4">
        <row r="3">
          <cell r="H3" t="str">
            <v>Suma de Total</v>
          </cell>
        </row>
      </sheetData>
      <sheetData sheetId="5"/>
      <sheetData sheetId="6">
        <row r="3">
          <cell r="H3" t="str">
            <v>Suma de Total</v>
          </cell>
        </row>
      </sheetData>
      <sheetData sheetId="7">
        <row r="3">
          <cell r="H3" t="str">
            <v>Suma de Total</v>
          </cell>
        </row>
      </sheetData>
      <sheetData sheetId="8">
        <row r="3">
          <cell r="H3" t="str">
            <v>Suma de Total</v>
          </cell>
        </row>
      </sheetData>
      <sheetData sheetId="9">
        <row r="3">
          <cell r="H3" t="str">
            <v>Suma de Total</v>
          </cell>
        </row>
      </sheetData>
      <sheetData sheetId="10">
        <row r="3">
          <cell r="H3" t="str">
            <v>Suma de Total</v>
          </cell>
        </row>
      </sheetData>
      <sheetData sheetId="11">
        <row r="3">
          <cell r="H3" t="str">
            <v>Suma de Total</v>
          </cell>
        </row>
      </sheetData>
      <sheetData sheetId="12">
        <row r="3">
          <cell r="H3" t="str">
            <v>Suma de Total</v>
          </cell>
        </row>
      </sheetData>
      <sheetData sheetId="13">
        <row r="3">
          <cell r="H3" t="str">
            <v>Suma de Total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64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24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52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364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105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58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18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>
            <v>28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1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6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773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/>
          <cell r="J21"/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82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70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234</v>
          </cell>
        </row>
        <row r="24">
          <cell r="H24" t="str">
            <v>105321-CES. RURAL  TONGOY</v>
          </cell>
          <cell r="I24"/>
          <cell r="J24"/>
          <cell r="K24"/>
          <cell r="L24"/>
          <cell r="M24">
            <v>14</v>
          </cell>
          <cell r="N24">
            <v>30</v>
          </cell>
          <cell r="O24">
            <v>44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151</v>
          </cell>
        </row>
        <row r="26">
          <cell r="H26" t="str">
            <v>105406-P.S.R. PAN DE AZUCAR</v>
          </cell>
          <cell r="I26"/>
          <cell r="J26"/>
          <cell r="K26"/>
          <cell r="L26"/>
          <cell r="M26">
            <v>2</v>
          </cell>
          <cell r="N26">
            <v>8</v>
          </cell>
          <cell r="O26">
            <v>10</v>
          </cell>
        </row>
        <row r="27">
          <cell r="H27" t="str">
            <v>105705-CECOF EL ALBA</v>
          </cell>
          <cell r="I27">
            <v>5</v>
          </cell>
          <cell r="J27">
            <v>8</v>
          </cell>
          <cell r="K27">
            <v>7</v>
          </cell>
          <cell r="L27">
            <v>3</v>
          </cell>
          <cell r="M27">
            <v>13</v>
          </cell>
          <cell r="N27">
            <v>20</v>
          </cell>
          <cell r="O27">
            <v>56</v>
          </cell>
        </row>
        <row r="28">
          <cell r="H28" t="str">
            <v>200273-CECOF PUNTA MIRA</v>
          </cell>
          <cell r="I28"/>
          <cell r="J28"/>
          <cell r="K28"/>
          <cell r="L28"/>
          <cell r="M28">
            <v>15</v>
          </cell>
          <cell r="N28">
            <v>22</v>
          </cell>
          <cell r="O28">
            <v>37</v>
          </cell>
        </row>
        <row r="29">
          <cell r="H29" t="str">
            <v>Total 04102-COQUIMBO</v>
          </cell>
          <cell r="I29">
            <v>33</v>
          </cell>
          <cell r="J29">
            <v>45</v>
          </cell>
          <cell r="K29">
            <v>45</v>
          </cell>
          <cell r="L29">
            <v>54</v>
          </cell>
          <cell r="M29">
            <v>183</v>
          </cell>
          <cell r="N29">
            <v>324</v>
          </cell>
          <cell r="O29">
            <v>684</v>
          </cell>
        </row>
        <row r="30">
          <cell r="H30" t="str">
            <v>04103-ANDACOLLO</v>
          </cell>
          <cell r="I30"/>
          <cell r="J30"/>
          <cell r="K30"/>
          <cell r="L30"/>
          <cell r="M30"/>
          <cell r="N30"/>
          <cell r="O30"/>
        </row>
        <row r="31">
          <cell r="H31" t="str">
            <v>105106-HOSPITAL ANDACOLLO</v>
          </cell>
          <cell r="I31">
            <v>2</v>
          </cell>
          <cell r="J31">
            <v>6</v>
          </cell>
          <cell r="K31">
            <v>6</v>
          </cell>
          <cell r="L31"/>
          <cell r="M31"/>
          <cell r="N31">
            <v>1</v>
          </cell>
          <cell r="O31">
            <v>15</v>
          </cell>
        </row>
        <row r="32">
          <cell r="H32" t="str">
            <v>Total 04103-ANDACOLLO</v>
          </cell>
          <cell r="I32">
            <v>2</v>
          </cell>
          <cell r="J32">
            <v>6</v>
          </cell>
          <cell r="K32">
            <v>6</v>
          </cell>
          <cell r="L32"/>
          <cell r="M32"/>
          <cell r="N32">
            <v>1</v>
          </cell>
          <cell r="O32">
            <v>15</v>
          </cell>
        </row>
        <row r="33">
          <cell r="H33" t="str">
            <v>04106-VICUÑA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105107-HOSPITAL VICUÑA</v>
          </cell>
          <cell r="I34"/>
          <cell r="J34"/>
          <cell r="K34"/>
          <cell r="L34"/>
          <cell r="M34">
            <v>0</v>
          </cell>
          <cell r="N34">
            <v>0</v>
          </cell>
          <cell r="O34">
            <v>0</v>
          </cell>
        </row>
        <row r="35">
          <cell r="H35" t="str">
            <v>105467-P.S.R. DIAGUITAS</v>
          </cell>
          <cell r="I35"/>
          <cell r="J35"/>
          <cell r="K35"/>
          <cell r="L35">
            <v>21</v>
          </cell>
          <cell r="M35"/>
          <cell r="N35">
            <v>22</v>
          </cell>
          <cell r="O35">
            <v>43</v>
          </cell>
        </row>
        <row r="36">
          <cell r="H36" t="str">
            <v>105468-P.S.R. EL MOLLE</v>
          </cell>
          <cell r="I36"/>
          <cell r="J36">
            <v>8</v>
          </cell>
          <cell r="K36"/>
          <cell r="L36">
            <v>0</v>
          </cell>
          <cell r="M36"/>
          <cell r="N36"/>
          <cell r="O36">
            <v>8</v>
          </cell>
        </row>
        <row r="37">
          <cell r="H37" t="str">
            <v>105469-P.S.R. EL TAMBO</v>
          </cell>
          <cell r="I37"/>
          <cell r="J37">
            <v>2</v>
          </cell>
          <cell r="K37"/>
          <cell r="L37">
            <v>0</v>
          </cell>
          <cell r="M37"/>
          <cell r="N37"/>
          <cell r="O37">
            <v>2</v>
          </cell>
        </row>
        <row r="38">
          <cell r="H38" t="str">
            <v>105471-P.S.R. PERALILLO</v>
          </cell>
          <cell r="I38"/>
          <cell r="J38"/>
          <cell r="K38"/>
          <cell r="L38">
            <v>16</v>
          </cell>
          <cell r="M38">
            <v>15</v>
          </cell>
          <cell r="N38"/>
          <cell r="O38">
            <v>31</v>
          </cell>
        </row>
        <row r="39">
          <cell r="H39" t="str">
            <v>105473-P.S.R. TALCUNA</v>
          </cell>
          <cell r="I39"/>
          <cell r="J39"/>
          <cell r="K39"/>
          <cell r="L39"/>
          <cell r="M39">
            <v>9</v>
          </cell>
          <cell r="N39">
            <v>22</v>
          </cell>
          <cell r="O39">
            <v>31</v>
          </cell>
        </row>
        <row r="40">
          <cell r="H40" t="str">
            <v>105502-P.S.R. CALINGASTA</v>
          </cell>
          <cell r="I40"/>
          <cell r="J40">
            <v>0</v>
          </cell>
          <cell r="K40"/>
          <cell r="L40"/>
          <cell r="M40"/>
          <cell r="N40">
            <v>11</v>
          </cell>
          <cell r="O40">
            <v>11</v>
          </cell>
        </row>
        <row r="41">
          <cell r="H41" t="str">
            <v>Total 04106-VICUÑA</v>
          </cell>
          <cell r="I41"/>
          <cell r="J41">
            <v>10</v>
          </cell>
          <cell r="K41"/>
          <cell r="L41">
            <v>37</v>
          </cell>
          <cell r="M41">
            <v>24</v>
          </cell>
          <cell r="N41">
            <v>55</v>
          </cell>
          <cell r="O41">
            <v>126</v>
          </cell>
        </row>
        <row r="42">
          <cell r="H42" t="str">
            <v>04201-ILLAPEL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105103-HOSPITAL ILLAPEL</v>
          </cell>
          <cell r="I43"/>
          <cell r="J43"/>
          <cell r="K43"/>
          <cell r="L43"/>
          <cell r="M43">
            <v>12</v>
          </cell>
          <cell r="N43">
            <v>16</v>
          </cell>
          <cell r="O43">
            <v>28</v>
          </cell>
        </row>
        <row r="44">
          <cell r="H44" t="str">
            <v>105326-CESFAM SAN RAFAEL</v>
          </cell>
          <cell r="I44"/>
          <cell r="J44"/>
          <cell r="K44"/>
          <cell r="L44">
            <v>41</v>
          </cell>
          <cell r="M44"/>
          <cell r="N44">
            <v>0</v>
          </cell>
          <cell r="O44">
            <v>41</v>
          </cell>
        </row>
        <row r="45">
          <cell r="H45" t="str">
            <v>Total 04201-ILLAPEL</v>
          </cell>
          <cell r="I45"/>
          <cell r="J45"/>
          <cell r="K45"/>
          <cell r="L45">
            <v>41</v>
          </cell>
          <cell r="M45">
            <v>12</v>
          </cell>
          <cell r="N45">
            <v>16</v>
          </cell>
          <cell r="O45">
            <v>69</v>
          </cell>
        </row>
        <row r="46">
          <cell r="H46" t="str">
            <v>04202-CANELA</v>
          </cell>
          <cell r="I46"/>
          <cell r="J46"/>
          <cell r="K46"/>
          <cell r="L46"/>
          <cell r="M46"/>
          <cell r="N46"/>
          <cell r="O46"/>
        </row>
        <row r="47">
          <cell r="H47" t="str">
            <v>105309-CES. RURAL CANELA</v>
          </cell>
          <cell r="I47"/>
          <cell r="J47"/>
          <cell r="K47"/>
          <cell r="L47">
            <v>21</v>
          </cell>
          <cell r="M47">
            <v>6</v>
          </cell>
          <cell r="N47">
            <v>5</v>
          </cell>
          <cell r="O47">
            <v>32</v>
          </cell>
        </row>
        <row r="48">
          <cell r="H48" t="str">
            <v>Total 04202-CANELA</v>
          </cell>
          <cell r="I48"/>
          <cell r="J48"/>
          <cell r="K48"/>
          <cell r="L48">
            <v>21</v>
          </cell>
          <cell r="M48">
            <v>6</v>
          </cell>
          <cell r="N48">
            <v>5</v>
          </cell>
          <cell r="O48">
            <v>32</v>
          </cell>
        </row>
        <row r="49">
          <cell r="H49" t="str">
            <v>04203-LOS VILOS</v>
          </cell>
          <cell r="I49"/>
          <cell r="J49"/>
          <cell r="K49"/>
          <cell r="L49"/>
          <cell r="M49"/>
          <cell r="N49"/>
          <cell r="O49"/>
        </row>
        <row r="50">
          <cell r="H50" t="str">
            <v>105108-HOSPITAL LOS VILOS</v>
          </cell>
          <cell r="I50">
            <v>3</v>
          </cell>
          <cell r="J50">
            <v>2</v>
          </cell>
          <cell r="K50"/>
          <cell r="L50">
            <v>1</v>
          </cell>
          <cell r="M50"/>
          <cell r="N50"/>
          <cell r="O50">
            <v>6</v>
          </cell>
        </row>
        <row r="51">
          <cell r="H51" t="str">
            <v xml:space="preserve">105478-P.S.R. CAIMANES                   </v>
          </cell>
          <cell r="I51"/>
          <cell r="J51"/>
          <cell r="K51">
            <v>18</v>
          </cell>
          <cell r="L51">
            <v>18</v>
          </cell>
          <cell r="M51">
            <v>23</v>
          </cell>
          <cell r="N51"/>
          <cell r="O51">
            <v>59</v>
          </cell>
        </row>
        <row r="52">
          <cell r="H52" t="str">
            <v>105479-P.S.R. GUANGUALI</v>
          </cell>
          <cell r="I52"/>
          <cell r="J52"/>
          <cell r="K52"/>
          <cell r="L52"/>
          <cell r="M52">
            <v>8</v>
          </cell>
          <cell r="N52"/>
          <cell r="O52">
            <v>8</v>
          </cell>
        </row>
        <row r="53">
          <cell r="H53" t="str">
            <v>105480-P.S.R. QUILIMARI</v>
          </cell>
          <cell r="I53"/>
          <cell r="J53"/>
          <cell r="K53"/>
          <cell r="L53"/>
          <cell r="M53">
            <v>15</v>
          </cell>
          <cell r="N53"/>
          <cell r="O53">
            <v>15</v>
          </cell>
        </row>
        <row r="54">
          <cell r="H54" t="str">
            <v>105511-P.S.R. LOS CONDORES</v>
          </cell>
          <cell r="I54"/>
          <cell r="J54"/>
          <cell r="K54"/>
          <cell r="L54"/>
          <cell r="M54">
            <v>3</v>
          </cell>
          <cell r="N54"/>
          <cell r="O54">
            <v>3</v>
          </cell>
        </row>
        <row r="55">
          <cell r="H55" t="str">
            <v>Total 04203-LOS VILOS</v>
          </cell>
          <cell r="I55">
            <v>3</v>
          </cell>
          <cell r="J55">
            <v>2</v>
          </cell>
          <cell r="K55">
            <v>18</v>
          </cell>
          <cell r="L55">
            <v>19</v>
          </cell>
          <cell r="M55">
            <v>49</v>
          </cell>
          <cell r="N55"/>
          <cell r="O55">
            <v>91</v>
          </cell>
        </row>
        <row r="56">
          <cell r="H56" t="str">
            <v>04204-SALAMANCA</v>
          </cell>
          <cell r="I56"/>
          <cell r="J56"/>
          <cell r="K56"/>
          <cell r="L56"/>
          <cell r="M56"/>
          <cell r="N56"/>
          <cell r="O56"/>
        </row>
        <row r="57">
          <cell r="H57" t="str">
            <v>105104-HOSPITAL SALAMANCA</v>
          </cell>
          <cell r="I57"/>
          <cell r="J57"/>
          <cell r="K57"/>
          <cell r="L57"/>
          <cell r="M57">
            <v>57</v>
          </cell>
          <cell r="N57"/>
          <cell r="O57">
            <v>57</v>
          </cell>
        </row>
        <row r="58">
          <cell r="H58" t="str">
            <v xml:space="preserve">105452-P.S.R. CUNCUMEN                 </v>
          </cell>
          <cell r="I58"/>
          <cell r="J58"/>
          <cell r="K58"/>
          <cell r="L58"/>
          <cell r="M58">
            <v>14</v>
          </cell>
          <cell r="N58"/>
          <cell r="O58">
            <v>14</v>
          </cell>
        </row>
        <row r="59">
          <cell r="H59" t="str">
            <v>105456-P.S.R. LLIMPO</v>
          </cell>
          <cell r="I59"/>
          <cell r="J59"/>
          <cell r="K59"/>
          <cell r="L59"/>
          <cell r="M59">
            <v>2</v>
          </cell>
          <cell r="N59"/>
          <cell r="O59">
            <v>2</v>
          </cell>
        </row>
        <row r="60">
          <cell r="H60" t="str">
            <v>105501-P.S.R. ARBOLEDA GRANDE</v>
          </cell>
          <cell r="I60"/>
          <cell r="J60"/>
          <cell r="K60"/>
          <cell r="L60"/>
          <cell r="M60">
            <v>0</v>
          </cell>
          <cell r="N60"/>
          <cell r="O60">
            <v>0</v>
          </cell>
        </row>
        <row r="61">
          <cell r="H61" t="str">
            <v>Total 04204-SALAMANCA</v>
          </cell>
          <cell r="I61"/>
          <cell r="J61"/>
          <cell r="K61"/>
          <cell r="L61"/>
          <cell r="M61">
            <v>73</v>
          </cell>
          <cell r="N61"/>
          <cell r="O61">
            <v>73</v>
          </cell>
        </row>
        <row r="62">
          <cell r="H62" t="str">
            <v>04301-OVALLE</v>
          </cell>
          <cell r="I62"/>
          <cell r="J62"/>
          <cell r="K62"/>
          <cell r="L62"/>
          <cell r="M62"/>
          <cell r="N62"/>
          <cell r="O62"/>
        </row>
        <row r="63">
          <cell r="H63" t="str">
            <v>105315-CES. RURAL C. DE TAMAYA</v>
          </cell>
          <cell r="I63"/>
          <cell r="J63"/>
          <cell r="K63"/>
          <cell r="L63">
            <v>20</v>
          </cell>
          <cell r="M63"/>
          <cell r="N63"/>
          <cell r="O63">
            <v>20</v>
          </cell>
        </row>
        <row r="64">
          <cell r="H64" t="str">
            <v>105317-CES. JORGE JORDAN D.</v>
          </cell>
          <cell r="I64">
            <v>3</v>
          </cell>
          <cell r="J64">
            <v>4</v>
          </cell>
          <cell r="K64">
            <v>32</v>
          </cell>
          <cell r="L64">
            <v>55</v>
          </cell>
          <cell r="M64">
            <v>56</v>
          </cell>
          <cell r="N64">
            <v>16</v>
          </cell>
          <cell r="O64">
            <v>166</v>
          </cell>
        </row>
        <row r="65">
          <cell r="H65" t="str">
            <v>105322-CES. MARCOS MACUADA</v>
          </cell>
          <cell r="I65"/>
          <cell r="J65">
            <v>1</v>
          </cell>
          <cell r="K65">
            <v>59</v>
          </cell>
          <cell r="L65">
            <v>3</v>
          </cell>
          <cell r="M65">
            <v>236</v>
          </cell>
          <cell r="N65">
            <v>135</v>
          </cell>
          <cell r="O65">
            <v>434</v>
          </cell>
        </row>
        <row r="66">
          <cell r="H66" t="str">
            <v>105324-CES. SOTAQUI</v>
          </cell>
          <cell r="I66"/>
          <cell r="J66"/>
          <cell r="K66"/>
          <cell r="L66">
            <v>12</v>
          </cell>
          <cell r="M66">
            <v>4</v>
          </cell>
          <cell r="N66">
            <v>9</v>
          </cell>
          <cell r="O66">
            <v>25</v>
          </cell>
        </row>
        <row r="67">
          <cell r="H67" t="str">
            <v xml:space="preserve">105416-P.S.R. CAMARICO                  </v>
          </cell>
          <cell r="I67"/>
          <cell r="J67"/>
          <cell r="K67"/>
          <cell r="L67"/>
          <cell r="M67"/>
          <cell r="N67">
            <v>4</v>
          </cell>
          <cell r="O67">
            <v>4</v>
          </cell>
        </row>
        <row r="68">
          <cell r="H68" t="str">
            <v>105417-P.S.R. ALCONES BAJOS</v>
          </cell>
          <cell r="I68"/>
          <cell r="J68"/>
          <cell r="K68"/>
          <cell r="L68"/>
          <cell r="M68"/>
          <cell r="N68">
            <v>4</v>
          </cell>
          <cell r="O68">
            <v>4</v>
          </cell>
        </row>
        <row r="69">
          <cell r="H69" t="str">
            <v>105507-P.S.R. HUAMALATA</v>
          </cell>
          <cell r="I69"/>
          <cell r="J69"/>
          <cell r="K69"/>
          <cell r="L69"/>
          <cell r="M69"/>
          <cell r="N69">
            <v>15</v>
          </cell>
          <cell r="O69">
            <v>15</v>
          </cell>
        </row>
        <row r="70">
          <cell r="H70" t="str">
            <v>105510-P.S.R. RECOLETA</v>
          </cell>
          <cell r="I70"/>
          <cell r="J70"/>
          <cell r="K70"/>
          <cell r="L70"/>
          <cell r="M70"/>
          <cell r="N70">
            <v>14</v>
          </cell>
          <cell r="O70">
            <v>14</v>
          </cell>
        </row>
        <row r="71">
          <cell r="H71" t="str">
            <v>105722-CECOF SAN JOSE DE LA DEHESA</v>
          </cell>
          <cell r="I71"/>
          <cell r="J71"/>
          <cell r="K71"/>
          <cell r="L71">
            <v>39</v>
          </cell>
          <cell r="M71">
            <v>34</v>
          </cell>
          <cell r="N71"/>
          <cell r="O71">
            <v>73</v>
          </cell>
        </row>
        <row r="72">
          <cell r="H72" t="str">
            <v>105723-CECOF LIMARI</v>
          </cell>
          <cell r="I72"/>
          <cell r="J72">
            <v>1</v>
          </cell>
          <cell r="K72">
            <v>7</v>
          </cell>
          <cell r="L72">
            <v>2</v>
          </cell>
          <cell r="M72">
            <v>2</v>
          </cell>
          <cell r="N72">
            <v>7</v>
          </cell>
          <cell r="O72">
            <v>19</v>
          </cell>
        </row>
        <row r="73">
          <cell r="H73" t="str">
            <v>200258-CECOF LOS COPIHUES</v>
          </cell>
          <cell r="I73"/>
          <cell r="J73"/>
          <cell r="K73"/>
          <cell r="L73"/>
          <cell r="M73">
            <v>5</v>
          </cell>
          <cell r="N73"/>
          <cell r="O73">
            <v>5</v>
          </cell>
        </row>
        <row r="74">
          <cell r="H74" t="str">
            <v>Total 04301-OVALLE</v>
          </cell>
          <cell r="I74">
            <v>3</v>
          </cell>
          <cell r="J74">
            <v>6</v>
          </cell>
          <cell r="K74">
            <v>98</v>
          </cell>
          <cell r="L74">
            <v>131</v>
          </cell>
          <cell r="M74">
            <v>337</v>
          </cell>
          <cell r="N74">
            <v>204</v>
          </cell>
          <cell r="O74">
            <v>779</v>
          </cell>
        </row>
        <row r="75">
          <cell r="H75" t="str">
            <v>04302-COMBARBALÁ</v>
          </cell>
          <cell r="I75"/>
          <cell r="J75"/>
          <cell r="K75"/>
          <cell r="L75"/>
          <cell r="M75"/>
          <cell r="N75"/>
          <cell r="O75"/>
        </row>
        <row r="76">
          <cell r="H76" t="str">
            <v>105441-P.S.R. MANQUEHUA</v>
          </cell>
          <cell r="I76"/>
          <cell r="J76"/>
          <cell r="K76"/>
          <cell r="L76">
            <v>5</v>
          </cell>
          <cell r="M76"/>
          <cell r="N76"/>
          <cell r="O76">
            <v>5</v>
          </cell>
        </row>
        <row r="77">
          <cell r="H77" t="str">
            <v>105460-P.S.R. COGOTI 18</v>
          </cell>
          <cell r="I77"/>
          <cell r="J77"/>
          <cell r="K77"/>
          <cell r="L77"/>
          <cell r="M77"/>
          <cell r="N77">
            <v>7</v>
          </cell>
          <cell r="O77">
            <v>7</v>
          </cell>
        </row>
        <row r="78">
          <cell r="H78" t="str">
            <v>105463-P.S.R. QUILITAPIA</v>
          </cell>
          <cell r="I78"/>
          <cell r="J78"/>
          <cell r="K78"/>
          <cell r="L78"/>
          <cell r="M78"/>
          <cell r="N78">
            <v>10</v>
          </cell>
          <cell r="O78">
            <v>10</v>
          </cell>
        </row>
        <row r="79">
          <cell r="H79" t="str">
            <v>105490-P.S.R. EL DURAZNO</v>
          </cell>
          <cell r="I79"/>
          <cell r="J79"/>
          <cell r="K79"/>
          <cell r="L79">
            <v>6</v>
          </cell>
          <cell r="M79"/>
          <cell r="N79"/>
          <cell r="O79">
            <v>6</v>
          </cell>
        </row>
        <row r="80">
          <cell r="H80" t="str">
            <v>Total 04302-COMBARBALÁ</v>
          </cell>
          <cell r="I80"/>
          <cell r="J80"/>
          <cell r="K80"/>
          <cell r="L80">
            <v>11</v>
          </cell>
          <cell r="M80"/>
          <cell r="N80">
            <v>17</v>
          </cell>
          <cell r="O80">
            <v>28</v>
          </cell>
        </row>
        <row r="81">
          <cell r="H81" t="str">
            <v>04304-MONTE PATRIA</v>
          </cell>
          <cell r="I81"/>
          <cell r="J81"/>
          <cell r="K81"/>
          <cell r="L81"/>
          <cell r="M81"/>
          <cell r="N81"/>
          <cell r="O81"/>
        </row>
        <row r="82">
          <cell r="H82" t="str">
            <v>105307-CES. RURAL MONTE PATRIA</v>
          </cell>
          <cell r="I82">
            <v>1</v>
          </cell>
          <cell r="J82">
            <v>2</v>
          </cell>
          <cell r="K82">
            <v>0</v>
          </cell>
          <cell r="L82"/>
          <cell r="M82">
            <v>26</v>
          </cell>
          <cell r="N82">
            <v>52</v>
          </cell>
          <cell r="O82">
            <v>81</v>
          </cell>
        </row>
        <row r="83">
          <cell r="H83" t="str">
            <v>105311-CES. RURAL CHAÑARAL ALTO</v>
          </cell>
          <cell r="I83"/>
          <cell r="J83"/>
          <cell r="K83">
            <v>0</v>
          </cell>
          <cell r="L83">
            <v>12</v>
          </cell>
          <cell r="M83"/>
          <cell r="N83">
            <v>3</v>
          </cell>
          <cell r="O83">
            <v>15</v>
          </cell>
        </row>
        <row r="84">
          <cell r="H84" t="str">
            <v>105312-CES. RURAL CAREN</v>
          </cell>
          <cell r="I84">
            <v>0</v>
          </cell>
          <cell r="J84"/>
          <cell r="K84">
            <v>3</v>
          </cell>
          <cell r="L84"/>
          <cell r="M84"/>
          <cell r="N84"/>
          <cell r="O84">
            <v>3</v>
          </cell>
        </row>
        <row r="85">
          <cell r="H85" t="str">
            <v>105318-CES. RURAL EL PALQUI</v>
          </cell>
          <cell r="I85"/>
          <cell r="J85"/>
          <cell r="K85"/>
          <cell r="L85">
            <v>32</v>
          </cell>
          <cell r="M85">
            <v>38</v>
          </cell>
          <cell r="N85">
            <v>51</v>
          </cell>
          <cell r="O85">
            <v>121</v>
          </cell>
        </row>
        <row r="86">
          <cell r="H86" t="str">
            <v>105432-P.S.R. RAPEL</v>
          </cell>
          <cell r="I86"/>
          <cell r="J86"/>
          <cell r="K86"/>
          <cell r="L86"/>
          <cell r="M86"/>
          <cell r="N86">
            <v>22</v>
          </cell>
          <cell r="O86">
            <v>22</v>
          </cell>
        </row>
        <row r="87">
          <cell r="H87" t="str">
            <v>Total 04304-MONTE PATRIA</v>
          </cell>
          <cell r="I87">
            <v>1</v>
          </cell>
          <cell r="J87">
            <v>2</v>
          </cell>
          <cell r="K87">
            <v>3</v>
          </cell>
          <cell r="L87">
            <v>44</v>
          </cell>
          <cell r="M87">
            <v>64</v>
          </cell>
          <cell r="N87">
            <v>128</v>
          </cell>
          <cell r="O87">
            <v>242</v>
          </cell>
        </row>
        <row r="88">
          <cell r="H88" t="str">
            <v>04304-PUNITAQUI</v>
          </cell>
          <cell r="I88"/>
          <cell r="J88"/>
          <cell r="K88"/>
          <cell r="L88"/>
          <cell r="M88"/>
          <cell r="N88"/>
          <cell r="O88"/>
        </row>
        <row r="89">
          <cell r="H89" t="str">
            <v>105308-CES. RURAL PUNITAQUI</v>
          </cell>
          <cell r="I89"/>
          <cell r="J89"/>
          <cell r="K89"/>
          <cell r="L89">
            <v>9</v>
          </cell>
          <cell r="M89"/>
          <cell r="N89">
            <v>37</v>
          </cell>
          <cell r="O89">
            <v>46</v>
          </cell>
        </row>
        <row r="90">
          <cell r="H90" t="str">
            <v>Total 04304-PUNITAQUI</v>
          </cell>
          <cell r="I90"/>
          <cell r="J90"/>
          <cell r="K90"/>
          <cell r="L90">
            <v>9</v>
          </cell>
          <cell r="M90"/>
          <cell r="N90">
            <v>37</v>
          </cell>
          <cell r="O90">
            <v>46</v>
          </cell>
        </row>
        <row r="91">
          <cell r="H91" t="str">
            <v>04305-RIO HURTADO</v>
          </cell>
          <cell r="I91"/>
          <cell r="J91"/>
          <cell r="K91"/>
          <cell r="L91"/>
          <cell r="M91"/>
          <cell r="N91"/>
          <cell r="O91"/>
        </row>
        <row r="92">
          <cell r="H92" t="str">
            <v>105310-CES. RURAL PICHASCA</v>
          </cell>
          <cell r="I92"/>
          <cell r="J92"/>
          <cell r="K92"/>
          <cell r="L92">
            <v>10</v>
          </cell>
          <cell r="M92">
            <v>2</v>
          </cell>
          <cell r="N92"/>
          <cell r="O92">
            <v>12</v>
          </cell>
        </row>
        <row r="93">
          <cell r="H93" t="str">
            <v>Total 04305-RIO HURTADO</v>
          </cell>
          <cell r="I93"/>
          <cell r="J93"/>
          <cell r="K93"/>
          <cell r="L93">
            <v>10</v>
          </cell>
          <cell r="M93">
            <v>2</v>
          </cell>
          <cell r="N93"/>
          <cell r="O93">
            <v>12</v>
          </cell>
        </row>
        <row r="94">
          <cell r="H94" t="str">
            <v>Total general</v>
          </cell>
          <cell r="I94">
            <v>47</v>
          </cell>
          <cell r="J94">
            <v>87</v>
          </cell>
          <cell r="K94">
            <v>358</v>
          </cell>
          <cell r="L94">
            <v>542</v>
          </cell>
          <cell r="M94">
            <v>1022</v>
          </cell>
          <cell r="N94">
            <v>914</v>
          </cell>
          <cell r="O94">
            <v>2970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1164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425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811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2696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695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482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183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6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34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244</v>
          </cell>
        </row>
        <row r="17">
          <cell r="H17" t="str">
            <v>Total 04101-LA SERENA</v>
          </cell>
          <cell r="I17">
            <v>655</v>
          </cell>
          <cell r="J17">
            <v>314</v>
          </cell>
          <cell r="K17">
            <v>1293</v>
          </cell>
          <cell r="L17">
            <v>1395</v>
          </cell>
          <cell r="M17">
            <v>1619</v>
          </cell>
          <cell r="N17">
            <v>1467</v>
          </cell>
          <cell r="O17">
            <v>6743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</row>
        <row r="19">
          <cell r="H19" t="str">
            <v>105303-CES. SAN JUAN</v>
          </cell>
          <cell r="I19">
            <v>104</v>
          </cell>
          <cell r="J19">
            <v>87</v>
          </cell>
          <cell r="K19">
            <v>96</v>
          </cell>
          <cell r="L19">
            <v>57</v>
          </cell>
          <cell r="M19">
            <v>126</v>
          </cell>
          <cell r="N19">
            <v>124</v>
          </cell>
          <cell r="O19">
            <v>594</v>
          </cell>
        </row>
        <row r="20">
          <cell r="H20" t="str">
            <v>105304-CES. SANTA CECILIA</v>
          </cell>
          <cell r="I20">
            <v>131</v>
          </cell>
          <cell r="J20">
            <v>145</v>
          </cell>
          <cell r="K20">
            <v>286</v>
          </cell>
          <cell r="L20">
            <v>253</v>
          </cell>
          <cell r="M20">
            <v>241</v>
          </cell>
          <cell r="N20">
            <v>132</v>
          </cell>
          <cell r="O20">
            <v>1188</v>
          </cell>
        </row>
        <row r="21">
          <cell r="H21" t="str">
            <v>105305-CES. TIERRAS BLANCAS</v>
          </cell>
          <cell r="I21">
            <v>306</v>
          </cell>
          <cell r="J21">
            <v>298</v>
          </cell>
          <cell r="K21">
            <v>304</v>
          </cell>
          <cell r="L21">
            <v>495</v>
          </cell>
          <cell r="M21">
            <v>402</v>
          </cell>
          <cell r="N21">
            <v>279</v>
          </cell>
          <cell r="O21">
            <v>2084</v>
          </cell>
        </row>
        <row r="22">
          <cell r="H22" t="str">
            <v>105321-CES. RURAL  TONGOY</v>
          </cell>
          <cell r="I22">
            <v>23</v>
          </cell>
          <cell r="J22">
            <v>30</v>
          </cell>
          <cell r="K22">
            <v>75</v>
          </cell>
          <cell r="L22">
            <v>34</v>
          </cell>
          <cell r="M22">
            <v>44</v>
          </cell>
          <cell r="N22">
            <v>60</v>
          </cell>
          <cell r="O22">
            <v>266</v>
          </cell>
        </row>
        <row r="23">
          <cell r="H23" t="str">
            <v>105323-CES. DR. SERGIO AGUILAR</v>
          </cell>
          <cell r="I23">
            <v>358</v>
          </cell>
          <cell r="J23">
            <v>289</v>
          </cell>
          <cell r="K23">
            <v>292</v>
          </cell>
          <cell r="L23">
            <v>290</v>
          </cell>
          <cell r="M23">
            <v>261</v>
          </cell>
          <cell r="N23">
            <v>310</v>
          </cell>
          <cell r="O23">
            <v>1800</v>
          </cell>
        </row>
        <row r="24">
          <cell r="H24" t="str">
            <v>105405-P.S.R. GUANAQUEROS</v>
          </cell>
          <cell r="I24">
            <v>13</v>
          </cell>
          <cell r="J24">
            <v>8</v>
          </cell>
          <cell r="K24">
            <v>5</v>
          </cell>
          <cell r="L24">
            <v>9</v>
          </cell>
          <cell r="M24">
            <v>57</v>
          </cell>
          <cell r="N24">
            <v>64</v>
          </cell>
          <cell r="O24">
            <v>156</v>
          </cell>
        </row>
        <row r="25">
          <cell r="H25" t="str">
            <v>105406-P.S.R. PAN DE AZUCAR</v>
          </cell>
          <cell r="I25">
            <v>65</v>
          </cell>
          <cell r="J25">
            <v>48</v>
          </cell>
          <cell r="K25">
            <v>49</v>
          </cell>
          <cell r="L25">
            <v>24</v>
          </cell>
          <cell r="M25">
            <v>68</v>
          </cell>
          <cell r="N25">
            <v>54</v>
          </cell>
          <cell r="O25">
            <v>308</v>
          </cell>
        </row>
        <row r="26">
          <cell r="H26" t="str">
            <v>105407-P.S.R. TAMBILLOS</v>
          </cell>
          <cell r="I26"/>
          <cell r="J26"/>
          <cell r="K26"/>
          <cell r="L26"/>
          <cell r="M26"/>
          <cell r="N26">
            <v>6</v>
          </cell>
          <cell r="O26">
            <v>6</v>
          </cell>
        </row>
        <row r="27">
          <cell r="H27" t="str">
            <v>105705-CECOF EL ALBA</v>
          </cell>
          <cell r="I27">
            <v>53</v>
          </cell>
          <cell r="J27">
            <v>53</v>
          </cell>
          <cell r="K27">
            <v>44</v>
          </cell>
          <cell r="L27">
            <v>26</v>
          </cell>
          <cell r="M27">
            <v>50</v>
          </cell>
          <cell r="N27">
            <v>44</v>
          </cell>
          <cell r="O27">
            <v>270</v>
          </cell>
        </row>
        <row r="28">
          <cell r="H28" t="str">
            <v>200273-CECOF PUNTA MIRA</v>
          </cell>
          <cell r="I28">
            <v>25</v>
          </cell>
          <cell r="J28">
            <v>51</v>
          </cell>
          <cell r="K28">
            <v>73</v>
          </cell>
          <cell r="L28">
            <v>35</v>
          </cell>
          <cell r="M28">
            <v>70</v>
          </cell>
          <cell r="N28">
            <v>50</v>
          </cell>
          <cell r="O28">
            <v>304</v>
          </cell>
        </row>
        <row r="29">
          <cell r="H29" t="str">
            <v>Total 04102-COQUIMBO</v>
          </cell>
          <cell r="I29">
            <v>1078</v>
          </cell>
          <cell r="J29">
            <v>1009</v>
          </cell>
          <cell r="K29">
            <v>1224</v>
          </cell>
          <cell r="L29">
            <v>1223</v>
          </cell>
          <cell r="M29">
            <v>1319</v>
          </cell>
          <cell r="N29">
            <v>1123</v>
          </cell>
          <cell r="O29">
            <v>6976</v>
          </cell>
        </row>
        <row r="30">
          <cell r="H30" t="str">
            <v>04103-ANDACOLLO</v>
          </cell>
          <cell r="I30"/>
          <cell r="J30"/>
          <cell r="K30"/>
          <cell r="L30"/>
          <cell r="M30"/>
          <cell r="N30"/>
          <cell r="O30"/>
        </row>
        <row r="31">
          <cell r="H31" t="str">
            <v>105106-HOSPITAL ANDACOLLO</v>
          </cell>
          <cell r="I31"/>
          <cell r="J31">
            <v>14</v>
          </cell>
          <cell r="K31">
            <v>16</v>
          </cell>
          <cell r="L31">
            <v>11</v>
          </cell>
          <cell r="M31">
            <v>26</v>
          </cell>
          <cell r="N31">
            <v>21</v>
          </cell>
          <cell r="O31">
            <v>88</v>
          </cell>
        </row>
        <row r="32">
          <cell r="H32" t="str">
            <v>Total 04103-ANDACOLLO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88</v>
          </cell>
        </row>
        <row r="33">
          <cell r="H33" t="str">
            <v>04104-LA HIGUERA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105314-CES. LA HIGUERA</v>
          </cell>
          <cell r="I34"/>
          <cell r="J34"/>
          <cell r="K34">
            <v>0</v>
          </cell>
          <cell r="L34">
            <v>11</v>
          </cell>
          <cell r="M34">
            <v>75</v>
          </cell>
          <cell r="N34">
            <v>7</v>
          </cell>
          <cell r="O34">
            <v>93</v>
          </cell>
        </row>
        <row r="35">
          <cell r="H35" t="str">
            <v xml:space="preserve">105500-P.S.R. CALETA HORNOS        </v>
          </cell>
          <cell r="I35"/>
          <cell r="J35"/>
          <cell r="K35"/>
          <cell r="L35"/>
          <cell r="M35">
            <v>16</v>
          </cell>
          <cell r="N35">
            <v>37</v>
          </cell>
          <cell r="O35">
            <v>53</v>
          </cell>
        </row>
        <row r="36">
          <cell r="H36" t="str">
            <v>105505-P.S.R. LOS CHOROS</v>
          </cell>
          <cell r="I36"/>
          <cell r="J36"/>
          <cell r="K36"/>
          <cell r="L36">
            <v>1</v>
          </cell>
          <cell r="M36">
            <v>24</v>
          </cell>
          <cell r="N36">
            <v>5</v>
          </cell>
          <cell r="O36">
            <v>30</v>
          </cell>
        </row>
        <row r="37">
          <cell r="H37" t="str">
            <v>105506-P.S.R. EL TRAPICHE</v>
          </cell>
          <cell r="I37"/>
          <cell r="J37"/>
          <cell r="K37"/>
          <cell r="L37">
            <v>8</v>
          </cell>
          <cell r="M37">
            <v>18</v>
          </cell>
          <cell r="N37">
            <v>8</v>
          </cell>
          <cell r="O37">
            <v>34</v>
          </cell>
        </row>
        <row r="38">
          <cell r="H38" t="str">
            <v>Total 04104-LA HIGUERA</v>
          </cell>
          <cell r="I38"/>
          <cell r="J38"/>
          <cell r="K38">
            <v>0</v>
          </cell>
          <cell r="L38">
            <v>20</v>
          </cell>
          <cell r="M38">
            <v>133</v>
          </cell>
          <cell r="N38">
            <v>57</v>
          </cell>
          <cell r="O38">
            <v>210</v>
          </cell>
        </row>
        <row r="39">
          <cell r="H39" t="str">
            <v>04105-PAIHUANO</v>
          </cell>
          <cell r="I39"/>
          <cell r="J39"/>
          <cell r="K39"/>
          <cell r="L39"/>
          <cell r="M39"/>
          <cell r="N39"/>
          <cell r="O39"/>
        </row>
        <row r="40">
          <cell r="H40" t="str">
            <v>105306-CES. PAIHUANO</v>
          </cell>
          <cell r="I40">
            <v>4</v>
          </cell>
          <cell r="J40">
            <v>2</v>
          </cell>
          <cell r="K40">
            <v>8</v>
          </cell>
          <cell r="L40">
            <v>11</v>
          </cell>
          <cell r="M40">
            <v>46</v>
          </cell>
          <cell r="N40">
            <v>21</v>
          </cell>
          <cell r="O40">
            <v>92</v>
          </cell>
        </row>
        <row r="41">
          <cell r="H41" t="str">
            <v>105475-P.S.R. HORCON</v>
          </cell>
          <cell r="I41"/>
          <cell r="J41"/>
          <cell r="K41"/>
          <cell r="L41">
            <v>1</v>
          </cell>
          <cell r="M41"/>
          <cell r="N41">
            <v>20</v>
          </cell>
          <cell r="O41">
            <v>21</v>
          </cell>
        </row>
        <row r="42">
          <cell r="H42" t="str">
            <v>105476-P.S.R. MONTE GRANDE</v>
          </cell>
          <cell r="I42">
            <v>1</v>
          </cell>
          <cell r="J42">
            <v>1</v>
          </cell>
          <cell r="K42">
            <v>2</v>
          </cell>
          <cell r="L42">
            <v>3</v>
          </cell>
          <cell r="M42">
            <v>27</v>
          </cell>
          <cell r="N42">
            <v>8</v>
          </cell>
          <cell r="O42">
            <v>42</v>
          </cell>
        </row>
        <row r="43">
          <cell r="H43" t="str">
            <v>105477-P.S.R. PISCO ELQUI</v>
          </cell>
          <cell r="I43"/>
          <cell r="J43">
            <v>2</v>
          </cell>
          <cell r="K43">
            <v>2</v>
          </cell>
          <cell r="L43">
            <v>7</v>
          </cell>
          <cell r="M43">
            <v>7</v>
          </cell>
          <cell r="N43">
            <v>45</v>
          </cell>
          <cell r="O43">
            <v>63</v>
          </cell>
        </row>
        <row r="44">
          <cell r="H44" t="str">
            <v>Total 04105-PAIHUANO</v>
          </cell>
          <cell r="I44">
            <v>5</v>
          </cell>
          <cell r="J44">
            <v>5</v>
          </cell>
          <cell r="K44">
            <v>12</v>
          </cell>
          <cell r="L44">
            <v>22</v>
          </cell>
          <cell r="M44">
            <v>80</v>
          </cell>
          <cell r="N44">
            <v>94</v>
          </cell>
          <cell r="O44">
            <v>218</v>
          </cell>
        </row>
        <row r="45">
          <cell r="H45" t="str">
            <v>04106-VICUÑA</v>
          </cell>
          <cell r="I45"/>
          <cell r="J45"/>
          <cell r="K45"/>
          <cell r="L45"/>
          <cell r="M45"/>
          <cell r="N45"/>
          <cell r="O45"/>
        </row>
        <row r="46">
          <cell r="H46" t="str">
            <v>105107-HOSPITAL VICUÑA</v>
          </cell>
          <cell r="I46">
            <v>36</v>
          </cell>
          <cell r="J46">
            <v>38</v>
          </cell>
          <cell r="K46">
            <v>38</v>
          </cell>
          <cell r="L46">
            <v>34</v>
          </cell>
          <cell r="M46">
            <v>31</v>
          </cell>
          <cell r="N46">
            <v>52</v>
          </cell>
          <cell r="O46">
            <v>229</v>
          </cell>
        </row>
        <row r="47">
          <cell r="H47" t="str">
            <v>105467-P.S.R. DIAGUITAS</v>
          </cell>
          <cell r="I47">
            <v>19</v>
          </cell>
          <cell r="J47">
            <v>5</v>
          </cell>
          <cell r="K47">
            <v>56</v>
          </cell>
          <cell r="L47">
            <v>45</v>
          </cell>
          <cell r="M47">
            <v>79</v>
          </cell>
          <cell r="N47">
            <v>58</v>
          </cell>
          <cell r="O47">
            <v>262</v>
          </cell>
        </row>
        <row r="48">
          <cell r="H48" t="str">
            <v>105469-P.S.R. EL TAMBO</v>
          </cell>
          <cell r="I48">
            <v>5</v>
          </cell>
          <cell r="J48">
            <v>18</v>
          </cell>
          <cell r="K48">
            <v>56</v>
          </cell>
          <cell r="L48">
            <v>12</v>
          </cell>
          <cell r="M48">
            <v>29</v>
          </cell>
          <cell r="N48">
            <v>16</v>
          </cell>
          <cell r="O48">
            <v>136</v>
          </cell>
        </row>
        <row r="49">
          <cell r="H49" t="str">
            <v>105502-P.S.R. CALINGASTA</v>
          </cell>
          <cell r="I49">
            <v>5</v>
          </cell>
          <cell r="J49">
            <v>3</v>
          </cell>
          <cell r="K49">
            <v>6</v>
          </cell>
          <cell r="L49">
            <v>46</v>
          </cell>
          <cell r="M49">
            <v>44</v>
          </cell>
          <cell r="N49">
            <v>27</v>
          </cell>
          <cell r="O49">
            <v>131</v>
          </cell>
        </row>
        <row r="50">
          <cell r="H50" t="str">
            <v>Total 04106-VICUÑA</v>
          </cell>
          <cell r="I50">
            <v>65</v>
          </cell>
          <cell r="J50">
            <v>64</v>
          </cell>
          <cell r="K50">
            <v>156</v>
          </cell>
          <cell r="L50">
            <v>137</v>
          </cell>
          <cell r="M50">
            <v>183</v>
          </cell>
          <cell r="N50">
            <v>153</v>
          </cell>
          <cell r="O50">
            <v>758</v>
          </cell>
        </row>
        <row r="51">
          <cell r="H51" t="str">
            <v>04201-ILLAPEL</v>
          </cell>
          <cell r="I51"/>
          <cell r="J51"/>
          <cell r="K51"/>
          <cell r="L51"/>
          <cell r="M51"/>
          <cell r="N51"/>
          <cell r="O51"/>
        </row>
        <row r="52">
          <cell r="H52" t="str">
            <v>105103-HOSPITAL ILLAPEL</v>
          </cell>
          <cell r="I52">
            <v>51</v>
          </cell>
          <cell r="J52">
            <v>71</v>
          </cell>
          <cell r="K52">
            <v>71</v>
          </cell>
          <cell r="L52">
            <v>24</v>
          </cell>
          <cell r="M52">
            <v>31</v>
          </cell>
          <cell r="N52">
            <v>31</v>
          </cell>
          <cell r="O52">
            <v>279</v>
          </cell>
        </row>
        <row r="53">
          <cell r="H53" t="str">
            <v>105326-CESFAM SAN RAFAEL</v>
          </cell>
          <cell r="I53">
            <v>2</v>
          </cell>
          <cell r="J53">
            <v>41</v>
          </cell>
          <cell r="K53">
            <v>7</v>
          </cell>
          <cell r="L53">
            <v>85</v>
          </cell>
          <cell r="M53">
            <v>0</v>
          </cell>
          <cell r="N53">
            <v>101</v>
          </cell>
          <cell r="O53">
            <v>236</v>
          </cell>
        </row>
        <row r="54">
          <cell r="H54" t="str">
            <v xml:space="preserve">105443-P.S.R. CARCAMO                   </v>
          </cell>
          <cell r="I54"/>
          <cell r="J54">
            <v>8</v>
          </cell>
          <cell r="K54"/>
          <cell r="L54">
            <v>5</v>
          </cell>
          <cell r="M54">
            <v>7</v>
          </cell>
          <cell r="N54">
            <v>14</v>
          </cell>
          <cell r="O54">
            <v>34</v>
          </cell>
        </row>
        <row r="55">
          <cell r="H55" t="str">
            <v>105444-P.S.R. HUINTIL</v>
          </cell>
          <cell r="I55"/>
          <cell r="J55"/>
          <cell r="K55"/>
          <cell r="L55"/>
          <cell r="M55">
            <v>5</v>
          </cell>
          <cell r="N55">
            <v>5</v>
          </cell>
          <cell r="O55">
            <v>10</v>
          </cell>
        </row>
        <row r="56">
          <cell r="H56" t="str">
            <v>105445-P.S.R. LIMAHUIDA</v>
          </cell>
          <cell r="I56"/>
          <cell r="J56">
            <v>0</v>
          </cell>
          <cell r="K56"/>
          <cell r="L56"/>
          <cell r="M56">
            <v>1</v>
          </cell>
          <cell r="N56">
            <v>16</v>
          </cell>
          <cell r="O56">
            <v>17</v>
          </cell>
        </row>
        <row r="57">
          <cell r="H57" t="str">
            <v>105447-P.S.R. PERALILLO</v>
          </cell>
          <cell r="I57"/>
          <cell r="J57">
            <v>1</v>
          </cell>
          <cell r="K57"/>
          <cell r="L57"/>
          <cell r="M57">
            <v>6</v>
          </cell>
          <cell r="N57">
            <v>7</v>
          </cell>
          <cell r="O57">
            <v>14</v>
          </cell>
        </row>
        <row r="58">
          <cell r="H58" t="str">
            <v>105448-P.S.R. SANTA VIRGINIA</v>
          </cell>
          <cell r="I58"/>
          <cell r="J58"/>
          <cell r="K58"/>
          <cell r="L58"/>
          <cell r="M58"/>
          <cell r="N58">
            <v>2</v>
          </cell>
          <cell r="O58">
            <v>2</v>
          </cell>
        </row>
        <row r="59">
          <cell r="H59" t="str">
            <v>105485-P.S.R. PLAN DE HORNOS</v>
          </cell>
          <cell r="I59"/>
          <cell r="J59"/>
          <cell r="K59"/>
          <cell r="L59"/>
          <cell r="M59">
            <v>20</v>
          </cell>
          <cell r="N59">
            <v>269</v>
          </cell>
          <cell r="O59">
            <v>289</v>
          </cell>
        </row>
        <row r="60">
          <cell r="H60" t="str">
            <v>105486-P.S.R. TUNGA SUR</v>
          </cell>
          <cell r="I60"/>
          <cell r="J60">
            <v>1</v>
          </cell>
          <cell r="K60"/>
          <cell r="L60"/>
          <cell r="M60">
            <v>1</v>
          </cell>
          <cell r="N60">
            <v>5</v>
          </cell>
          <cell r="O60">
            <v>7</v>
          </cell>
        </row>
        <row r="61">
          <cell r="H61" t="str">
            <v>105487-P.S.R. CAÑAS UNO</v>
          </cell>
          <cell r="I61"/>
          <cell r="J61">
            <v>13</v>
          </cell>
          <cell r="K61"/>
          <cell r="L61">
            <v>16</v>
          </cell>
          <cell r="M61">
            <v>12</v>
          </cell>
          <cell r="N61">
            <v>35</v>
          </cell>
          <cell r="O61">
            <v>76</v>
          </cell>
        </row>
        <row r="62">
          <cell r="H62" t="str">
            <v>105496-P.S.R. PINTACURA SUR</v>
          </cell>
          <cell r="I62"/>
          <cell r="J62"/>
          <cell r="K62"/>
          <cell r="L62"/>
          <cell r="M62">
            <v>1</v>
          </cell>
          <cell r="N62">
            <v>1</v>
          </cell>
          <cell r="O62">
            <v>2</v>
          </cell>
        </row>
        <row r="63">
          <cell r="H63" t="str">
            <v>105504-P.S.R. SOCAVON</v>
          </cell>
          <cell r="I63"/>
          <cell r="J63"/>
          <cell r="K63"/>
          <cell r="L63"/>
          <cell r="M63">
            <v>4</v>
          </cell>
          <cell r="N63">
            <v>4</v>
          </cell>
          <cell r="O63">
            <v>8</v>
          </cell>
        </row>
        <row r="64">
          <cell r="H64" t="str">
            <v>Total 04201-ILLAPEL</v>
          </cell>
          <cell r="I64">
            <v>53</v>
          </cell>
          <cell r="J64">
            <v>135</v>
          </cell>
          <cell r="K64">
            <v>78</v>
          </cell>
          <cell r="L64">
            <v>130</v>
          </cell>
          <cell r="M64">
            <v>88</v>
          </cell>
          <cell r="N64">
            <v>490</v>
          </cell>
          <cell r="O64">
            <v>974</v>
          </cell>
        </row>
        <row r="65">
          <cell r="H65" t="str">
            <v>04202-CANELA</v>
          </cell>
          <cell r="I65"/>
          <cell r="J65"/>
          <cell r="K65"/>
          <cell r="L65"/>
          <cell r="M65"/>
          <cell r="N65"/>
          <cell r="O65"/>
        </row>
        <row r="66">
          <cell r="H66" t="str">
            <v>105309-CES. RURAL CANELA</v>
          </cell>
          <cell r="I66">
            <v>19</v>
          </cell>
          <cell r="J66">
            <v>11</v>
          </cell>
          <cell r="K66">
            <v>5</v>
          </cell>
          <cell r="L66">
            <v>54</v>
          </cell>
          <cell r="M66">
            <v>43</v>
          </cell>
          <cell r="N66">
            <v>86</v>
          </cell>
          <cell r="O66">
            <v>218</v>
          </cell>
        </row>
        <row r="67">
          <cell r="H67" t="str">
            <v xml:space="preserve">105450-P.S.R. MINCHA NORTE            </v>
          </cell>
          <cell r="I67">
            <v>3</v>
          </cell>
          <cell r="J67">
            <v>1</v>
          </cell>
          <cell r="K67"/>
          <cell r="L67"/>
          <cell r="M67">
            <v>7</v>
          </cell>
          <cell r="N67">
            <v>20</v>
          </cell>
          <cell r="O67">
            <v>31</v>
          </cell>
        </row>
        <row r="68">
          <cell r="H68" t="str">
            <v>105451-P.S.R. AGUA FRIA</v>
          </cell>
          <cell r="I68">
            <v>1</v>
          </cell>
          <cell r="J68"/>
          <cell r="K68"/>
          <cell r="L68"/>
          <cell r="M68"/>
          <cell r="N68"/>
          <cell r="O68">
            <v>1</v>
          </cell>
        </row>
        <row r="69">
          <cell r="H69" t="str">
            <v>105482-P.S.R. CANELA ALTA</v>
          </cell>
          <cell r="I69"/>
          <cell r="J69"/>
          <cell r="K69"/>
          <cell r="L69"/>
          <cell r="M69">
            <v>4</v>
          </cell>
          <cell r="N69">
            <v>6</v>
          </cell>
          <cell r="O69">
            <v>10</v>
          </cell>
        </row>
        <row r="70">
          <cell r="H70" t="str">
            <v>105483-P.S.R. LOS RULOS</v>
          </cell>
          <cell r="I70"/>
          <cell r="J70"/>
          <cell r="K70"/>
          <cell r="L70"/>
          <cell r="M70"/>
          <cell r="N70">
            <v>7</v>
          </cell>
          <cell r="O70">
            <v>7</v>
          </cell>
        </row>
        <row r="71">
          <cell r="H71" t="str">
            <v>105484-P.S.R. HUENTELAUQUEN</v>
          </cell>
          <cell r="I71"/>
          <cell r="J71"/>
          <cell r="K71"/>
          <cell r="L71"/>
          <cell r="M71">
            <v>9</v>
          </cell>
          <cell r="N71">
            <v>7</v>
          </cell>
          <cell r="O71">
            <v>16</v>
          </cell>
        </row>
        <row r="72">
          <cell r="H72" t="str">
            <v>Total 04202-CANELA</v>
          </cell>
          <cell r="I72">
            <v>23</v>
          </cell>
          <cell r="J72">
            <v>12</v>
          </cell>
          <cell r="K72">
            <v>5</v>
          </cell>
          <cell r="L72">
            <v>54</v>
          </cell>
          <cell r="M72">
            <v>63</v>
          </cell>
          <cell r="N72">
            <v>126</v>
          </cell>
          <cell r="O72">
            <v>283</v>
          </cell>
        </row>
        <row r="73">
          <cell r="H73" t="str">
            <v>04203-LOS VILOS</v>
          </cell>
          <cell r="I73"/>
          <cell r="J73"/>
          <cell r="K73"/>
          <cell r="L73"/>
          <cell r="M73"/>
          <cell r="N73"/>
          <cell r="O73"/>
        </row>
        <row r="74">
          <cell r="H74" t="str">
            <v>105108-HOSPITAL LOS VILOS</v>
          </cell>
          <cell r="I74">
            <v>4</v>
          </cell>
          <cell r="J74">
            <v>8</v>
          </cell>
          <cell r="K74">
            <v>24</v>
          </cell>
          <cell r="L74">
            <v>56</v>
          </cell>
          <cell r="M74">
            <v>79</v>
          </cell>
          <cell r="N74">
            <v>87</v>
          </cell>
          <cell r="O74">
            <v>258</v>
          </cell>
        </row>
        <row r="75">
          <cell r="H75" t="str">
            <v xml:space="preserve">105478-P.S.R. CAIMANES                   </v>
          </cell>
          <cell r="I75">
            <v>4</v>
          </cell>
          <cell r="J75">
            <v>3</v>
          </cell>
          <cell r="K75">
            <v>9</v>
          </cell>
          <cell r="L75">
            <v>33</v>
          </cell>
          <cell r="M75">
            <v>22</v>
          </cell>
          <cell r="N75">
            <v>20</v>
          </cell>
          <cell r="O75">
            <v>91</v>
          </cell>
        </row>
        <row r="76">
          <cell r="H76" t="str">
            <v>105479-P.S.R. GUANGUALI</v>
          </cell>
          <cell r="I76">
            <v>2</v>
          </cell>
          <cell r="J76">
            <v>1</v>
          </cell>
          <cell r="K76">
            <v>4</v>
          </cell>
          <cell r="L76"/>
          <cell r="M76">
            <v>2</v>
          </cell>
          <cell r="N76">
            <v>2</v>
          </cell>
          <cell r="O76">
            <v>11</v>
          </cell>
        </row>
        <row r="77">
          <cell r="H77" t="str">
            <v>105480-P.S.R. QUILIMARI</v>
          </cell>
          <cell r="I77"/>
          <cell r="J77"/>
          <cell r="K77">
            <v>17</v>
          </cell>
          <cell r="L77">
            <v>21</v>
          </cell>
          <cell r="M77">
            <v>24</v>
          </cell>
          <cell r="N77">
            <v>5</v>
          </cell>
          <cell r="O77">
            <v>67</v>
          </cell>
        </row>
        <row r="78">
          <cell r="H78" t="str">
            <v>105481-P.S.R. TILAMA</v>
          </cell>
          <cell r="I78">
            <v>5</v>
          </cell>
          <cell r="J78"/>
          <cell r="K78">
            <v>2</v>
          </cell>
          <cell r="L78">
            <v>2</v>
          </cell>
          <cell r="M78"/>
          <cell r="N78">
            <v>3</v>
          </cell>
          <cell r="O78">
            <v>12</v>
          </cell>
        </row>
        <row r="79">
          <cell r="H79" t="str">
            <v>105511-P.S.R. LOS CONDORES</v>
          </cell>
          <cell r="I79">
            <v>6</v>
          </cell>
          <cell r="J79">
            <v>2</v>
          </cell>
          <cell r="K79">
            <v>3</v>
          </cell>
          <cell r="L79">
            <v>3</v>
          </cell>
          <cell r="M79">
            <v>1</v>
          </cell>
          <cell r="N79">
            <v>6</v>
          </cell>
          <cell r="O79">
            <v>21</v>
          </cell>
        </row>
        <row r="80">
          <cell r="H80" t="str">
            <v>Total 04203-LOS VILOS</v>
          </cell>
          <cell r="I80">
            <v>21</v>
          </cell>
          <cell r="J80">
            <v>14</v>
          </cell>
          <cell r="K80">
            <v>59</v>
          </cell>
          <cell r="L80">
            <v>115</v>
          </cell>
          <cell r="M80">
            <v>128</v>
          </cell>
          <cell r="N80">
            <v>123</v>
          </cell>
          <cell r="O80">
            <v>460</v>
          </cell>
        </row>
        <row r="81">
          <cell r="H81" t="str">
            <v>04204-SALAMANCA</v>
          </cell>
          <cell r="I81"/>
          <cell r="J81"/>
          <cell r="K81"/>
          <cell r="L81"/>
          <cell r="M81"/>
          <cell r="N81"/>
          <cell r="O81"/>
        </row>
        <row r="82">
          <cell r="H82" t="str">
            <v>105104-HOSPITAL SALAMANCA</v>
          </cell>
          <cell r="I82">
            <v>63</v>
          </cell>
          <cell r="J82">
            <v>58</v>
          </cell>
          <cell r="K82">
            <v>106</v>
          </cell>
          <cell r="L82">
            <v>100</v>
          </cell>
          <cell r="M82">
            <v>143</v>
          </cell>
          <cell r="N82">
            <v>177</v>
          </cell>
          <cell r="O82">
            <v>647</v>
          </cell>
        </row>
        <row r="83">
          <cell r="H83" t="str">
            <v xml:space="preserve">105452-P.S.R. CUNCUMEN                 </v>
          </cell>
          <cell r="I83">
            <v>32</v>
          </cell>
          <cell r="J83">
            <v>13</v>
          </cell>
          <cell r="K83">
            <v>43</v>
          </cell>
          <cell r="L83">
            <v>58</v>
          </cell>
          <cell r="M83">
            <v>154</v>
          </cell>
          <cell r="N83">
            <v>16</v>
          </cell>
          <cell r="O83">
            <v>316</v>
          </cell>
        </row>
        <row r="84">
          <cell r="H84" t="str">
            <v>105453-P.S.R. TRANQUILLA</v>
          </cell>
          <cell r="I84">
            <v>20</v>
          </cell>
          <cell r="J84"/>
          <cell r="K84">
            <v>45</v>
          </cell>
          <cell r="L84">
            <v>32</v>
          </cell>
          <cell r="M84">
            <v>25</v>
          </cell>
          <cell r="N84">
            <v>7</v>
          </cell>
          <cell r="O84">
            <v>129</v>
          </cell>
        </row>
        <row r="85">
          <cell r="H85" t="str">
            <v>105454-P.S.R. CUNLAGUA</v>
          </cell>
          <cell r="I85"/>
          <cell r="J85"/>
          <cell r="K85"/>
          <cell r="L85">
            <v>1</v>
          </cell>
          <cell r="M85"/>
          <cell r="N85"/>
          <cell r="O85">
            <v>1</v>
          </cell>
        </row>
        <row r="86">
          <cell r="H86" t="str">
            <v>105455-P.S.R. CHILLEPIN</v>
          </cell>
          <cell r="I86">
            <v>3</v>
          </cell>
          <cell r="J86">
            <v>2</v>
          </cell>
          <cell r="K86">
            <v>71</v>
          </cell>
          <cell r="L86">
            <v>75</v>
          </cell>
          <cell r="M86"/>
          <cell r="N86">
            <v>39</v>
          </cell>
          <cell r="O86">
            <v>190</v>
          </cell>
        </row>
        <row r="87">
          <cell r="H87" t="str">
            <v>105456-P.S.R. LLIMPO</v>
          </cell>
          <cell r="I87">
            <v>3</v>
          </cell>
          <cell r="J87"/>
          <cell r="K87"/>
          <cell r="L87">
            <v>1</v>
          </cell>
          <cell r="M87">
            <v>2</v>
          </cell>
          <cell r="N87">
            <v>23</v>
          </cell>
          <cell r="O87">
            <v>29</v>
          </cell>
        </row>
        <row r="88">
          <cell r="H88" t="str">
            <v>105457-P.S.R. SAN AGUSTIN</v>
          </cell>
          <cell r="I88">
            <v>12</v>
          </cell>
          <cell r="J88">
            <v>2</v>
          </cell>
          <cell r="K88"/>
          <cell r="L88"/>
          <cell r="M88"/>
          <cell r="N88">
            <v>13</v>
          </cell>
          <cell r="O88">
            <v>27</v>
          </cell>
        </row>
        <row r="89">
          <cell r="H89" t="str">
            <v>105458-P.S.R. TAHUINCO</v>
          </cell>
          <cell r="I89">
            <v>41</v>
          </cell>
          <cell r="J89">
            <v>14</v>
          </cell>
          <cell r="K89">
            <v>43</v>
          </cell>
          <cell r="L89">
            <v>44</v>
          </cell>
          <cell r="M89">
            <v>33</v>
          </cell>
          <cell r="N89">
            <v>15</v>
          </cell>
          <cell r="O89">
            <v>190</v>
          </cell>
        </row>
        <row r="90">
          <cell r="H90" t="str">
            <v>105491-P.S.R. QUELEN BAJO</v>
          </cell>
          <cell r="I90">
            <v>1</v>
          </cell>
          <cell r="J90"/>
          <cell r="K90">
            <v>4</v>
          </cell>
          <cell r="L90">
            <v>5</v>
          </cell>
          <cell r="M90">
            <v>0</v>
          </cell>
          <cell r="N90">
            <v>46</v>
          </cell>
          <cell r="O90">
            <v>56</v>
          </cell>
        </row>
        <row r="91">
          <cell r="H91" t="str">
            <v>105492-P.S.R. CAMISA</v>
          </cell>
          <cell r="I91">
            <v>3</v>
          </cell>
          <cell r="J91">
            <v>6</v>
          </cell>
          <cell r="K91">
            <v>0</v>
          </cell>
          <cell r="L91">
            <v>5</v>
          </cell>
          <cell r="M91">
            <v>6</v>
          </cell>
          <cell r="N91">
            <v>9</v>
          </cell>
          <cell r="O91">
            <v>29</v>
          </cell>
        </row>
        <row r="92">
          <cell r="H92" t="str">
            <v>105501-P.S.R. ARBOLEDA GRANDE</v>
          </cell>
          <cell r="I92">
            <v>5</v>
          </cell>
          <cell r="J92">
            <v>9</v>
          </cell>
          <cell r="K92">
            <v>6</v>
          </cell>
          <cell r="L92">
            <v>3</v>
          </cell>
          <cell r="M92">
            <v>4</v>
          </cell>
          <cell r="N92">
            <v>21</v>
          </cell>
          <cell r="O92">
            <v>48</v>
          </cell>
        </row>
        <row r="93">
          <cell r="H93" t="str">
            <v>Total 04204-SALAMANCA</v>
          </cell>
          <cell r="I93">
            <v>183</v>
          </cell>
          <cell r="J93">
            <v>104</v>
          </cell>
          <cell r="K93">
            <v>318</v>
          </cell>
          <cell r="L93">
            <v>324</v>
          </cell>
          <cell r="M93">
            <v>367</v>
          </cell>
          <cell r="N93">
            <v>366</v>
          </cell>
          <cell r="O93">
            <v>1662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</row>
        <row r="95">
          <cell r="H95" t="str">
            <v>105315-CES. RURAL C. DE TAMAYA</v>
          </cell>
          <cell r="I95">
            <v>75</v>
          </cell>
          <cell r="J95">
            <v>59</v>
          </cell>
          <cell r="K95">
            <v>48</v>
          </cell>
          <cell r="L95">
            <v>53</v>
          </cell>
          <cell r="M95">
            <v>71</v>
          </cell>
          <cell r="N95">
            <v>61</v>
          </cell>
          <cell r="O95">
            <v>367</v>
          </cell>
        </row>
        <row r="96">
          <cell r="H96" t="str">
            <v>105317-CES. JORGE JORDAN D.</v>
          </cell>
          <cell r="I96">
            <v>89</v>
          </cell>
          <cell r="J96">
            <v>65</v>
          </cell>
          <cell r="K96">
            <v>117</v>
          </cell>
          <cell r="L96">
            <v>123</v>
          </cell>
          <cell r="M96">
            <v>108</v>
          </cell>
          <cell r="N96">
            <v>145</v>
          </cell>
          <cell r="O96">
            <v>647</v>
          </cell>
        </row>
        <row r="97">
          <cell r="H97" t="str">
            <v>105322-CES. MARCOS MACUADA</v>
          </cell>
          <cell r="I97">
            <v>219</v>
          </cell>
          <cell r="J97">
            <v>177</v>
          </cell>
          <cell r="K97">
            <v>253</v>
          </cell>
          <cell r="L97">
            <v>169</v>
          </cell>
          <cell r="M97">
            <v>321</v>
          </cell>
          <cell r="N97">
            <v>319</v>
          </cell>
          <cell r="O97">
            <v>1458</v>
          </cell>
        </row>
        <row r="98">
          <cell r="H98" t="str">
            <v>105324-CES. SOTAQUI</v>
          </cell>
          <cell r="I98">
            <v>13</v>
          </cell>
          <cell r="J98">
            <v>23</v>
          </cell>
          <cell r="K98">
            <v>45</v>
          </cell>
          <cell r="L98">
            <v>42</v>
          </cell>
          <cell r="M98">
            <v>37</v>
          </cell>
          <cell r="N98">
            <v>69</v>
          </cell>
          <cell r="O98">
            <v>229</v>
          </cell>
        </row>
        <row r="99">
          <cell r="H99" t="str">
            <v>105415-P.S.R. BARRAZA</v>
          </cell>
          <cell r="I99"/>
          <cell r="J99">
            <v>7</v>
          </cell>
          <cell r="K99">
            <v>2</v>
          </cell>
          <cell r="L99">
            <v>3</v>
          </cell>
          <cell r="M99">
            <v>3</v>
          </cell>
          <cell r="N99">
            <v>6</v>
          </cell>
          <cell r="O99">
            <v>21</v>
          </cell>
        </row>
        <row r="100">
          <cell r="H100" t="str">
            <v xml:space="preserve">105416-P.S.R. CAMARICO                  </v>
          </cell>
          <cell r="I100"/>
          <cell r="J100">
            <v>1</v>
          </cell>
          <cell r="K100">
            <v>45</v>
          </cell>
          <cell r="L100">
            <v>9</v>
          </cell>
          <cell r="M100">
            <v>1</v>
          </cell>
          <cell r="N100"/>
          <cell r="O100">
            <v>56</v>
          </cell>
        </row>
        <row r="101">
          <cell r="H101" t="str">
            <v>105417-P.S.R. ALCONES BAJOS</v>
          </cell>
          <cell r="I101">
            <v>1</v>
          </cell>
          <cell r="J101">
            <v>1</v>
          </cell>
          <cell r="K101"/>
          <cell r="L101"/>
          <cell r="M101"/>
          <cell r="N101">
            <v>20</v>
          </cell>
          <cell r="O101">
            <v>22</v>
          </cell>
        </row>
        <row r="102">
          <cell r="H102" t="str">
            <v>105419-P.S.R. LAS SOSSAS</v>
          </cell>
          <cell r="I102"/>
          <cell r="J102"/>
          <cell r="K102"/>
          <cell r="L102"/>
          <cell r="M102"/>
          <cell r="N102">
            <v>1</v>
          </cell>
          <cell r="O102">
            <v>1</v>
          </cell>
        </row>
        <row r="103">
          <cell r="H103" t="str">
            <v>105420-P.S.R. LIMARI</v>
          </cell>
          <cell r="I103">
            <v>2</v>
          </cell>
          <cell r="J103"/>
          <cell r="K103"/>
          <cell r="L103"/>
          <cell r="M103"/>
          <cell r="N103">
            <v>2</v>
          </cell>
          <cell r="O103">
            <v>4</v>
          </cell>
        </row>
        <row r="104">
          <cell r="H104" t="str">
            <v>105507-P.S.R. HUAMALATA</v>
          </cell>
          <cell r="I104"/>
          <cell r="J104">
            <v>5</v>
          </cell>
          <cell r="K104">
            <v>77</v>
          </cell>
          <cell r="L104">
            <v>33</v>
          </cell>
          <cell r="M104">
            <v>5</v>
          </cell>
          <cell r="N104"/>
          <cell r="O104">
            <v>120</v>
          </cell>
        </row>
        <row r="105">
          <cell r="H105" t="str">
            <v>105510-P.S.R. RECOLETA</v>
          </cell>
          <cell r="I105"/>
          <cell r="J105"/>
          <cell r="K105"/>
          <cell r="L105">
            <v>12</v>
          </cell>
          <cell r="M105">
            <v>38</v>
          </cell>
          <cell r="N105">
            <v>10</v>
          </cell>
          <cell r="O105">
            <v>60</v>
          </cell>
        </row>
        <row r="106">
          <cell r="H106" t="str">
            <v>105722-CECOF SAN JOSE DE LA DEHESA</v>
          </cell>
          <cell r="I106">
            <v>31</v>
          </cell>
          <cell r="J106">
            <v>26</v>
          </cell>
          <cell r="K106">
            <v>51</v>
          </cell>
          <cell r="L106">
            <v>46</v>
          </cell>
          <cell r="M106">
            <v>23</v>
          </cell>
          <cell r="N106">
            <v>22</v>
          </cell>
          <cell r="O106">
            <v>199</v>
          </cell>
        </row>
        <row r="107">
          <cell r="H107" t="str">
            <v>105723-CECOF LIMARI</v>
          </cell>
          <cell r="I107"/>
          <cell r="J107">
            <v>13</v>
          </cell>
          <cell r="K107">
            <v>16</v>
          </cell>
          <cell r="L107">
            <v>19</v>
          </cell>
          <cell r="M107">
            <v>14</v>
          </cell>
          <cell r="N107">
            <v>12</v>
          </cell>
          <cell r="O107">
            <v>74</v>
          </cell>
        </row>
        <row r="108">
          <cell r="H108" t="str">
            <v>200258-CECOF LOS COPIHUES</v>
          </cell>
          <cell r="I108">
            <v>22</v>
          </cell>
          <cell r="J108">
            <v>24</v>
          </cell>
          <cell r="K108">
            <v>32</v>
          </cell>
          <cell r="L108">
            <v>37</v>
          </cell>
          <cell r="M108">
            <v>33</v>
          </cell>
          <cell r="N108">
            <v>20</v>
          </cell>
          <cell r="O108">
            <v>168</v>
          </cell>
        </row>
        <row r="109">
          <cell r="H109" t="str">
            <v>Total 04301-OVALLE</v>
          </cell>
          <cell r="I109">
            <v>452</v>
          </cell>
          <cell r="J109">
            <v>401</v>
          </cell>
          <cell r="K109">
            <v>686</v>
          </cell>
          <cell r="L109">
            <v>546</v>
          </cell>
          <cell r="M109">
            <v>654</v>
          </cell>
          <cell r="N109">
            <v>687</v>
          </cell>
          <cell r="O109">
            <v>3426</v>
          </cell>
        </row>
        <row r="110">
          <cell r="H110" t="str">
            <v>04302-COMBARBALÁ</v>
          </cell>
          <cell r="I110"/>
          <cell r="J110"/>
          <cell r="K110"/>
          <cell r="L110"/>
          <cell r="M110"/>
          <cell r="N110"/>
          <cell r="O110"/>
        </row>
        <row r="111">
          <cell r="H111" t="str">
            <v>105105-HOSPITAL COMBARBALA</v>
          </cell>
          <cell r="I111">
            <v>12</v>
          </cell>
          <cell r="J111">
            <v>17</v>
          </cell>
          <cell r="K111">
            <v>30</v>
          </cell>
          <cell r="L111">
            <v>9</v>
          </cell>
          <cell r="M111">
            <v>43</v>
          </cell>
          <cell r="N111">
            <v>28</v>
          </cell>
          <cell r="O111">
            <v>139</v>
          </cell>
        </row>
        <row r="112">
          <cell r="H112" t="str">
            <v>105441-P.S.R. MANQUEHUA</v>
          </cell>
          <cell r="I112"/>
          <cell r="J112"/>
          <cell r="K112">
            <v>11</v>
          </cell>
          <cell r="L112">
            <v>7</v>
          </cell>
          <cell r="M112">
            <v>19</v>
          </cell>
          <cell r="N112"/>
          <cell r="O112">
            <v>37</v>
          </cell>
        </row>
        <row r="113">
          <cell r="H113" t="str">
            <v xml:space="preserve">105459-P.S.R. BARRANCAS                </v>
          </cell>
          <cell r="I113"/>
          <cell r="J113"/>
          <cell r="K113"/>
          <cell r="L113"/>
          <cell r="M113"/>
          <cell r="N113">
            <v>17</v>
          </cell>
          <cell r="O113">
            <v>17</v>
          </cell>
        </row>
        <row r="114">
          <cell r="H114" t="str">
            <v>105460-P.S.R. COGOTI 18</v>
          </cell>
          <cell r="I114"/>
          <cell r="J114"/>
          <cell r="K114"/>
          <cell r="L114">
            <v>35</v>
          </cell>
          <cell r="M114">
            <v>36</v>
          </cell>
          <cell r="N114"/>
          <cell r="O114">
            <v>71</v>
          </cell>
        </row>
        <row r="115">
          <cell r="H115" t="str">
            <v>105461-P.S.R. EL HUACHO</v>
          </cell>
          <cell r="I115">
            <v>18</v>
          </cell>
          <cell r="J115"/>
          <cell r="K115"/>
          <cell r="L115"/>
          <cell r="M115"/>
          <cell r="N115"/>
          <cell r="O115">
            <v>18</v>
          </cell>
        </row>
        <row r="116">
          <cell r="H116" t="str">
            <v>105463-P.S.R. QUILITAPIA</v>
          </cell>
          <cell r="I116"/>
          <cell r="J116"/>
          <cell r="K116"/>
          <cell r="L116"/>
          <cell r="M116"/>
          <cell r="N116">
            <v>48</v>
          </cell>
          <cell r="O116">
            <v>48</v>
          </cell>
        </row>
        <row r="117">
          <cell r="H117" t="str">
            <v>105464-P.S.R. LA LIGUA</v>
          </cell>
          <cell r="I117"/>
          <cell r="J117">
            <v>20</v>
          </cell>
          <cell r="K117">
            <v>21</v>
          </cell>
          <cell r="L117"/>
          <cell r="M117"/>
          <cell r="N117">
            <v>0</v>
          </cell>
          <cell r="O117">
            <v>41</v>
          </cell>
        </row>
        <row r="118">
          <cell r="H118" t="str">
            <v>105465-P.S.R. RAMADILLA</v>
          </cell>
          <cell r="I118">
            <v>26</v>
          </cell>
          <cell r="J118"/>
          <cell r="K118">
            <v>3</v>
          </cell>
          <cell r="L118"/>
          <cell r="M118"/>
          <cell r="N118"/>
          <cell r="O118">
            <v>29</v>
          </cell>
        </row>
        <row r="119">
          <cell r="H119" t="str">
            <v>105466-P.S.R. VALLE HERMOSO</v>
          </cell>
          <cell r="I119">
            <v>11</v>
          </cell>
          <cell r="J119">
            <v>3</v>
          </cell>
          <cell r="K119"/>
          <cell r="L119"/>
          <cell r="M119"/>
          <cell r="N119"/>
          <cell r="O119">
            <v>14</v>
          </cell>
        </row>
        <row r="120">
          <cell r="H120" t="str">
            <v>Total 04302-COMBARBALÁ</v>
          </cell>
          <cell r="I120">
            <v>67</v>
          </cell>
          <cell r="J120">
            <v>40</v>
          </cell>
          <cell r="K120">
            <v>65</v>
          </cell>
          <cell r="L120">
            <v>51</v>
          </cell>
          <cell r="M120">
            <v>98</v>
          </cell>
          <cell r="N120">
            <v>93</v>
          </cell>
          <cell r="O120">
            <v>414</v>
          </cell>
        </row>
        <row r="121">
          <cell r="H121" t="str">
            <v>04304-MONTE PATRIA</v>
          </cell>
          <cell r="I121"/>
          <cell r="J121"/>
          <cell r="K121"/>
          <cell r="L121"/>
          <cell r="M121"/>
          <cell r="N121"/>
          <cell r="O121"/>
        </row>
        <row r="122">
          <cell r="H122" t="str">
            <v>105307-CES. RURAL MONTE PATRIA</v>
          </cell>
          <cell r="I122">
            <v>22</v>
          </cell>
          <cell r="J122">
            <v>50</v>
          </cell>
          <cell r="K122">
            <v>75</v>
          </cell>
          <cell r="L122">
            <v>34</v>
          </cell>
          <cell r="M122">
            <v>77</v>
          </cell>
          <cell r="N122">
            <v>137</v>
          </cell>
          <cell r="O122">
            <v>395</v>
          </cell>
        </row>
        <row r="123">
          <cell r="H123" t="str">
            <v>105311-CES. RURAL CHAÑARAL ALTO</v>
          </cell>
          <cell r="I123">
            <v>12</v>
          </cell>
          <cell r="J123">
            <v>14</v>
          </cell>
          <cell r="K123">
            <v>95</v>
          </cell>
          <cell r="L123">
            <v>6</v>
          </cell>
          <cell r="M123">
            <v>22</v>
          </cell>
          <cell r="N123">
            <v>51</v>
          </cell>
          <cell r="O123">
            <v>200</v>
          </cell>
        </row>
        <row r="124">
          <cell r="H124" t="str">
            <v>105312-CES. RURAL CAREN</v>
          </cell>
          <cell r="I124"/>
          <cell r="J124"/>
          <cell r="K124">
            <v>8</v>
          </cell>
          <cell r="L124">
            <v>6</v>
          </cell>
          <cell r="M124">
            <v>15</v>
          </cell>
          <cell r="N124">
            <v>31</v>
          </cell>
          <cell r="O124">
            <v>60</v>
          </cell>
        </row>
        <row r="125">
          <cell r="H125" t="str">
            <v>105318-CES. RURAL EL PALQUI</v>
          </cell>
          <cell r="I125">
            <v>93</v>
          </cell>
          <cell r="J125">
            <v>34</v>
          </cell>
          <cell r="K125">
            <v>66</v>
          </cell>
          <cell r="L125">
            <v>86</v>
          </cell>
          <cell r="M125">
            <v>86</v>
          </cell>
          <cell r="N125">
            <v>33</v>
          </cell>
          <cell r="O125">
            <v>398</v>
          </cell>
        </row>
        <row r="126">
          <cell r="H126" t="str">
            <v>105427-P.S.R. HACIENDA VALDIVIA</v>
          </cell>
          <cell r="I126">
            <v>2</v>
          </cell>
          <cell r="J126"/>
          <cell r="K126">
            <v>1</v>
          </cell>
          <cell r="L126">
            <v>2</v>
          </cell>
          <cell r="M126"/>
          <cell r="N126">
            <v>1</v>
          </cell>
          <cell r="O126">
            <v>6</v>
          </cell>
        </row>
        <row r="127">
          <cell r="H127" t="str">
            <v>105428-P.S.R. HUATULAME</v>
          </cell>
          <cell r="I127"/>
          <cell r="J127"/>
          <cell r="K127"/>
          <cell r="L127"/>
          <cell r="M127">
            <v>2</v>
          </cell>
          <cell r="N127"/>
          <cell r="O127">
            <v>2</v>
          </cell>
        </row>
        <row r="128">
          <cell r="H128" t="str">
            <v>105431-P.S.R. PEDREGAL</v>
          </cell>
          <cell r="I128"/>
          <cell r="J128"/>
          <cell r="K128"/>
          <cell r="L128">
            <v>1</v>
          </cell>
          <cell r="M128">
            <v>3</v>
          </cell>
          <cell r="N128">
            <v>6</v>
          </cell>
          <cell r="O128">
            <v>10</v>
          </cell>
        </row>
        <row r="129">
          <cell r="H129" t="str">
            <v>105432-P.S.R. RAPEL</v>
          </cell>
          <cell r="I129"/>
          <cell r="J129"/>
          <cell r="K129">
            <v>3</v>
          </cell>
          <cell r="L129"/>
          <cell r="M129">
            <v>1</v>
          </cell>
          <cell r="N129">
            <v>2</v>
          </cell>
          <cell r="O129">
            <v>6</v>
          </cell>
        </row>
        <row r="130">
          <cell r="H130" t="str">
            <v>105435-P.S.R. TULAHUEN</v>
          </cell>
          <cell r="I130"/>
          <cell r="J130"/>
          <cell r="K130">
            <v>8</v>
          </cell>
          <cell r="L130">
            <v>10</v>
          </cell>
          <cell r="M130"/>
          <cell r="N130"/>
          <cell r="O130">
            <v>18</v>
          </cell>
        </row>
        <row r="131">
          <cell r="H131" t="str">
            <v>105436-P.S.R. EL MAITEN</v>
          </cell>
          <cell r="I131"/>
          <cell r="J131"/>
          <cell r="K131"/>
          <cell r="L131"/>
          <cell r="M131">
            <v>4</v>
          </cell>
          <cell r="N131">
            <v>1</v>
          </cell>
          <cell r="O131">
            <v>5</v>
          </cell>
        </row>
        <row r="132">
          <cell r="H132" t="str">
            <v>105489-P.S.R. RAMADAS DE TULAHUEN</v>
          </cell>
          <cell r="I132"/>
          <cell r="J132"/>
          <cell r="K132"/>
          <cell r="L132">
            <v>3</v>
          </cell>
          <cell r="M132"/>
          <cell r="N132">
            <v>3</v>
          </cell>
          <cell r="O132">
            <v>6</v>
          </cell>
        </row>
        <row r="133">
          <cell r="H133" t="str">
            <v>Total 04304-MONTE PATRIA</v>
          </cell>
          <cell r="I133">
            <v>129</v>
          </cell>
          <cell r="J133">
            <v>98</v>
          </cell>
          <cell r="K133">
            <v>256</v>
          </cell>
          <cell r="L133">
            <v>148</v>
          </cell>
          <cell r="M133">
            <v>210</v>
          </cell>
          <cell r="N133">
            <v>265</v>
          </cell>
          <cell r="O133">
            <v>1106</v>
          </cell>
        </row>
        <row r="134">
          <cell r="H134" t="str">
            <v>04304-PUNITAQUI</v>
          </cell>
          <cell r="I134"/>
          <cell r="J134"/>
          <cell r="K134"/>
          <cell r="L134"/>
          <cell r="M134"/>
          <cell r="N134"/>
          <cell r="O134"/>
        </row>
        <row r="135">
          <cell r="H135" t="str">
            <v>105308-CES. RURAL PUNITAQUI</v>
          </cell>
          <cell r="I135">
            <v>19</v>
          </cell>
          <cell r="J135">
            <v>31</v>
          </cell>
          <cell r="K135">
            <v>99</v>
          </cell>
          <cell r="L135">
            <v>21</v>
          </cell>
          <cell r="M135">
            <v>54</v>
          </cell>
          <cell r="N135">
            <v>64</v>
          </cell>
          <cell r="O135">
            <v>288</v>
          </cell>
        </row>
        <row r="136">
          <cell r="H136" t="str">
            <v xml:space="preserve">105508-P.S.R. EL PARRAL DE QUILES  </v>
          </cell>
          <cell r="I136"/>
          <cell r="J136"/>
          <cell r="K136">
            <v>1</v>
          </cell>
          <cell r="L136"/>
          <cell r="M136"/>
          <cell r="N136"/>
          <cell r="O136">
            <v>1</v>
          </cell>
        </row>
        <row r="137">
          <cell r="H137" t="str">
            <v>Total 04304-PUNITAQUI</v>
          </cell>
          <cell r="I137">
            <v>19</v>
          </cell>
          <cell r="J137">
            <v>31</v>
          </cell>
          <cell r="K137">
            <v>100</v>
          </cell>
          <cell r="L137">
            <v>21</v>
          </cell>
          <cell r="M137">
            <v>54</v>
          </cell>
          <cell r="N137">
            <v>64</v>
          </cell>
          <cell r="O137">
            <v>289</v>
          </cell>
        </row>
        <row r="138">
          <cell r="H138" t="str">
            <v>04305-RIO HURTADO</v>
          </cell>
          <cell r="I138"/>
          <cell r="J138"/>
          <cell r="K138"/>
          <cell r="L138"/>
          <cell r="M138"/>
          <cell r="N138"/>
          <cell r="O138"/>
        </row>
        <row r="139">
          <cell r="H139" t="str">
            <v>105310-CES. RURAL PICHASCA</v>
          </cell>
          <cell r="I139">
            <v>3</v>
          </cell>
          <cell r="J139">
            <v>1</v>
          </cell>
          <cell r="K139">
            <v>2</v>
          </cell>
          <cell r="L139">
            <v>2</v>
          </cell>
          <cell r="M139">
            <v>20</v>
          </cell>
          <cell r="N139">
            <v>44</v>
          </cell>
          <cell r="O139">
            <v>72</v>
          </cell>
        </row>
        <row r="140">
          <cell r="H140" t="str">
            <v>105409-P.S.R. EL CHAÑAR</v>
          </cell>
          <cell r="I140"/>
          <cell r="J140"/>
          <cell r="K140">
            <v>4</v>
          </cell>
          <cell r="L140">
            <v>3</v>
          </cell>
          <cell r="M140"/>
          <cell r="N140"/>
          <cell r="O140">
            <v>7</v>
          </cell>
        </row>
        <row r="141">
          <cell r="H141" t="str">
            <v>105410-P.S.R. HURTADO</v>
          </cell>
          <cell r="I141">
            <v>1</v>
          </cell>
          <cell r="J141"/>
          <cell r="K141">
            <v>3</v>
          </cell>
          <cell r="L141">
            <v>11</v>
          </cell>
          <cell r="M141">
            <v>5</v>
          </cell>
          <cell r="N141">
            <v>8</v>
          </cell>
          <cell r="O141">
            <v>28</v>
          </cell>
        </row>
        <row r="142">
          <cell r="H142" t="str">
            <v>105411-P.S.R. LAS BREAS</v>
          </cell>
          <cell r="I142">
            <v>2</v>
          </cell>
          <cell r="J142"/>
          <cell r="K142"/>
          <cell r="L142"/>
          <cell r="M142">
            <v>1</v>
          </cell>
          <cell r="N142">
            <v>1</v>
          </cell>
          <cell r="O142">
            <v>4</v>
          </cell>
        </row>
        <row r="143">
          <cell r="H143" t="str">
            <v>105413-P.S.R. SAMO ALTO</v>
          </cell>
          <cell r="I143">
            <v>2</v>
          </cell>
          <cell r="J143">
            <v>8</v>
          </cell>
          <cell r="K143">
            <v>1</v>
          </cell>
          <cell r="L143"/>
          <cell r="M143"/>
          <cell r="N143">
            <v>19</v>
          </cell>
          <cell r="O143">
            <v>30</v>
          </cell>
        </row>
        <row r="144">
          <cell r="H144" t="str">
            <v>105414-P.S.R. SERON</v>
          </cell>
          <cell r="I144">
            <v>1</v>
          </cell>
          <cell r="J144">
            <v>2</v>
          </cell>
          <cell r="K144">
            <v>7</v>
          </cell>
          <cell r="L144">
            <v>9</v>
          </cell>
          <cell r="M144"/>
          <cell r="N144">
            <v>3</v>
          </cell>
          <cell r="O144">
            <v>22</v>
          </cell>
        </row>
        <row r="145">
          <cell r="H145" t="str">
            <v>105503-P.S.R. TABAQUEROS</v>
          </cell>
          <cell r="I145"/>
          <cell r="J145"/>
          <cell r="K145">
            <v>5</v>
          </cell>
          <cell r="L145">
            <v>8</v>
          </cell>
          <cell r="M145">
            <v>1</v>
          </cell>
          <cell r="N145">
            <v>1</v>
          </cell>
          <cell r="O145">
            <v>15</v>
          </cell>
        </row>
        <row r="146">
          <cell r="H146" t="str">
            <v>Total 04305-RIO HURTADO</v>
          </cell>
          <cell r="I146">
            <v>9</v>
          </cell>
          <cell r="J146">
            <v>11</v>
          </cell>
          <cell r="K146">
            <v>22</v>
          </cell>
          <cell r="L146">
            <v>33</v>
          </cell>
          <cell r="M146">
            <v>27</v>
          </cell>
          <cell r="N146">
            <v>76</v>
          </cell>
          <cell r="O146">
            <v>178</v>
          </cell>
        </row>
        <row r="147">
          <cell r="H147" t="str">
            <v>Total general</v>
          </cell>
          <cell r="I147">
            <v>2759</v>
          </cell>
          <cell r="J147">
            <v>2252</v>
          </cell>
          <cell r="K147">
            <v>4290</v>
          </cell>
          <cell r="L147">
            <v>4230</v>
          </cell>
          <cell r="M147">
            <v>5049</v>
          </cell>
          <cell r="N147">
            <v>5205</v>
          </cell>
          <cell r="O147">
            <v>23785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105321-CES. RURAL  TONGOY</v>
          </cell>
          <cell r="I23">
            <v>291</v>
          </cell>
          <cell r="J23">
            <v>291</v>
          </cell>
        </row>
        <row r="24">
          <cell r="H24" t="str">
            <v>105323-CES. DR. SERGIO AGUILAR</v>
          </cell>
          <cell r="I24">
            <v>1746</v>
          </cell>
          <cell r="J24">
            <v>1746</v>
          </cell>
        </row>
        <row r="25">
          <cell r="H25" t="str">
            <v xml:space="preserve">105404-P.S.R. EL TANGUE                         </v>
          </cell>
          <cell r="I25">
            <v>2</v>
          </cell>
          <cell r="J25">
            <v>2</v>
          </cell>
        </row>
        <row r="26">
          <cell r="H26" t="str">
            <v>105405-P.S.R. GUANAQUEROS</v>
          </cell>
          <cell r="I26">
            <v>67</v>
          </cell>
          <cell r="J26">
            <v>67</v>
          </cell>
        </row>
        <row r="27">
          <cell r="H27" t="str">
            <v>105406-P.S.R. PAN DE AZUCAR</v>
          </cell>
          <cell r="I27">
            <v>153</v>
          </cell>
          <cell r="J27">
            <v>153</v>
          </cell>
        </row>
        <row r="28">
          <cell r="H28" t="str">
            <v>105407-P.S.R. TAMBILLOS</v>
          </cell>
          <cell r="I28">
            <v>32</v>
          </cell>
          <cell r="J28">
            <v>32</v>
          </cell>
        </row>
        <row r="29">
          <cell r="H29" t="str">
            <v>105705-CECOF EL ALBA</v>
          </cell>
          <cell r="I29">
            <v>181</v>
          </cell>
          <cell r="J29">
            <v>181</v>
          </cell>
        </row>
        <row r="30">
          <cell r="H30" t="str">
            <v>200273-CECOF PUNTA MIRA</v>
          </cell>
          <cell r="I30">
            <v>2</v>
          </cell>
          <cell r="J30">
            <v>2</v>
          </cell>
        </row>
        <row r="31">
          <cell r="H31" t="str">
            <v>Total 04102-COQUIMBO</v>
          </cell>
          <cell r="I31">
            <v>3973</v>
          </cell>
          <cell r="J31">
            <v>3973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235</v>
          </cell>
          <cell r="J33">
            <v>235</v>
          </cell>
        </row>
        <row r="34">
          <cell r="H34" t="str">
            <v>Total 04103-ANDACOLLO</v>
          </cell>
          <cell r="I34">
            <v>235</v>
          </cell>
          <cell r="J34">
            <v>235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64</v>
          </cell>
          <cell r="J36">
            <v>64</v>
          </cell>
        </row>
        <row r="37">
          <cell r="H37" t="str">
            <v xml:space="preserve">105500-P.S.R. CALETA HORNOS        </v>
          </cell>
          <cell r="I37">
            <v>67</v>
          </cell>
          <cell r="J37">
            <v>67</v>
          </cell>
        </row>
        <row r="38">
          <cell r="H38" t="str">
            <v>105505-P.S.R. LOS CHOROS</v>
          </cell>
          <cell r="I38">
            <v>41</v>
          </cell>
          <cell r="J38">
            <v>41</v>
          </cell>
        </row>
        <row r="39">
          <cell r="H39" t="str">
            <v>105506-P.S.R. EL TRAPICHE</v>
          </cell>
          <cell r="I39">
            <v>31</v>
          </cell>
          <cell r="J39">
            <v>31</v>
          </cell>
        </row>
        <row r="40">
          <cell r="H40" t="str">
            <v>Total 04104-LA HIGUERA</v>
          </cell>
          <cell r="I40">
            <v>203</v>
          </cell>
          <cell r="J40">
            <v>203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236</v>
          </cell>
          <cell r="J42">
            <v>236</v>
          </cell>
        </row>
        <row r="43">
          <cell r="H43" t="str">
            <v>Total 04105-PAIHUANO</v>
          </cell>
          <cell r="I43">
            <v>236</v>
          </cell>
          <cell r="J43">
            <v>236</v>
          </cell>
        </row>
        <row r="44">
          <cell r="H44" t="str">
            <v>04106-VICUÑA</v>
          </cell>
          <cell r="I44"/>
          <cell r="J44"/>
        </row>
        <row r="45">
          <cell r="H45" t="str">
            <v>105107-HOSPITAL VICUÑA</v>
          </cell>
          <cell r="I45">
            <v>592</v>
          </cell>
          <cell r="J45">
            <v>592</v>
          </cell>
        </row>
        <row r="46">
          <cell r="H46" t="str">
            <v>105467-P.S.R. DIAGUITAS</v>
          </cell>
          <cell r="I46">
            <v>35</v>
          </cell>
          <cell r="J46">
            <v>35</v>
          </cell>
        </row>
        <row r="47">
          <cell r="H47" t="str">
            <v>105468-P.S.R. EL MOLLE</v>
          </cell>
          <cell r="I47">
            <v>59</v>
          </cell>
          <cell r="J47">
            <v>59</v>
          </cell>
        </row>
        <row r="48">
          <cell r="H48" t="str">
            <v>105469-P.S.R. EL TAMBO</v>
          </cell>
          <cell r="I48">
            <v>87</v>
          </cell>
          <cell r="J48">
            <v>87</v>
          </cell>
        </row>
        <row r="49">
          <cell r="H49" t="str">
            <v>105470-P.S.R. HUANTA</v>
          </cell>
          <cell r="I49">
            <v>5</v>
          </cell>
          <cell r="J49">
            <v>5</v>
          </cell>
        </row>
        <row r="50">
          <cell r="H50" t="str">
            <v>105471-P.S.R. PERALILLO</v>
          </cell>
          <cell r="I50">
            <v>105</v>
          </cell>
          <cell r="J50">
            <v>105</v>
          </cell>
        </row>
        <row r="51">
          <cell r="H51" t="str">
            <v>105472-P.S.R. RIVADAVIA</v>
          </cell>
          <cell r="I51">
            <v>10</v>
          </cell>
          <cell r="J51">
            <v>10</v>
          </cell>
        </row>
        <row r="52">
          <cell r="H52" t="str">
            <v>105473-P.S.R. TALCUNA</v>
          </cell>
          <cell r="I52">
            <v>86</v>
          </cell>
          <cell r="J52">
            <v>86</v>
          </cell>
        </row>
        <row r="53">
          <cell r="H53" t="str">
            <v>105474-P.S.R. CHAPILCA</v>
          </cell>
          <cell r="I53">
            <v>10</v>
          </cell>
          <cell r="J53">
            <v>10</v>
          </cell>
        </row>
        <row r="54">
          <cell r="H54" t="str">
            <v>105502-P.S.R. CALINGASTA</v>
          </cell>
          <cell r="I54">
            <v>150</v>
          </cell>
          <cell r="J54">
            <v>150</v>
          </cell>
        </row>
        <row r="55">
          <cell r="H55" t="str">
            <v>105509-P.S.R. GUALLIGUAICA</v>
          </cell>
          <cell r="I55">
            <v>45</v>
          </cell>
          <cell r="J55">
            <v>45</v>
          </cell>
        </row>
        <row r="56">
          <cell r="H56" t="str">
            <v>Total 04106-VICUÑA</v>
          </cell>
          <cell r="I56">
            <v>1184</v>
          </cell>
          <cell r="J56">
            <v>1184</v>
          </cell>
        </row>
        <row r="57">
          <cell r="H57" t="str">
            <v>04201-ILLAPEL</v>
          </cell>
          <cell r="I57"/>
          <cell r="J57"/>
        </row>
        <row r="58">
          <cell r="H58" t="str">
            <v>105103-HOSPITAL ILLAPEL</v>
          </cell>
          <cell r="I58">
            <v>5</v>
          </cell>
          <cell r="J58">
            <v>5</v>
          </cell>
        </row>
        <row r="59">
          <cell r="H59" t="str">
            <v>105326-CESFAM SAN RAFAEL</v>
          </cell>
          <cell r="I59">
            <v>342</v>
          </cell>
          <cell r="J59">
            <v>342</v>
          </cell>
        </row>
        <row r="60">
          <cell r="H60" t="str">
            <v>Total 04201-ILLAPEL</v>
          </cell>
          <cell r="I60">
            <v>347</v>
          </cell>
          <cell r="J60">
            <v>347</v>
          </cell>
        </row>
        <row r="61">
          <cell r="H61" t="str">
            <v>04202-CANELA</v>
          </cell>
          <cell r="I61"/>
          <cell r="J61"/>
        </row>
        <row r="62">
          <cell r="H62" t="str">
            <v>105309-CES. RURAL CANELA</v>
          </cell>
          <cell r="I62">
            <v>64</v>
          </cell>
          <cell r="J62">
            <v>64</v>
          </cell>
        </row>
        <row r="63">
          <cell r="H63" t="str">
            <v xml:space="preserve">105450-P.S.R. MINCHA NORTE            </v>
          </cell>
          <cell r="I63">
            <v>44</v>
          </cell>
          <cell r="J63">
            <v>44</v>
          </cell>
        </row>
        <row r="64">
          <cell r="H64" t="str">
            <v>105451-P.S.R. AGUA FRIA</v>
          </cell>
          <cell r="I64">
            <v>13</v>
          </cell>
          <cell r="J64">
            <v>13</v>
          </cell>
        </row>
        <row r="65">
          <cell r="H65" t="str">
            <v>105482-P.S.R. CANELA ALTA</v>
          </cell>
          <cell r="I65">
            <v>10</v>
          </cell>
          <cell r="J65">
            <v>10</v>
          </cell>
        </row>
        <row r="66">
          <cell r="H66" t="str">
            <v>105483-P.S.R. LOS RULOS</v>
          </cell>
          <cell r="I66">
            <v>6</v>
          </cell>
          <cell r="J66">
            <v>6</v>
          </cell>
        </row>
        <row r="67">
          <cell r="H67" t="str">
            <v>105484-P.S.R. HUENTELAUQUEN</v>
          </cell>
          <cell r="I67">
            <v>26</v>
          </cell>
          <cell r="J67">
            <v>26</v>
          </cell>
        </row>
        <row r="68">
          <cell r="H68" t="str">
            <v>105488-P.S.R. ESPIRITU SANTO</v>
          </cell>
          <cell r="I68">
            <v>15</v>
          </cell>
          <cell r="J68">
            <v>15</v>
          </cell>
        </row>
        <row r="69">
          <cell r="H69" t="str">
            <v>105493-P.S.R. MINCHA SUR</v>
          </cell>
          <cell r="I69">
            <v>8</v>
          </cell>
          <cell r="J69">
            <v>8</v>
          </cell>
        </row>
        <row r="70">
          <cell r="H70" t="str">
            <v>105497-P.S.R. JABONERIA</v>
          </cell>
          <cell r="I70">
            <v>4</v>
          </cell>
          <cell r="J70">
            <v>4</v>
          </cell>
        </row>
        <row r="71">
          <cell r="H71" t="str">
            <v>105498-P.S.R. QUEBRADA DE LINARES</v>
          </cell>
          <cell r="I71">
            <v>11</v>
          </cell>
          <cell r="J71">
            <v>11</v>
          </cell>
        </row>
        <row r="72">
          <cell r="H72" t="str">
            <v>Total 04202-CANELA</v>
          </cell>
          <cell r="I72">
            <v>201</v>
          </cell>
          <cell r="J72">
            <v>201</v>
          </cell>
        </row>
        <row r="73">
          <cell r="H73" t="str">
            <v>04203-LOS VILOS</v>
          </cell>
          <cell r="I73"/>
          <cell r="J73"/>
        </row>
        <row r="74">
          <cell r="H74" t="str">
            <v>105108-HOSPITAL LOS VILOS</v>
          </cell>
          <cell r="I74">
            <v>61</v>
          </cell>
          <cell r="J74">
            <v>61</v>
          </cell>
        </row>
        <row r="75">
          <cell r="H75" t="str">
            <v xml:space="preserve">105478-P.S.R. CAIMANES                   </v>
          </cell>
          <cell r="I75">
            <v>37</v>
          </cell>
          <cell r="J75">
            <v>37</v>
          </cell>
        </row>
        <row r="76">
          <cell r="H76" t="str">
            <v>105479-P.S.R. GUANGUALI</v>
          </cell>
          <cell r="I76">
            <v>12</v>
          </cell>
          <cell r="J76">
            <v>12</v>
          </cell>
        </row>
        <row r="77">
          <cell r="H77" t="str">
            <v>105480-P.S.R. QUILIMARI</v>
          </cell>
          <cell r="I77">
            <v>21</v>
          </cell>
          <cell r="J77">
            <v>21</v>
          </cell>
        </row>
        <row r="78">
          <cell r="H78" t="str">
            <v>105481-P.S.R. TILAMA</v>
          </cell>
          <cell r="I78">
            <v>3</v>
          </cell>
          <cell r="J78">
            <v>3</v>
          </cell>
        </row>
        <row r="79">
          <cell r="H79" t="str">
            <v>105511-P.S.R. LOS CONDORES</v>
          </cell>
          <cell r="I79">
            <v>5</v>
          </cell>
          <cell r="J79">
            <v>5</v>
          </cell>
        </row>
        <row r="80">
          <cell r="H80" t="str">
            <v>Total 04203-LOS VILOS</v>
          </cell>
          <cell r="I80">
            <v>139</v>
          </cell>
          <cell r="J80">
            <v>139</v>
          </cell>
        </row>
        <row r="81">
          <cell r="H81" t="str">
            <v>04204-SALAMANCA</v>
          </cell>
          <cell r="I81"/>
          <cell r="J81"/>
        </row>
        <row r="82">
          <cell r="H82" t="str">
            <v>105104-HOSPITAL SALAMANCA</v>
          </cell>
          <cell r="I82">
            <v>318</v>
          </cell>
          <cell r="J82">
            <v>318</v>
          </cell>
        </row>
        <row r="83">
          <cell r="H83" t="str">
            <v xml:space="preserve">105452-P.S.R. CUNCUMEN                 </v>
          </cell>
          <cell r="I83">
            <v>342</v>
          </cell>
          <cell r="J83">
            <v>342</v>
          </cell>
        </row>
        <row r="84">
          <cell r="H84" t="str">
            <v>105453-P.S.R. TRANQUILLA</v>
          </cell>
          <cell r="I84">
            <v>31</v>
          </cell>
          <cell r="J84">
            <v>31</v>
          </cell>
        </row>
        <row r="85">
          <cell r="H85" t="str">
            <v>105454-P.S.R. CUNLAGUA</v>
          </cell>
          <cell r="I85">
            <v>18</v>
          </cell>
          <cell r="J85">
            <v>18</v>
          </cell>
        </row>
        <row r="86">
          <cell r="H86" t="str">
            <v>105455-P.S.R. CHILLEPIN</v>
          </cell>
          <cell r="I86">
            <v>52</v>
          </cell>
          <cell r="J86">
            <v>52</v>
          </cell>
        </row>
        <row r="87">
          <cell r="H87" t="str">
            <v>105456-P.S.R. LLIMPO</v>
          </cell>
          <cell r="I87">
            <v>75</v>
          </cell>
          <cell r="J87">
            <v>75</v>
          </cell>
        </row>
        <row r="88">
          <cell r="H88" t="str">
            <v>105457-P.S.R. SAN AGUSTIN</v>
          </cell>
          <cell r="I88">
            <v>30</v>
          </cell>
          <cell r="J88">
            <v>30</v>
          </cell>
        </row>
        <row r="89">
          <cell r="H89" t="str">
            <v>105458-P.S.R. TAHUINCO</v>
          </cell>
          <cell r="I89">
            <v>26</v>
          </cell>
          <cell r="J89">
            <v>26</v>
          </cell>
        </row>
        <row r="90">
          <cell r="H90" t="str">
            <v>105491-P.S.R. QUELEN BAJO</v>
          </cell>
          <cell r="I90">
            <v>45</v>
          </cell>
          <cell r="J90">
            <v>45</v>
          </cell>
        </row>
        <row r="91">
          <cell r="H91" t="str">
            <v>105492-P.S.R. CAMISA</v>
          </cell>
          <cell r="I91">
            <v>58</v>
          </cell>
          <cell r="J91">
            <v>58</v>
          </cell>
        </row>
        <row r="92">
          <cell r="H92" t="str">
            <v>105501-P.S.R. ARBOLEDA GRANDE</v>
          </cell>
          <cell r="I92">
            <v>47</v>
          </cell>
          <cell r="J92">
            <v>47</v>
          </cell>
        </row>
        <row r="93">
          <cell r="H93" t="str">
            <v>Total 04204-SALAMANCA</v>
          </cell>
          <cell r="I93">
            <v>1042</v>
          </cell>
          <cell r="J93">
            <v>1042</v>
          </cell>
        </row>
        <row r="94">
          <cell r="H94" t="str">
            <v>04301-OVALLE</v>
          </cell>
          <cell r="I94"/>
          <cell r="J94"/>
        </row>
        <row r="95">
          <cell r="H95" t="str">
            <v>105315-CES. RURAL C. DE TAMAYA</v>
          </cell>
          <cell r="I95">
            <v>179</v>
          </cell>
          <cell r="J95">
            <v>179</v>
          </cell>
        </row>
        <row r="96">
          <cell r="H96" t="str">
            <v>105317-CES. JORGE JORDAN D.</v>
          </cell>
          <cell r="I96">
            <v>694</v>
          </cell>
          <cell r="J96">
            <v>694</v>
          </cell>
        </row>
        <row r="97">
          <cell r="H97" t="str">
            <v>105322-CES. MARCOS MACUADA</v>
          </cell>
          <cell r="I97">
            <v>1197</v>
          </cell>
          <cell r="J97">
            <v>1197</v>
          </cell>
        </row>
        <row r="98">
          <cell r="H98" t="str">
            <v>105324-CES. SOTAQUI</v>
          </cell>
          <cell r="I98">
            <v>197</v>
          </cell>
          <cell r="J98">
            <v>197</v>
          </cell>
        </row>
        <row r="99">
          <cell r="H99" t="str">
            <v>105415-P.S.R. BARRAZA</v>
          </cell>
          <cell r="I99">
            <v>60</v>
          </cell>
          <cell r="J99">
            <v>60</v>
          </cell>
        </row>
        <row r="100">
          <cell r="H100" t="str">
            <v xml:space="preserve">105416-P.S.R. CAMARICO                  </v>
          </cell>
          <cell r="I100">
            <v>58</v>
          </cell>
          <cell r="J100">
            <v>58</v>
          </cell>
        </row>
        <row r="101">
          <cell r="H101" t="str">
            <v>105417-P.S.R. ALCONES BAJOS</v>
          </cell>
          <cell r="I101">
            <v>57</v>
          </cell>
          <cell r="J101">
            <v>57</v>
          </cell>
        </row>
        <row r="102">
          <cell r="H102" t="str">
            <v>105419-P.S.R. LAS SOSSAS</v>
          </cell>
          <cell r="I102">
            <v>35</v>
          </cell>
          <cell r="J102">
            <v>35</v>
          </cell>
        </row>
        <row r="103">
          <cell r="H103" t="str">
            <v>105420-P.S.R. LIMARI</v>
          </cell>
          <cell r="I103">
            <v>24</v>
          </cell>
          <cell r="J103">
            <v>24</v>
          </cell>
        </row>
        <row r="104">
          <cell r="H104" t="str">
            <v>105422-P.S.R. HORNILLOS</v>
          </cell>
          <cell r="I104">
            <v>7</v>
          </cell>
          <cell r="J104">
            <v>7</v>
          </cell>
        </row>
        <row r="105">
          <cell r="H105" t="str">
            <v>105437-P.S.R. CHALINGA</v>
          </cell>
          <cell r="I105">
            <v>25</v>
          </cell>
          <cell r="J105">
            <v>25</v>
          </cell>
        </row>
        <row r="106">
          <cell r="H106" t="str">
            <v>105439-P.S.R. CERRO BLANCO</v>
          </cell>
          <cell r="I106">
            <v>8</v>
          </cell>
          <cell r="J106">
            <v>8</v>
          </cell>
        </row>
        <row r="107">
          <cell r="H107" t="str">
            <v>105507-P.S.R. HUAMALATA</v>
          </cell>
          <cell r="I107">
            <v>64</v>
          </cell>
          <cell r="J107">
            <v>64</v>
          </cell>
        </row>
        <row r="108">
          <cell r="H108" t="str">
            <v>105510-P.S.R. RECOLETA</v>
          </cell>
          <cell r="I108">
            <v>70</v>
          </cell>
          <cell r="J108">
            <v>70</v>
          </cell>
        </row>
        <row r="109">
          <cell r="H109" t="str">
            <v>105722-CECOF SAN JOSE DE LA DEHESA</v>
          </cell>
          <cell r="I109">
            <v>453</v>
          </cell>
          <cell r="J109">
            <v>453</v>
          </cell>
        </row>
        <row r="110">
          <cell r="H110" t="str">
            <v>105723-CECOF LIMARI</v>
          </cell>
          <cell r="I110">
            <v>198</v>
          </cell>
          <cell r="J110">
            <v>198</v>
          </cell>
        </row>
        <row r="111">
          <cell r="H111" t="str">
            <v>200258-CECOF LOS COPIHUES</v>
          </cell>
          <cell r="I111">
            <v>104</v>
          </cell>
          <cell r="J111">
            <v>104</v>
          </cell>
        </row>
        <row r="112">
          <cell r="H112" t="str">
            <v>Total 04301-OVALLE</v>
          </cell>
          <cell r="I112">
            <v>3430</v>
          </cell>
          <cell r="J112">
            <v>3430</v>
          </cell>
        </row>
        <row r="113">
          <cell r="H113" t="str">
            <v>04302-COMBARBALÁ</v>
          </cell>
          <cell r="I113"/>
          <cell r="J113"/>
        </row>
        <row r="114">
          <cell r="H114" t="str">
            <v>105105-HOSPITAL COMBARBALA</v>
          </cell>
          <cell r="I114">
            <v>75</v>
          </cell>
          <cell r="J114">
            <v>75</v>
          </cell>
        </row>
        <row r="115">
          <cell r="H115" t="str">
            <v>105434-P.S.R. SAN MARCOS</v>
          </cell>
          <cell r="I115">
            <v>14</v>
          </cell>
          <cell r="J115">
            <v>14</v>
          </cell>
        </row>
        <row r="116">
          <cell r="H116" t="str">
            <v>105441-P.S.R. MANQUEHUA</v>
          </cell>
          <cell r="I116">
            <v>21</v>
          </cell>
          <cell r="J116">
            <v>21</v>
          </cell>
        </row>
        <row r="117">
          <cell r="H117" t="str">
            <v xml:space="preserve">105459-P.S.R. BARRANCAS                </v>
          </cell>
          <cell r="I117">
            <v>19</v>
          </cell>
          <cell r="J117">
            <v>19</v>
          </cell>
        </row>
        <row r="118">
          <cell r="H118" t="str">
            <v>105460-P.S.R. COGOTI 18</v>
          </cell>
          <cell r="I118">
            <v>14</v>
          </cell>
          <cell r="J118">
            <v>14</v>
          </cell>
        </row>
        <row r="119">
          <cell r="H119" t="str">
            <v>105461-P.S.R. EL HUACHO</v>
          </cell>
          <cell r="I119">
            <v>13</v>
          </cell>
          <cell r="J119">
            <v>13</v>
          </cell>
        </row>
        <row r="120">
          <cell r="H120" t="str">
            <v>105462-P.S.R. EL SAUCE</v>
          </cell>
          <cell r="I120">
            <v>18</v>
          </cell>
          <cell r="J120">
            <v>18</v>
          </cell>
        </row>
        <row r="121">
          <cell r="H121" t="str">
            <v>105463-P.S.R. QUILITAPIA</v>
          </cell>
          <cell r="I121">
            <v>35</v>
          </cell>
          <cell r="J121">
            <v>35</v>
          </cell>
        </row>
        <row r="122">
          <cell r="H122" t="str">
            <v>105464-P.S.R. LA LIGUA</v>
          </cell>
          <cell r="I122">
            <v>33</v>
          </cell>
          <cell r="J122">
            <v>33</v>
          </cell>
        </row>
        <row r="123">
          <cell r="H123" t="str">
            <v>105465-P.S.R. RAMADILLA</v>
          </cell>
          <cell r="I123">
            <v>6</v>
          </cell>
          <cell r="J123">
            <v>6</v>
          </cell>
        </row>
        <row r="124">
          <cell r="H124" t="str">
            <v>105466-P.S.R. VALLE HERMOSO</v>
          </cell>
          <cell r="I124">
            <v>28</v>
          </cell>
          <cell r="J124">
            <v>28</v>
          </cell>
        </row>
        <row r="125">
          <cell r="H125" t="str">
            <v>105490-P.S.R. EL DURAZNO</v>
          </cell>
          <cell r="I125">
            <v>10</v>
          </cell>
          <cell r="J125">
            <v>10</v>
          </cell>
        </row>
        <row r="126">
          <cell r="H126" t="str">
            <v>Total 04302-COMBARBALÁ</v>
          </cell>
          <cell r="I126">
            <v>286</v>
          </cell>
          <cell r="J126">
            <v>286</v>
          </cell>
        </row>
        <row r="127">
          <cell r="H127" t="str">
            <v>04304-MONTE PATRIA</v>
          </cell>
          <cell r="I127"/>
          <cell r="J127"/>
        </row>
        <row r="128">
          <cell r="H128" t="str">
            <v>105307-CES. RURAL MONTE PATRIA</v>
          </cell>
          <cell r="I128">
            <v>308</v>
          </cell>
          <cell r="J128">
            <v>308</v>
          </cell>
        </row>
        <row r="129">
          <cell r="H129" t="str">
            <v>105311-CES. RURAL CHAÑARAL ALTO</v>
          </cell>
          <cell r="I129">
            <v>141</v>
          </cell>
          <cell r="J129">
            <v>141</v>
          </cell>
        </row>
        <row r="130">
          <cell r="H130" t="str">
            <v>105312-CES. RURAL CAREN</v>
          </cell>
          <cell r="I130">
            <v>76</v>
          </cell>
          <cell r="J130">
            <v>76</v>
          </cell>
        </row>
        <row r="131">
          <cell r="H131" t="str">
            <v>105318-CES. RURAL EL PALQUI</v>
          </cell>
          <cell r="I131">
            <v>220</v>
          </cell>
          <cell r="J131">
            <v>220</v>
          </cell>
        </row>
        <row r="132">
          <cell r="H132" t="str">
            <v>105425-P.S.R. CHILECITO</v>
          </cell>
          <cell r="I132">
            <v>22</v>
          </cell>
          <cell r="J132">
            <v>22</v>
          </cell>
        </row>
        <row r="133">
          <cell r="H133" t="str">
            <v>105427-P.S.R. HACIENDA VALDIVIA</v>
          </cell>
          <cell r="I133">
            <v>17</v>
          </cell>
          <cell r="J133">
            <v>17</v>
          </cell>
        </row>
        <row r="134">
          <cell r="H134" t="str">
            <v>105428-P.S.R. HUATULAME</v>
          </cell>
          <cell r="I134">
            <v>27</v>
          </cell>
          <cell r="J134">
            <v>27</v>
          </cell>
        </row>
        <row r="135">
          <cell r="H135" t="str">
            <v>105430-P.S.R. MIALQUI</v>
          </cell>
          <cell r="I135">
            <v>22</v>
          </cell>
          <cell r="J135">
            <v>22</v>
          </cell>
        </row>
        <row r="136">
          <cell r="H136" t="str">
            <v>105431-P.S.R. PEDREGAL</v>
          </cell>
          <cell r="I136">
            <v>19</v>
          </cell>
          <cell r="J136">
            <v>19</v>
          </cell>
        </row>
        <row r="137">
          <cell r="H137" t="str">
            <v>105432-P.S.R. RAPEL</v>
          </cell>
          <cell r="I137">
            <v>39</v>
          </cell>
          <cell r="J137">
            <v>39</v>
          </cell>
        </row>
        <row r="138">
          <cell r="H138" t="str">
            <v>105435-P.S.R. TULAHUEN</v>
          </cell>
          <cell r="I138">
            <v>33</v>
          </cell>
          <cell r="J138">
            <v>33</v>
          </cell>
        </row>
        <row r="139">
          <cell r="H139" t="str">
            <v>105436-P.S.R. EL MAITEN</v>
          </cell>
          <cell r="I139">
            <v>15</v>
          </cell>
          <cell r="J139">
            <v>15</v>
          </cell>
        </row>
        <row r="140">
          <cell r="H140" t="str">
            <v>105489-P.S.R. RAMADAS DE TULAHUEN</v>
          </cell>
          <cell r="I140">
            <v>12</v>
          </cell>
          <cell r="J140">
            <v>12</v>
          </cell>
        </row>
        <row r="141">
          <cell r="H141" t="str">
            <v>Total 04304-MONTE PATRIA</v>
          </cell>
          <cell r="I141">
            <v>951</v>
          </cell>
          <cell r="J141">
            <v>951</v>
          </cell>
        </row>
        <row r="142">
          <cell r="H142" t="str">
            <v>04304-PUNITAQUI</v>
          </cell>
          <cell r="I142"/>
          <cell r="J142"/>
        </row>
        <row r="143">
          <cell r="H143" t="str">
            <v>105308-CES. RURAL PUNITAQUI</v>
          </cell>
          <cell r="I143">
            <v>422</v>
          </cell>
          <cell r="J143">
            <v>422</v>
          </cell>
        </row>
        <row r="144">
          <cell r="H144" t="str">
            <v xml:space="preserve">105508-P.S.R. EL PARRAL DE QUILES  </v>
          </cell>
          <cell r="I144">
            <v>1</v>
          </cell>
          <cell r="J144">
            <v>1</v>
          </cell>
        </row>
        <row r="145">
          <cell r="H145" t="str">
            <v>Total 04304-PUNITAQUI</v>
          </cell>
          <cell r="I145">
            <v>423</v>
          </cell>
          <cell r="J145">
            <v>423</v>
          </cell>
        </row>
        <row r="146">
          <cell r="H146" t="str">
            <v>04305-RIO HURTADO</v>
          </cell>
          <cell r="I146"/>
          <cell r="J146"/>
        </row>
        <row r="147">
          <cell r="H147" t="str">
            <v>105310-CES. RURAL PICHASCA</v>
          </cell>
          <cell r="I147">
            <v>87</v>
          </cell>
          <cell r="J147">
            <v>87</v>
          </cell>
        </row>
        <row r="148">
          <cell r="H148" t="str">
            <v>105409-P.S.R. EL CHAÑAR</v>
          </cell>
          <cell r="I148">
            <v>19</v>
          </cell>
          <cell r="J148">
            <v>19</v>
          </cell>
        </row>
        <row r="149">
          <cell r="H149" t="str">
            <v>105410-P.S.R. HURTADO</v>
          </cell>
          <cell r="I149">
            <v>25</v>
          </cell>
          <cell r="J149">
            <v>25</v>
          </cell>
        </row>
        <row r="150">
          <cell r="H150" t="str">
            <v>105411-P.S.R. LAS BREAS</v>
          </cell>
          <cell r="I150">
            <v>28</v>
          </cell>
          <cell r="J150">
            <v>28</v>
          </cell>
        </row>
        <row r="151">
          <cell r="H151" t="str">
            <v>105413-P.S.R. SAMO ALTO</v>
          </cell>
          <cell r="I151">
            <v>42</v>
          </cell>
          <cell r="J151">
            <v>42</v>
          </cell>
        </row>
        <row r="152">
          <cell r="H152" t="str">
            <v>105414-P.S.R. SERON</v>
          </cell>
          <cell r="I152">
            <v>34</v>
          </cell>
          <cell r="J152">
            <v>34</v>
          </cell>
        </row>
        <row r="153">
          <cell r="H153" t="str">
            <v>105503-P.S.R. TABAQUEROS</v>
          </cell>
          <cell r="I153">
            <v>22</v>
          </cell>
          <cell r="J153">
            <v>22</v>
          </cell>
        </row>
        <row r="154">
          <cell r="H154" t="str">
            <v>Total 04305-RIO HURTADO</v>
          </cell>
          <cell r="I154">
            <v>257</v>
          </cell>
          <cell r="J154">
            <v>257</v>
          </cell>
        </row>
        <row r="155">
          <cell r="H155" t="str">
            <v>Total general</v>
          </cell>
          <cell r="I155">
            <v>19679</v>
          </cell>
          <cell r="J155">
            <v>19679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105321-CES. RURAL  TONGOY</v>
          </cell>
          <cell r="I20">
            <v>154</v>
          </cell>
          <cell r="J20">
            <v>154</v>
          </cell>
        </row>
        <row r="21">
          <cell r="H21" t="str">
            <v>105323-CES. DR. SERGIO AGUILAR</v>
          </cell>
          <cell r="I21">
            <v>899</v>
          </cell>
          <cell r="J21">
            <v>899</v>
          </cell>
        </row>
        <row r="22">
          <cell r="H22" t="str">
            <v>105405-P.S.R. GUANAQUEROS</v>
          </cell>
          <cell r="I22">
            <v>30</v>
          </cell>
          <cell r="J22">
            <v>30</v>
          </cell>
        </row>
        <row r="23">
          <cell r="H23" t="str">
            <v>105406-P.S.R. PAN DE AZUCAR</v>
          </cell>
          <cell r="I23">
            <v>137</v>
          </cell>
          <cell r="J23">
            <v>137</v>
          </cell>
        </row>
        <row r="24">
          <cell r="H24" t="str">
            <v>105407-P.S.R. TAMBILLOS</v>
          </cell>
          <cell r="I24">
            <v>18</v>
          </cell>
          <cell r="J24">
            <v>18</v>
          </cell>
        </row>
        <row r="25">
          <cell r="H25" t="str">
            <v>200273-CECOF PUNTA MIRA</v>
          </cell>
          <cell r="I25">
            <v>150</v>
          </cell>
          <cell r="J25">
            <v>150</v>
          </cell>
        </row>
        <row r="26">
          <cell r="H26" t="str">
            <v>Total 04102-COQUIMBO</v>
          </cell>
          <cell r="I26">
            <v>2621</v>
          </cell>
          <cell r="J26">
            <v>2621</v>
          </cell>
        </row>
        <row r="27">
          <cell r="H27" t="str">
            <v>04103-ANDACOLLO</v>
          </cell>
          <cell r="I27"/>
          <cell r="J27"/>
        </row>
        <row r="28">
          <cell r="H28" t="str">
            <v>105106-HOSPITAL ANDACOLLO</v>
          </cell>
          <cell r="I28">
            <v>312</v>
          </cell>
          <cell r="J28">
            <v>312</v>
          </cell>
        </row>
        <row r="29">
          <cell r="H29" t="str">
            <v>Total 04103-ANDACOLLO</v>
          </cell>
          <cell r="I29">
            <v>312</v>
          </cell>
          <cell r="J29">
            <v>312</v>
          </cell>
        </row>
        <row r="30">
          <cell r="H30" t="str">
            <v>04104-LA HIGUERA</v>
          </cell>
          <cell r="I30"/>
          <cell r="J30"/>
        </row>
        <row r="31">
          <cell r="H31" t="str">
            <v>105314-CES. LA HIGUERA</v>
          </cell>
          <cell r="I31">
            <v>35</v>
          </cell>
          <cell r="J31">
            <v>35</v>
          </cell>
        </row>
        <row r="32">
          <cell r="H32" t="str">
            <v xml:space="preserve">105500-P.S.R. CALETA HORNOS        </v>
          </cell>
          <cell r="I32">
            <v>17</v>
          </cell>
          <cell r="J32">
            <v>17</v>
          </cell>
        </row>
        <row r="33">
          <cell r="H33" t="str">
            <v>105505-P.S.R. LOS CHOROS</v>
          </cell>
          <cell r="I33">
            <v>18</v>
          </cell>
          <cell r="J33">
            <v>18</v>
          </cell>
        </row>
        <row r="34">
          <cell r="H34" t="str">
            <v>105506-P.S.R. EL TRAPICHE</v>
          </cell>
          <cell r="I34">
            <v>26</v>
          </cell>
          <cell r="J34">
            <v>26</v>
          </cell>
        </row>
        <row r="35">
          <cell r="H35" t="str">
            <v>Total 04104-LA HIGUERA</v>
          </cell>
          <cell r="I35">
            <v>96</v>
          </cell>
          <cell r="J35">
            <v>96</v>
          </cell>
        </row>
        <row r="36">
          <cell r="H36" t="str">
            <v>04105-PAIHUANO</v>
          </cell>
          <cell r="I36"/>
          <cell r="J36"/>
        </row>
        <row r="37">
          <cell r="H37" t="str">
            <v>105306-CES. PAIHUANO</v>
          </cell>
          <cell r="I37">
            <v>11</v>
          </cell>
          <cell r="J37">
            <v>11</v>
          </cell>
        </row>
        <row r="38">
          <cell r="H38" t="str">
            <v>105475-P.S.R. HORCON</v>
          </cell>
          <cell r="I38">
            <v>6</v>
          </cell>
          <cell r="J38">
            <v>6</v>
          </cell>
        </row>
        <row r="39">
          <cell r="H39" t="str">
            <v>105476-P.S.R. MONTE GRANDE</v>
          </cell>
          <cell r="I39">
            <v>4</v>
          </cell>
          <cell r="J39">
            <v>4</v>
          </cell>
        </row>
        <row r="40">
          <cell r="H40" t="str">
            <v>105477-P.S.R. PISCO ELQUI</v>
          </cell>
          <cell r="I40">
            <v>15</v>
          </cell>
          <cell r="J40">
            <v>15</v>
          </cell>
        </row>
        <row r="41">
          <cell r="H41" t="str">
            <v>Total 04105-PAIHUANO</v>
          </cell>
          <cell r="I41">
            <v>36</v>
          </cell>
          <cell r="J41">
            <v>36</v>
          </cell>
        </row>
        <row r="42">
          <cell r="H42" t="str">
            <v>04106-VICUÑA</v>
          </cell>
          <cell r="I42"/>
          <cell r="J42"/>
        </row>
        <row r="43">
          <cell r="H43" t="str">
            <v>105107-HOSPITAL VICUÑA</v>
          </cell>
          <cell r="I43">
            <v>297</v>
          </cell>
          <cell r="J43">
            <v>297</v>
          </cell>
        </row>
        <row r="44">
          <cell r="H44" t="str">
            <v>105467-P.S.R. DIAGUITAS</v>
          </cell>
          <cell r="I44">
            <v>63</v>
          </cell>
          <cell r="J44">
            <v>63</v>
          </cell>
        </row>
        <row r="45">
          <cell r="H45" t="str">
            <v>105468-P.S.R. EL MOLLE</v>
          </cell>
          <cell r="I45">
            <v>31</v>
          </cell>
          <cell r="J45">
            <v>31</v>
          </cell>
        </row>
        <row r="46">
          <cell r="H46" t="str">
            <v>105469-P.S.R. EL TAMBO</v>
          </cell>
          <cell r="I46">
            <v>34</v>
          </cell>
          <cell r="J46">
            <v>34</v>
          </cell>
        </row>
        <row r="47">
          <cell r="H47" t="str">
            <v>105470-P.S.R. HUANTA</v>
          </cell>
          <cell r="I47">
            <v>5</v>
          </cell>
          <cell r="J47">
            <v>5</v>
          </cell>
        </row>
        <row r="48">
          <cell r="H48" t="str">
            <v>105471-P.S.R. PERALILLO</v>
          </cell>
          <cell r="I48">
            <v>51</v>
          </cell>
          <cell r="J48">
            <v>51</v>
          </cell>
        </row>
        <row r="49">
          <cell r="H49" t="str">
            <v>105472-P.S.R. RIVADAVIA</v>
          </cell>
          <cell r="I49">
            <v>27</v>
          </cell>
          <cell r="J49">
            <v>27</v>
          </cell>
        </row>
        <row r="50">
          <cell r="H50" t="str">
            <v>105473-P.S.R. TALCUNA</v>
          </cell>
          <cell r="I50">
            <v>31</v>
          </cell>
          <cell r="J50">
            <v>31</v>
          </cell>
        </row>
        <row r="51">
          <cell r="H51" t="str">
            <v>105474-P.S.R. CHAPILCA</v>
          </cell>
          <cell r="I51">
            <v>19</v>
          </cell>
          <cell r="J51">
            <v>19</v>
          </cell>
        </row>
        <row r="52">
          <cell r="H52" t="str">
            <v>105502-P.S.R. CALINGASTA</v>
          </cell>
          <cell r="I52">
            <v>58</v>
          </cell>
          <cell r="J52">
            <v>58</v>
          </cell>
        </row>
        <row r="53">
          <cell r="H53" t="str">
            <v>105509-P.S.R. GUALLIGUAICA</v>
          </cell>
          <cell r="I53">
            <v>12</v>
          </cell>
          <cell r="J53">
            <v>12</v>
          </cell>
        </row>
        <row r="54">
          <cell r="H54" t="str">
            <v>Total 04106-VICUÑA</v>
          </cell>
          <cell r="I54">
            <v>628</v>
          </cell>
          <cell r="J54">
            <v>628</v>
          </cell>
        </row>
        <row r="55">
          <cell r="H55" t="str">
            <v>04201-ILLAPEL</v>
          </cell>
          <cell r="I55"/>
          <cell r="J55"/>
        </row>
        <row r="56">
          <cell r="H56" t="str">
            <v>105103-HOSPITAL ILLAPEL</v>
          </cell>
          <cell r="I56">
            <v>309</v>
          </cell>
          <cell r="J56">
            <v>309</v>
          </cell>
        </row>
        <row r="57">
          <cell r="H57" t="str">
            <v>105326-CESFAM SAN RAFAEL</v>
          </cell>
          <cell r="I57">
            <v>115</v>
          </cell>
          <cell r="J57">
            <v>115</v>
          </cell>
        </row>
        <row r="58">
          <cell r="H58" t="str">
            <v xml:space="preserve">105443-P.S.R. CARCAMO                   </v>
          </cell>
          <cell r="I58">
            <v>15</v>
          </cell>
          <cell r="J58">
            <v>15</v>
          </cell>
        </row>
        <row r="59">
          <cell r="H59" t="str">
            <v>105444-P.S.R. HUINTIL</v>
          </cell>
          <cell r="I59">
            <v>11</v>
          </cell>
          <cell r="J59">
            <v>11</v>
          </cell>
        </row>
        <row r="60">
          <cell r="H60" t="str">
            <v>105445-P.S.R. LIMAHUIDA</v>
          </cell>
          <cell r="I60">
            <v>3</v>
          </cell>
          <cell r="J60">
            <v>3</v>
          </cell>
        </row>
        <row r="61">
          <cell r="H61" t="str">
            <v>105446-P.S.R. MATANCILLA</v>
          </cell>
          <cell r="I61">
            <v>5</v>
          </cell>
          <cell r="J61">
            <v>5</v>
          </cell>
        </row>
        <row r="62">
          <cell r="H62" t="str">
            <v>105447-P.S.R. PERALILLO</v>
          </cell>
          <cell r="I62">
            <v>12</v>
          </cell>
          <cell r="J62">
            <v>12</v>
          </cell>
        </row>
        <row r="63">
          <cell r="H63" t="str">
            <v>105448-P.S.R. SANTA VIRGINIA</v>
          </cell>
          <cell r="I63">
            <v>6</v>
          </cell>
          <cell r="J63">
            <v>6</v>
          </cell>
        </row>
        <row r="64">
          <cell r="H64" t="str">
            <v>105449-P.S.R. TUNGA NORTE</v>
          </cell>
          <cell r="I64">
            <v>8</v>
          </cell>
          <cell r="J64">
            <v>8</v>
          </cell>
        </row>
        <row r="65">
          <cell r="H65" t="str">
            <v>105485-P.S.R. PLAN DE HORNOS</v>
          </cell>
          <cell r="I65">
            <v>17</v>
          </cell>
          <cell r="J65">
            <v>17</v>
          </cell>
        </row>
        <row r="66">
          <cell r="H66" t="str">
            <v>105486-P.S.R. TUNGA SUR</v>
          </cell>
          <cell r="I66">
            <v>4</v>
          </cell>
          <cell r="J66">
            <v>4</v>
          </cell>
        </row>
        <row r="67">
          <cell r="H67" t="str">
            <v>105487-P.S.R. CAÑAS UNO</v>
          </cell>
          <cell r="I67">
            <v>46</v>
          </cell>
          <cell r="J67">
            <v>46</v>
          </cell>
        </row>
        <row r="68">
          <cell r="H68" t="str">
            <v>105496-P.S.R. PINTACURA SUR</v>
          </cell>
          <cell r="I68">
            <v>1</v>
          </cell>
          <cell r="J68">
            <v>1</v>
          </cell>
        </row>
        <row r="69">
          <cell r="H69" t="str">
            <v>105504-P.S.R. SOCAVON</v>
          </cell>
          <cell r="I69">
            <v>4</v>
          </cell>
          <cell r="J69">
            <v>4</v>
          </cell>
        </row>
        <row r="70">
          <cell r="H70" t="str">
            <v>Total 04201-ILLAPEL</v>
          </cell>
          <cell r="I70">
            <v>556</v>
          </cell>
          <cell r="J70">
            <v>556</v>
          </cell>
        </row>
        <row r="71">
          <cell r="H71" t="str">
            <v>04202-CANELA</v>
          </cell>
          <cell r="I71"/>
          <cell r="J71"/>
        </row>
        <row r="72">
          <cell r="H72" t="str">
            <v>105309-CES. RURAL CANELA</v>
          </cell>
          <cell r="I72">
            <v>148</v>
          </cell>
          <cell r="J72">
            <v>148</v>
          </cell>
        </row>
        <row r="73">
          <cell r="H73" t="str">
            <v xml:space="preserve">105450-P.S.R. MINCHA NORTE            </v>
          </cell>
          <cell r="I73">
            <v>36</v>
          </cell>
          <cell r="J73">
            <v>36</v>
          </cell>
        </row>
        <row r="74">
          <cell r="H74" t="str">
            <v>105451-P.S.R. AGUA FRIA</v>
          </cell>
          <cell r="I74">
            <v>10</v>
          </cell>
          <cell r="J74">
            <v>10</v>
          </cell>
        </row>
        <row r="75">
          <cell r="H75" t="str">
            <v>105482-P.S.R. CANELA ALTA</v>
          </cell>
          <cell r="I75">
            <v>5</v>
          </cell>
          <cell r="J75">
            <v>5</v>
          </cell>
        </row>
        <row r="76">
          <cell r="H76" t="str">
            <v>105483-P.S.R. LOS RULOS</v>
          </cell>
          <cell r="I76">
            <v>7</v>
          </cell>
          <cell r="J76">
            <v>7</v>
          </cell>
        </row>
        <row r="77">
          <cell r="H77" t="str">
            <v>105484-P.S.R. HUENTELAUQUEN</v>
          </cell>
          <cell r="I77">
            <v>11</v>
          </cell>
          <cell r="J77">
            <v>11</v>
          </cell>
        </row>
        <row r="78">
          <cell r="H78" t="str">
            <v>105488-P.S.R. ESPIRITU SANTO</v>
          </cell>
          <cell r="I78">
            <v>2</v>
          </cell>
          <cell r="J78">
            <v>2</v>
          </cell>
        </row>
        <row r="79">
          <cell r="H79" t="str">
            <v>105493-P.S.R. MINCHA SUR</v>
          </cell>
          <cell r="I79">
            <v>1</v>
          </cell>
          <cell r="J79">
            <v>1</v>
          </cell>
        </row>
        <row r="80">
          <cell r="H80" t="str">
            <v>105498-P.S.R. QUEBRADA DE LINARES</v>
          </cell>
          <cell r="I80">
            <v>5</v>
          </cell>
          <cell r="J80">
            <v>5</v>
          </cell>
        </row>
        <row r="81">
          <cell r="H81" t="str">
            <v>Total 04202-CANELA</v>
          </cell>
          <cell r="I81">
            <v>225</v>
          </cell>
          <cell r="J81">
            <v>225</v>
          </cell>
        </row>
        <row r="82">
          <cell r="H82" t="str">
            <v>04203-LOS VILOS</v>
          </cell>
          <cell r="I82"/>
          <cell r="J82"/>
        </row>
        <row r="83">
          <cell r="H83" t="str">
            <v>105108-HOSPITAL LOS VILOS</v>
          </cell>
          <cell r="I83">
            <v>115</v>
          </cell>
          <cell r="J83">
            <v>115</v>
          </cell>
        </row>
        <row r="84">
          <cell r="H84" t="str">
            <v xml:space="preserve">105478-P.S.R. CAIMANES                   </v>
          </cell>
          <cell r="I84">
            <v>41</v>
          </cell>
          <cell r="J84">
            <v>41</v>
          </cell>
        </row>
        <row r="85">
          <cell r="H85" t="str">
            <v>105479-P.S.R. GUANGUALI</v>
          </cell>
          <cell r="I85">
            <v>15</v>
          </cell>
          <cell r="J85">
            <v>15</v>
          </cell>
        </row>
        <row r="86">
          <cell r="H86" t="str">
            <v>105480-P.S.R. QUILIMARI</v>
          </cell>
          <cell r="I86">
            <v>22</v>
          </cell>
          <cell r="J86">
            <v>22</v>
          </cell>
        </row>
        <row r="87">
          <cell r="H87" t="str">
            <v>105481-P.S.R. TILAMA</v>
          </cell>
          <cell r="I87">
            <v>7</v>
          </cell>
          <cell r="J87">
            <v>7</v>
          </cell>
        </row>
        <row r="88">
          <cell r="H88" t="str">
            <v>105511-P.S.R. LOS CONDORES</v>
          </cell>
          <cell r="I88">
            <v>17</v>
          </cell>
          <cell r="J88">
            <v>17</v>
          </cell>
        </row>
        <row r="89">
          <cell r="H89" t="str">
            <v>Total 04203-LOS VILOS</v>
          </cell>
          <cell r="I89">
            <v>217</v>
          </cell>
          <cell r="J89">
            <v>217</v>
          </cell>
        </row>
        <row r="90">
          <cell r="H90" t="str">
            <v>04204-SALAMANCA</v>
          </cell>
          <cell r="I90"/>
          <cell r="J90"/>
        </row>
        <row r="91">
          <cell r="H91" t="str">
            <v>105104-HOSPITAL SALAMANCA</v>
          </cell>
          <cell r="I91">
            <v>345</v>
          </cell>
          <cell r="J91">
            <v>345</v>
          </cell>
        </row>
        <row r="92">
          <cell r="H92" t="str">
            <v xml:space="preserve">105452-P.S.R. CUNCUMEN                 </v>
          </cell>
          <cell r="I92">
            <v>129</v>
          </cell>
          <cell r="J92">
            <v>129</v>
          </cell>
        </row>
        <row r="93">
          <cell r="H93" t="str">
            <v>105453-P.S.R. TRANQUILLA</v>
          </cell>
          <cell r="I93">
            <v>8</v>
          </cell>
          <cell r="J93">
            <v>8</v>
          </cell>
        </row>
        <row r="94">
          <cell r="H94" t="str">
            <v>105454-P.S.R. CUNLAGUA</v>
          </cell>
          <cell r="I94">
            <v>9</v>
          </cell>
          <cell r="J94">
            <v>9</v>
          </cell>
        </row>
        <row r="95">
          <cell r="H95" t="str">
            <v>105455-P.S.R. CHILLEPIN</v>
          </cell>
          <cell r="I95">
            <v>14</v>
          </cell>
          <cell r="J95">
            <v>14</v>
          </cell>
        </row>
        <row r="96">
          <cell r="H96" t="str">
            <v>105456-P.S.R. LLIMPO</v>
          </cell>
          <cell r="I96">
            <v>16</v>
          </cell>
          <cell r="J96">
            <v>16</v>
          </cell>
        </row>
        <row r="97">
          <cell r="H97" t="str">
            <v>105457-P.S.R. SAN AGUSTIN</v>
          </cell>
          <cell r="I97">
            <v>27</v>
          </cell>
          <cell r="J97">
            <v>27</v>
          </cell>
        </row>
        <row r="98">
          <cell r="H98" t="str">
            <v>105458-P.S.R. TAHUINCO</v>
          </cell>
          <cell r="I98">
            <v>16</v>
          </cell>
          <cell r="J98">
            <v>16</v>
          </cell>
        </row>
        <row r="99">
          <cell r="H99" t="str">
            <v>105491-P.S.R. QUELEN BAJO</v>
          </cell>
          <cell r="I99">
            <v>22</v>
          </cell>
          <cell r="J99">
            <v>22</v>
          </cell>
        </row>
        <row r="100">
          <cell r="H100" t="str">
            <v>105492-P.S.R. CAMISA</v>
          </cell>
          <cell r="I100">
            <v>12</v>
          </cell>
          <cell r="J100">
            <v>12</v>
          </cell>
        </row>
        <row r="101">
          <cell r="H101" t="str">
            <v>105501-P.S.R. ARBOLEDA GRANDE</v>
          </cell>
          <cell r="I101">
            <v>26</v>
          </cell>
          <cell r="J101">
            <v>26</v>
          </cell>
        </row>
        <row r="102">
          <cell r="H102" t="str">
            <v>Total 04204-SALAMANCA</v>
          </cell>
          <cell r="I102">
            <v>624</v>
          </cell>
          <cell r="J102">
            <v>624</v>
          </cell>
        </row>
        <row r="103">
          <cell r="H103" t="str">
            <v>04301-OVALLE</v>
          </cell>
          <cell r="I103"/>
          <cell r="J103"/>
        </row>
        <row r="104">
          <cell r="H104" t="str">
            <v>105315-CES. RURAL C. DE TAMAYA</v>
          </cell>
          <cell r="I104">
            <v>137</v>
          </cell>
          <cell r="J104">
            <v>137</v>
          </cell>
        </row>
        <row r="105">
          <cell r="H105" t="str">
            <v>105317-CES. JORGE JORDAN D.</v>
          </cell>
          <cell r="I105">
            <v>323</v>
          </cell>
          <cell r="J105">
            <v>323</v>
          </cell>
        </row>
        <row r="106">
          <cell r="H106" t="str">
            <v>105322-CES. MARCOS MACUADA</v>
          </cell>
          <cell r="I106">
            <v>773</v>
          </cell>
          <cell r="J106">
            <v>773</v>
          </cell>
        </row>
        <row r="107">
          <cell r="H107" t="str">
            <v>105324-CES. SOTAQUI</v>
          </cell>
          <cell r="I107">
            <v>163</v>
          </cell>
          <cell r="J107">
            <v>163</v>
          </cell>
        </row>
        <row r="108">
          <cell r="H108" t="str">
            <v>105415-P.S.R. BARRAZA</v>
          </cell>
          <cell r="I108">
            <v>21</v>
          </cell>
          <cell r="J108">
            <v>21</v>
          </cell>
        </row>
        <row r="109">
          <cell r="H109" t="str">
            <v xml:space="preserve">105416-P.S.R. CAMARICO                  </v>
          </cell>
          <cell r="I109">
            <v>33</v>
          </cell>
          <cell r="J109">
            <v>33</v>
          </cell>
        </row>
        <row r="110">
          <cell r="H110" t="str">
            <v>105417-P.S.R. ALCONES BAJOS</v>
          </cell>
          <cell r="I110">
            <v>19</v>
          </cell>
          <cell r="J110">
            <v>19</v>
          </cell>
        </row>
        <row r="111">
          <cell r="H111" t="str">
            <v>105419-P.S.R. LAS SOSSAS</v>
          </cell>
          <cell r="I111">
            <v>16</v>
          </cell>
          <cell r="J111">
            <v>16</v>
          </cell>
        </row>
        <row r="112">
          <cell r="H112" t="str">
            <v>105420-P.S.R. LIMARI</v>
          </cell>
          <cell r="I112">
            <v>66</v>
          </cell>
          <cell r="J112">
            <v>66</v>
          </cell>
        </row>
        <row r="113">
          <cell r="H113" t="str">
            <v>105422-P.S.R. HORNILLOS</v>
          </cell>
          <cell r="I113">
            <v>10</v>
          </cell>
          <cell r="J113">
            <v>10</v>
          </cell>
        </row>
        <row r="114">
          <cell r="H114" t="str">
            <v>105437-P.S.R. CHALINGA</v>
          </cell>
          <cell r="I114">
            <v>38</v>
          </cell>
          <cell r="J114">
            <v>38</v>
          </cell>
        </row>
        <row r="115">
          <cell r="H115" t="str">
            <v>105439-P.S.R. CERRO BLANCO</v>
          </cell>
          <cell r="I115">
            <v>6</v>
          </cell>
          <cell r="J115">
            <v>6</v>
          </cell>
        </row>
        <row r="116">
          <cell r="H116" t="str">
            <v>105507-P.S.R. HUAMALATA</v>
          </cell>
          <cell r="I116">
            <v>44</v>
          </cell>
          <cell r="J116">
            <v>44</v>
          </cell>
        </row>
        <row r="117">
          <cell r="H117" t="str">
            <v>105510-P.S.R. RECOLETA</v>
          </cell>
          <cell r="I117">
            <v>37</v>
          </cell>
          <cell r="J117">
            <v>37</v>
          </cell>
        </row>
        <row r="118">
          <cell r="H118" t="str">
            <v>105722-CECOF SAN JOSE DE LA DEHESA</v>
          </cell>
          <cell r="I118">
            <v>174</v>
          </cell>
          <cell r="J118">
            <v>174</v>
          </cell>
        </row>
        <row r="119">
          <cell r="H119" t="str">
            <v>105723-CECOF LIMARI</v>
          </cell>
          <cell r="I119">
            <v>158</v>
          </cell>
          <cell r="J119">
            <v>158</v>
          </cell>
        </row>
        <row r="120">
          <cell r="H120" t="str">
            <v>200258-CECOF LOS COPIHUES</v>
          </cell>
          <cell r="I120">
            <v>62</v>
          </cell>
          <cell r="J120">
            <v>62</v>
          </cell>
        </row>
        <row r="121">
          <cell r="H121" t="str">
            <v>Total 04301-OVALLE</v>
          </cell>
          <cell r="I121">
            <v>2080</v>
          </cell>
          <cell r="J121">
            <v>2080</v>
          </cell>
        </row>
        <row r="122">
          <cell r="H122" t="str">
            <v>04302-COMBARBALÁ</v>
          </cell>
          <cell r="I122"/>
          <cell r="J122"/>
        </row>
        <row r="123">
          <cell r="H123" t="str">
            <v>105105-HOSPITAL COMBARBALA</v>
          </cell>
          <cell r="I123">
            <v>127</v>
          </cell>
          <cell r="J123">
            <v>127</v>
          </cell>
        </row>
        <row r="124">
          <cell r="H124" t="str">
            <v>105433-P.S.R. SAN LORENZO</v>
          </cell>
          <cell r="I124">
            <v>4</v>
          </cell>
          <cell r="J124">
            <v>4</v>
          </cell>
        </row>
        <row r="125">
          <cell r="H125" t="str">
            <v>105434-P.S.R. SAN MARCOS</v>
          </cell>
          <cell r="I125">
            <v>15</v>
          </cell>
          <cell r="J125">
            <v>15</v>
          </cell>
        </row>
        <row r="126">
          <cell r="H126" t="str">
            <v>105441-P.S.R. MANQUEHUA</v>
          </cell>
          <cell r="I126">
            <v>11</v>
          </cell>
          <cell r="J126">
            <v>11</v>
          </cell>
        </row>
        <row r="127">
          <cell r="H127" t="str">
            <v xml:space="preserve">105459-P.S.R. BARRANCAS                </v>
          </cell>
          <cell r="I127">
            <v>17</v>
          </cell>
          <cell r="J127">
            <v>17</v>
          </cell>
        </row>
        <row r="128">
          <cell r="H128" t="str">
            <v>105460-P.S.R. COGOTI 18</v>
          </cell>
          <cell r="I128">
            <v>28</v>
          </cell>
          <cell r="J128">
            <v>28</v>
          </cell>
        </row>
        <row r="129">
          <cell r="H129" t="str">
            <v>105461-P.S.R. EL HUACHO</v>
          </cell>
          <cell r="I129">
            <v>5</v>
          </cell>
          <cell r="J129">
            <v>5</v>
          </cell>
        </row>
        <row r="130">
          <cell r="H130" t="str">
            <v>105462-P.S.R. EL SAUCE</v>
          </cell>
          <cell r="I130">
            <v>21</v>
          </cell>
          <cell r="J130">
            <v>21</v>
          </cell>
        </row>
        <row r="131">
          <cell r="H131" t="str">
            <v>105463-P.S.R. QUILITAPIA</v>
          </cell>
          <cell r="I131">
            <v>35</v>
          </cell>
          <cell r="J131">
            <v>35</v>
          </cell>
        </row>
        <row r="132">
          <cell r="H132" t="str">
            <v>105464-P.S.R. LA LIGUA</v>
          </cell>
          <cell r="I132">
            <v>21</v>
          </cell>
          <cell r="J132">
            <v>21</v>
          </cell>
        </row>
        <row r="133">
          <cell r="H133" t="str">
            <v>105465-P.S.R. RAMADILLA</v>
          </cell>
          <cell r="I133">
            <v>7</v>
          </cell>
          <cell r="J133">
            <v>7</v>
          </cell>
        </row>
        <row r="134">
          <cell r="H134" t="str">
            <v>105466-P.S.R. VALLE HERMOSO</v>
          </cell>
          <cell r="I134">
            <v>16</v>
          </cell>
          <cell r="J134">
            <v>16</v>
          </cell>
        </row>
        <row r="135">
          <cell r="H135" t="str">
            <v>105490-P.S.R. EL DURAZNO</v>
          </cell>
          <cell r="I135">
            <v>4</v>
          </cell>
          <cell r="J135">
            <v>4</v>
          </cell>
        </row>
        <row r="136">
          <cell r="H136" t="str">
            <v>Total 04302-COMBARBALÁ</v>
          </cell>
          <cell r="I136">
            <v>311</v>
          </cell>
          <cell r="J136">
            <v>311</v>
          </cell>
        </row>
        <row r="137">
          <cell r="H137" t="str">
            <v>04304-MONTE PATRIA</v>
          </cell>
          <cell r="I137"/>
          <cell r="J137"/>
        </row>
        <row r="138">
          <cell r="H138" t="str">
            <v>105307-CES. RURAL MONTE PATRIA</v>
          </cell>
          <cell r="I138">
            <v>351</v>
          </cell>
          <cell r="J138">
            <v>351</v>
          </cell>
        </row>
        <row r="139">
          <cell r="H139" t="str">
            <v>105311-CES. RURAL CHAÑARAL ALTO</v>
          </cell>
          <cell r="I139">
            <v>91</v>
          </cell>
          <cell r="J139">
            <v>91</v>
          </cell>
        </row>
        <row r="140">
          <cell r="H140" t="str">
            <v>105312-CES. RURAL CAREN</v>
          </cell>
          <cell r="I140">
            <v>124</v>
          </cell>
          <cell r="J140">
            <v>124</v>
          </cell>
        </row>
        <row r="141">
          <cell r="H141" t="str">
            <v>105318-CES. RURAL EL PALQUI</v>
          </cell>
          <cell r="I141">
            <v>122</v>
          </cell>
          <cell r="J141">
            <v>122</v>
          </cell>
        </row>
        <row r="142">
          <cell r="H142" t="str">
            <v>Total 04304-MONTE PATRIA</v>
          </cell>
          <cell r="I142">
            <v>688</v>
          </cell>
          <cell r="J142">
            <v>688</v>
          </cell>
        </row>
        <row r="143">
          <cell r="H143" t="str">
            <v>04304-PUNITAQUI</v>
          </cell>
          <cell r="I143"/>
          <cell r="J143"/>
        </row>
        <row r="144">
          <cell r="H144" t="str">
            <v>105308-CES. RURAL PUNITAQUI</v>
          </cell>
          <cell r="I144">
            <v>297</v>
          </cell>
          <cell r="J144">
            <v>297</v>
          </cell>
        </row>
        <row r="145">
          <cell r="H145" t="str">
            <v xml:space="preserve">105508-P.S.R. EL PARRAL DE QUILES  </v>
          </cell>
          <cell r="I145">
            <v>2</v>
          </cell>
          <cell r="J145">
            <v>2</v>
          </cell>
        </row>
        <row r="146">
          <cell r="H146" t="str">
            <v>Total 04304-PUNITAQUI</v>
          </cell>
          <cell r="I146">
            <v>299</v>
          </cell>
          <cell r="J146">
            <v>299</v>
          </cell>
        </row>
        <row r="147">
          <cell r="H147" t="str">
            <v>04305-RIO HURTADO</v>
          </cell>
          <cell r="I147"/>
          <cell r="J147"/>
        </row>
        <row r="148">
          <cell r="H148" t="str">
            <v>105310-CES. RURAL PICHASCA</v>
          </cell>
          <cell r="I148">
            <v>136</v>
          </cell>
          <cell r="J148">
            <v>136</v>
          </cell>
        </row>
        <row r="149">
          <cell r="H149" t="str">
            <v>105413-P.S.R. SAMO ALTO</v>
          </cell>
          <cell r="I149">
            <v>35</v>
          </cell>
          <cell r="J149">
            <v>35</v>
          </cell>
        </row>
        <row r="150">
          <cell r="H150" t="str">
            <v>105414-P.S.R. SERON</v>
          </cell>
          <cell r="I150">
            <v>71</v>
          </cell>
          <cell r="J150">
            <v>71</v>
          </cell>
        </row>
        <row r="151">
          <cell r="H151" t="str">
            <v>105503-P.S.R. TABAQUEROS</v>
          </cell>
          <cell r="I151">
            <v>14</v>
          </cell>
          <cell r="J151">
            <v>14</v>
          </cell>
        </row>
        <row r="152">
          <cell r="H152" t="str">
            <v>Total 04305-RIO HURTADO</v>
          </cell>
          <cell r="I152">
            <v>256</v>
          </cell>
          <cell r="J152">
            <v>256</v>
          </cell>
        </row>
        <row r="153">
          <cell r="H153" t="str">
            <v>Total general</v>
          </cell>
          <cell r="I153">
            <v>12534</v>
          </cell>
          <cell r="J153">
            <v>12534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105321-CES. RURAL  TONGOY</v>
          </cell>
          <cell r="I23">
            <v>6</v>
          </cell>
          <cell r="J23">
            <v>6</v>
          </cell>
        </row>
        <row r="24">
          <cell r="H24" t="str">
            <v>105323-CES. DR. SERGIO AGUILAR</v>
          </cell>
          <cell r="I24">
            <v>13</v>
          </cell>
          <cell r="J24">
            <v>13</v>
          </cell>
        </row>
        <row r="25">
          <cell r="H25" t="str">
            <v>105405-P.S.R. GUANAQUEROS</v>
          </cell>
          <cell r="I25">
            <v>2</v>
          </cell>
          <cell r="J25">
            <v>2</v>
          </cell>
        </row>
        <row r="26">
          <cell r="H26" t="str">
            <v>105406-P.S.R. PAN DE AZUCAR</v>
          </cell>
          <cell r="I26">
            <v>5</v>
          </cell>
          <cell r="J26">
            <v>5</v>
          </cell>
        </row>
        <row r="27">
          <cell r="H27" t="str">
            <v>105407-P.S.R. TAMBILLOS</v>
          </cell>
          <cell r="I27">
            <v>1</v>
          </cell>
          <cell r="J27">
            <v>1</v>
          </cell>
        </row>
        <row r="28">
          <cell r="H28" t="str">
            <v>105705-CECOF EL ALBA</v>
          </cell>
          <cell r="I28">
            <v>0</v>
          </cell>
          <cell r="J28">
            <v>0</v>
          </cell>
        </row>
        <row r="29">
          <cell r="H29" t="str">
            <v>200273-CECOF PUNTA MIRA</v>
          </cell>
          <cell r="I29">
            <v>0</v>
          </cell>
          <cell r="J29">
            <v>0</v>
          </cell>
        </row>
        <row r="30">
          <cell r="H30" t="str">
            <v>Total 04102-COQUIMBO</v>
          </cell>
          <cell r="I30">
            <v>51</v>
          </cell>
          <cell r="J30">
            <v>51</v>
          </cell>
        </row>
        <row r="31">
          <cell r="H31" t="str">
            <v>04103-ANDACOLLO</v>
          </cell>
          <cell r="I31"/>
          <cell r="J31"/>
        </row>
        <row r="32">
          <cell r="H32" t="str">
            <v>105106-HOSPITAL ANDACOLLO</v>
          </cell>
          <cell r="I32">
            <v>40</v>
          </cell>
          <cell r="J32">
            <v>40</v>
          </cell>
        </row>
        <row r="33">
          <cell r="H33" t="str">
            <v>Total 04103-ANDACOLLO</v>
          </cell>
          <cell r="I33">
            <v>40</v>
          </cell>
          <cell r="J33">
            <v>40</v>
          </cell>
        </row>
        <row r="34">
          <cell r="H34" t="str">
            <v>04105-PAIHUANO</v>
          </cell>
          <cell r="I34"/>
          <cell r="J34"/>
        </row>
        <row r="35">
          <cell r="H35" t="str">
            <v>105306-CES. PAIHUANO</v>
          </cell>
          <cell r="I35">
            <v>4</v>
          </cell>
          <cell r="J35">
            <v>4</v>
          </cell>
        </row>
        <row r="36">
          <cell r="H36" t="str">
            <v>105475-P.S.R. HORCON</v>
          </cell>
          <cell r="I36">
            <v>2</v>
          </cell>
          <cell r="J36">
            <v>2</v>
          </cell>
        </row>
        <row r="37">
          <cell r="H37" t="str">
            <v>105476-P.S.R. MONTE GRANDE</v>
          </cell>
          <cell r="I37">
            <v>1</v>
          </cell>
          <cell r="J37">
            <v>1</v>
          </cell>
        </row>
        <row r="38">
          <cell r="H38" t="str">
            <v>105477-P.S.R. PISCO ELQUI</v>
          </cell>
          <cell r="I38">
            <v>3</v>
          </cell>
          <cell r="J38">
            <v>3</v>
          </cell>
        </row>
        <row r="39">
          <cell r="H39" t="str">
            <v>Total 04105-PAIHUANO</v>
          </cell>
          <cell r="I39">
            <v>10</v>
          </cell>
          <cell r="J39">
            <v>10</v>
          </cell>
        </row>
        <row r="40">
          <cell r="H40" t="str">
            <v>04106-VICUÑA</v>
          </cell>
          <cell r="I40"/>
          <cell r="J40"/>
        </row>
        <row r="41">
          <cell r="H41" t="str">
            <v>105107-HOSPITAL VICUÑA</v>
          </cell>
          <cell r="I41">
            <v>3</v>
          </cell>
          <cell r="J41">
            <v>3</v>
          </cell>
        </row>
        <row r="42">
          <cell r="H42" t="str">
            <v>105467-P.S.R. DIAGUITAS</v>
          </cell>
          <cell r="I42">
            <v>2</v>
          </cell>
          <cell r="J42">
            <v>2</v>
          </cell>
        </row>
        <row r="43">
          <cell r="H43" t="str">
            <v>105468-P.S.R. EL MOLLE</v>
          </cell>
          <cell r="I43">
            <v>3</v>
          </cell>
          <cell r="J43">
            <v>3</v>
          </cell>
        </row>
        <row r="44">
          <cell r="H44" t="str">
            <v>105469-P.S.R. EL TAMBO</v>
          </cell>
          <cell r="I44">
            <v>0</v>
          </cell>
          <cell r="J44">
            <v>0</v>
          </cell>
        </row>
        <row r="45">
          <cell r="H45" t="str">
            <v>105470-P.S.R. HUANTA</v>
          </cell>
          <cell r="I45">
            <v>0</v>
          </cell>
          <cell r="J45">
            <v>0</v>
          </cell>
        </row>
        <row r="46">
          <cell r="H46" t="str">
            <v>105471-P.S.R. PERALILLO</v>
          </cell>
          <cell r="I46">
            <v>3</v>
          </cell>
          <cell r="J46">
            <v>3</v>
          </cell>
        </row>
        <row r="47">
          <cell r="H47" t="str">
            <v>105472-P.S.R. RIVADAVIA</v>
          </cell>
          <cell r="I47">
            <v>3</v>
          </cell>
          <cell r="J47">
            <v>3</v>
          </cell>
        </row>
        <row r="48">
          <cell r="H48" t="str">
            <v>105473-P.S.R. TALCUNA</v>
          </cell>
          <cell r="I48">
            <v>3</v>
          </cell>
          <cell r="J48">
            <v>3</v>
          </cell>
        </row>
        <row r="49">
          <cell r="H49" t="str">
            <v>105474-P.S.R. CHAPILCA</v>
          </cell>
          <cell r="I49">
            <v>1</v>
          </cell>
          <cell r="J49">
            <v>1</v>
          </cell>
        </row>
        <row r="50">
          <cell r="H50" t="str">
            <v>105502-P.S.R. CALINGASTA</v>
          </cell>
          <cell r="I50">
            <v>0</v>
          </cell>
          <cell r="J50">
            <v>0</v>
          </cell>
        </row>
        <row r="51">
          <cell r="H51" t="str">
            <v>105509-P.S.R. GUALLIGUAICA</v>
          </cell>
          <cell r="I51">
            <v>1</v>
          </cell>
          <cell r="J51">
            <v>1</v>
          </cell>
        </row>
        <row r="52">
          <cell r="H52" t="str">
            <v>Total 04106-VICUÑA</v>
          </cell>
          <cell r="I52">
            <v>19</v>
          </cell>
          <cell r="J52">
            <v>19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105103-HOSPITAL ILLAPEL</v>
          </cell>
          <cell r="I54">
            <v>3</v>
          </cell>
          <cell r="J54">
            <v>3</v>
          </cell>
        </row>
        <row r="55">
          <cell r="H55" t="str">
            <v>105326-CESFAM SAN RAFAEL</v>
          </cell>
          <cell r="I55">
            <v>3</v>
          </cell>
          <cell r="J55">
            <v>3</v>
          </cell>
        </row>
        <row r="56">
          <cell r="H56" t="str">
            <v xml:space="preserve">105443-P.S.R. CARCAMO                   </v>
          </cell>
          <cell r="I56">
            <v>0</v>
          </cell>
          <cell r="J56">
            <v>0</v>
          </cell>
        </row>
        <row r="57">
          <cell r="H57" t="str">
            <v>105444-P.S.R. HUINTIL</v>
          </cell>
          <cell r="I57">
            <v>1</v>
          </cell>
          <cell r="J57">
            <v>1</v>
          </cell>
        </row>
        <row r="58">
          <cell r="H58" t="str">
            <v>105445-P.S.R. LIMAHUIDA</v>
          </cell>
          <cell r="I58">
            <v>0</v>
          </cell>
          <cell r="J58">
            <v>0</v>
          </cell>
        </row>
        <row r="59">
          <cell r="H59" t="str">
            <v>105446-P.S.R. MATANCILLA</v>
          </cell>
          <cell r="I59">
            <v>0</v>
          </cell>
          <cell r="J59">
            <v>0</v>
          </cell>
        </row>
        <row r="60">
          <cell r="H60" t="str">
            <v>105447-P.S.R. PERALILLO</v>
          </cell>
          <cell r="I60">
            <v>0</v>
          </cell>
          <cell r="J60">
            <v>0</v>
          </cell>
        </row>
        <row r="61">
          <cell r="H61" t="str">
            <v>105448-P.S.R. SANTA VIRGINIA</v>
          </cell>
          <cell r="I61">
            <v>0</v>
          </cell>
          <cell r="J61">
            <v>0</v>
          </cell>
        </row>
        <row r="62">
          <cell r="H62" t="str">
            <v>105485-P.S.R. PLAN DE HORNOS</v>
          </cell>
          <cell r="I62">
            <v>2</v>
          </cell>
          <cell r="J62">
            <v>2</v>
          </cell>
        </row>
        <row r="63">
          <cell r="H63" t="str">
            <v>105486-P.S.R. TUNGA SUR</v>
          </cell>
          <cell r="I63">
            <v>1</v>
          </cell>
          <cell r="J63">
            <v>1</v>
          </cell>
        </row>
        <row r="64">
          <cell r="H64" t="str">
            <v>Total 04201-ILLAPEL</v>
          </cell>
          <cell r="I64">
            <v>10</v>
          </cell>
          <cell r="J64">
            <v>10</v>
          </cell>
        </row>
        <row r="65">
          <cell r="H65" t="str">
            <v>04202-CANELA</v>
          </cell>
          <cell r="I65"/>
          <cell r="J65"/>
        </row>
        <row r="66">
          <cell r="H66" t="str">
            <v>105309-CES. RURAL CANELA</v>
          </cell>
          <cell r="I66">
            <v>14</v>
          </cell>
          <cell r="J66">
            <v>14</v>
          </cell>
        </row>
        <row r="67">
          <cell r="H67" t="str">
            <v xml:space="preserve">105450-P.S.R. MINCHA NORTE            </v>
          </cell>
          <cell r="I67">
            <v>8</v>
          </cell>
          <cell r="J67">
            <v>8</v>
          </cell>
        </row>
        <row r="68">
          <cell r="H68" t="str">
            <v>105451-P.S.R. AGUA FRIA</v>
          </cell>
          <cell r="I68">
            <v>1</v>
          </cell>
          <cell r="J68">
            <v>1</v>
          </cell>
        </row>
        <row r="69">
          <cell r="H69" t="str">
            <v>105482-P.S.R. CANELA ALTA</v>
          </cell>
          <cell r="I69">
            <v>12</v>
          </cell>
          <cell r="J69">
            <v>12</v>
          </cell>
        </row>
        <row r="70">
          <cell r="H70" t="str">
            <v>105483-P.S.R. LOS RULOS</v>
          </cell>
          <cell r="I70">
            <v>1</v>
          </cell>
          <cell r="J70">
            <v>1</v>
          </cell>
        </row>
        <row r="71">
          <cell r="H71" t="str">
            <v>105484-P.S.R. HUENTELAUQUEN</v>
          </cell>
          <cell r="I71">
            <v>3</v>
          </cell>
          <cell r="J71">
            <v>3</v>
          </cell>
        </row>
        <row r="72">
          <cell r="H72" t="str">
            <v>105488-P.S.R. ESPIRITU SANTO</v>
          </cell>
          <cell r="I72">
            <v>3</v>
          </cell>
          <cell r="J72">
            <v>3</v>
          </cell>
        </row>
        <row r="73">
          <cell r="H73" t="str">
            <v>Total 04202-CANELA</v>
          </cell>
          <cell r="I73">
            <v>42</v>
          </cell>
          <cell r="J73">
            <v>42</v>
          </cell>
        </row>
        <row r="74">
          <cell r="H74" t="str">
            <v>04203-LOS VILOS</v>
          </cell>
          <cell r="I74"/>
          <cell r="J74"/>
        </row>
        <row r="75">
          <cell r="H75" t="str">
            <v>105108-HOSPITAL LOS VILOS</v>
          </cell>
          <cell r="I75">
            <v>7</v>
          </cell>
          <cell r="J75">
            <v>7</v>
          </cell>
        </row>
        <row r="76">
          <cell r="H76" t="str">
            <v xml:space="preserve">105478-P.S.R. CAIMANES                   </v>
          </cell>
          <cell r="I76">
            <v>0</v>
          </cell>
          <cell r="J76">
            <v>0</v>
          </cell>
        </row>
        <row r="77">
          <cell r="H77" t="str">
            <v>105479-P.S.R. GUANGUALI</v>
          </cell>
          <cell r="I77">
            <v>0</v>
          </cell>
          <cell r="J77">
            <v>0</v>
          </cell>
        </row>
        <row r="78">
          <cell r="H78" t="str">
            <v>105480-P.S.R. QUILIMARI</v>
          </cell>
          <cell r="I78">
            <v>3</v>
          </cell>
          <cell r="J78">
            <v>3</v>
          </cell>
        </row>
        <row r="79">
          <cell r="H79" t="str">
            <v>105511-P.S.R. LOS CONDORES</v>
          </cell>
          <cell r="I79">
            <v>0</v>
          </cell>
          <cell r="J79">
            <v>0</v>
          </cell>
        </row>
        <row r="80">
          <cell r="H80" t="str">
            <v>Total 04203-LOS VILOS</v>
          </cell>
          <cell r="I80">
            <v>10</v>
          </cell>
          <cell r="J80">
            <v>10</v>
          </cell>
        </row>
        <row r="81">
          <cell r="H81" t="str">
            <v>04204-SALAMANCA</v>
          </cell>
          <cell r="I81"/>
          <cell r="J81"/>
        </row>
        <row r="82">
          <cell r="H82" t="str">
            <v>105104-HOSPITAL SALAMANCA</v>
          </cell>
          <cell r="I82">
            <v>0</v>
          </cell>
          <cell r="J82">
            <v>0</v>
          </cell>
        </row>
        <row r="83">
          <cell r="H83" t="str">
            <v xml:space="preserve">105452-P.S.R. CUNCUMEN                 </v>
          </cell>
          <cell r="I83">
            <v>17</v>
          </cell>
          <cell r="J83">
            <v>17</v>
          </cell>
        </row>
        <row r="84">
          <cell r="H84" t="str">
            <v>105453-P.S.R. TRANQUILLA</v>
          </cell>
          <cell r="I84">
            <v>2</v>
          </cell>
          <cell r="J84">
            <v>2</v>
          </cell>
        </row>
        <row r="85">
          <cell r="H85" t="str">
            <v>105454-P.S.R. CUNLAGUA</v>
          </cell>
          <cell r="I85">
            <v>1</v>
          </cell>
          <cell r="J85">
            <v>1</v>
          </cell>
        </row>
        <row r="86">
          <cell r="H86" t="str">
            <v>105455-P.S.R. CHILLEPIN</v>
          </cell>
          <cell r="I86">
            <v>3</v>
          </cell>
          <cell r="J86">
            <v>3</v>
          </cell>
        </row>
        <row r="87">
          <cell r="H87" t="str">
            <v>105456-P.S.R. LLIMPO</v>
          </cell>
          <cell r="I87">
            <v>5</v>
          </cell>
          <cell r="J87">
            <v>5</v>
          </cell>
        </row>
        <row r="88">
          <cell r="H88" t="str">
            <v>105457-P.S.R. SAN AGUSTIN</v>
          </cell>
          <cell r="I88">
            <v>2</v>
          </cell>
          <cell r="J88">
            <v>2</v>
          </cell>
        </row>
        <row r="89">
          <cell r="H89" t="str">
            <v>105458-P.S.R. TAHUINCO</v>
          </cell>
          <cell r="I89">
            <v>2</v>
          </cell>
          <cell r="J89">
            <v>2</v>
          </cell>
        </row>
        <row r="90">
          <cell r="H90" t="str">
            <v>105491-P.S.R. QUELEN BAJO</v>
          </cell>
          <cell r="I90">
            <v>2</v>
          </cell>
          <cell r="J90">
            <v>2</v>
          </cell>
        </row>
        <row r="91">
          <cell r="H91" t="str">
            <v>105492-P.S.R. CAMISA</v>
          </cell>
          <cell r="I91">
            <v>1</v>
          </cell>
          <cell r="J91">
            <v>1</v>
          </cell>
        </row>
        <row r="92">
          <cell r="H92" t="str">
            <v>105501-P.S.R. ARBOLEDA GRANDE</v>
          </cell>
          <cell r="I92">
            <v>2</v>
          </cell>
          <cell r="J92">
            <v>2</v>
          </cell>
        </row>
        <row r="93">
          <cell r="H93" t="str">
            <v>Total 04204-SALAMANCA</v>
          </cell>
          <cell r="I93">
            <v>37</v>
          </cell>
          <cell r="J93">
            <v>37</v>
          </cell>
        </row>
        <row r="94">
          <cell r="H94" t="str">
            <v>04301-OVALLE</v>
          </cell>
          <cell r="I94"/>
          <cell r="J94"/>
        </row>
        <row r="95">
          <cell r="H95" t="str">
            <v>105315-CES. RURAL C. DE TAMAYA</v>
          </cell>
          <cell r="I95">
            <v>0</v>
          </cell>
          <cell r="J95">
            <v>0</v>
          </cell>
        </row>
        <row r="96">
          <cell r="H96" t="str">
            <v>105317-CES. JORGE JORDAN D.</v>
          </cell>
          <cell r="I96">
            <v>2</v>
          </cell>
          <cell r="J96">
            <v>2</v>
          </cell>
        </row>
        <row r="97">
          <cell r="H97" t="str">
            <v>105322-CES. MARCOS MACUADA</v>
          </cell>
          <cell r="I97">
            <v>8</v>
          </cell>
          <cell r="J97">
            <v>8</v>
          </cell>
        </row>
        <row r="98">
          <cell r="H98" t="str">
            <v>105324-CES. SOTAQUI</v>
          </cell>
          <cell r="I98">
            <v>2</v>
          </cell>
          <cell r="J98">
            <v>2</v>
          </cell>
        </row>
        <row r="99">
          <cell r="H99" t="str">
            <v xml:space="preserve">105416-P.S.R. CAMARICO                  </v>
          </cell>
          <cell r="I99">
            <v>1</v>
          </cell>
          <cell r="J99">
            <v>1</v>
          </cell>
        </row>
        <row r="100">
          <cell r="H100" t="str">
            <v>105507-P.S.R. HUAMALATA</v>
          </cell>
          <cell r="I100">
            <v>1</v>
          </cell>
          <cell r="J100">
            <v>1</v>
          </cell>
        </row>
        <row r="101">
          <cell r="H101" t="str">
            <v>105510-P.S.R. RECOLETA</v>
          </cell>
          <cell r="I101">
            <v>1</v>
          </cell>
          <cell r="J101">
            <v>1</v>
          </cell>
        </row>
        <row r="102">
          <cell r="H102" t="str">
            <v>105722-CECOF SAN JOSE DE LA DEHESA</v>
          </cell>
          <cell r="I102">
            <v>2</v>
          </cell>
          <cell r="J102">
            <v>2</v>
          </cell>
        </row>
        <row r="103">
          <cell r="H103" t="str">
            <v>Total 04301-OVALLE</v>
          </cell>
          <cell r="I103">
            <v>17</v>
          </cell>
          <cell r="J103">
            <v>17</v>
          </cell>
        </row>
        <row r="104">
          <cell r="H104" t="str">
            <v>04302-COMBARBALÁ</v>
          </cell>
          <cell r="I104"/>
          <cell r="J104"/>
        </row>
        <row r="105">
          <cell r="H105" t="str">
            <v>105105-HOSPITAL COMBARBALA</v>
          </cell>
          <cell r="I105">
            <v>16</v>
          </cell>
          <cell r="J105">
            <v>16</v>
          </cell>
        </row>
        <row r="106">
          <cell r="H106" t="str">
            <v>105433-P.S.R. SAN LORENZO</v>
          </cell>
          <cell r="I106">
            <v>1</v>
          </cell>
          <cell r="J106">
            <v>1</v>
          </cell>
        </row>
        <row r="107">
          <cell r="H107" t="str">
            <v>105434-P.S.R. SAN MARCOS</v>
          </cell>
          <cell r="I107">
            <v>3</v>
          </cell>
          <cell r="J107">
            <v>3</v>
          </cell>
        </row>
        <row r="108">
          <cell r="H108" t="str">
            <v>105441-P.S.R. MANQUEHUA</v>
          </cell>
          <cell r="I108">
            <v>2</v>
          </cell>
          <cell r="J108">
            <v>2</v>
          </cell>
        </row>
        <row r="109">
          <cell r="H109" t="str">
            <v xml:space="preserve">105459-P.S.R. BARRANCAS                </v>
          </cell>
          <cell r="I109">
            <v>5</v>
          </cell>
          <cell r="J109">
            <v>5</v>
          </cell>
        </row>
        <row r="110">
          <cell r="H110" t="str">
            <v>105460-P.S.R. COGOTI 18</v>
          </cell>
          <cell r="I110">
            <v>3</v>
          </cell>
          <cell r="J110">
            <v>3</v>
          </cell>
        </row>
        <row r="111">
          <cell r="H111" t="str">
            <v>105461-P.S.R. EL HUACHO</v>
          </cell>
          <cell r="I111">
            <v>2</v>
          </cell>
          <cell r="J111">
            <v>2</v>
          </cell>
        </row>
        <row r="112">
          <cell r="H112" t="str">
            <v>105462-P.S.R. EL SAUCE</v>
          </cell>
          <cell r="I112">
            <v>4</v>
          </cell>
          <cell r="J112">
            <v>4</v>
          </cell>
        </row>
        <row r="113">
          <cell r="H113" t="str">
            <v>105463-P.S.R. QUILITAPIA</v>
          </cell>
          <cell r="I113">
            <v>4</v>
          </cell>
          <cell r="J113">
            <v>4</v>
          </cell>
        </row>
        <row r="114">
          <cell r="H114" t="str">
            <v>105464-P.S.R. LA LIGUA</v>
          </cell>
          <cell r="I114">
            <v>5</v>
          </cell>
          <cell r="J114">
            <v>5</v>
          </cell>
        </row>
        <row r="115">
          <cell r="H115" t="str">
            <v>105465-P.S.R. RAMADILLA</v>
          </cell>
          <cell r="I115">
            <v>1</v>
          </cell>
          <cell r="J115">
            <v>1</v>
          </cell>
        </row>
        <row r="116">
          <cell r="H116" t="str">
            <v>105466-P.S.R. VALLE HERMOSO</v>
          </cell>
          <cell r="I116">
            <v>3</v>
          </cell>
          <cell r="J116">
            <v>3</v>
          </cell>
        </row>
        <row r="117">
          <cell r="H117" t="str">
            <v>105490-P.S.R. EL DURAZNO</v>
          </cell>
          <cell r="I117">
            <v>1</v>
          </cell>
          <cell r="J117">
            <v>1</v>
          </cell>
        </row>
        <row r="118">
          <cell r="H118" t="str">
            <v>Total 04302-COMBARBALÁ</v>
          </cell>
          <cell r="I118">
            <v>50</v>
          </cell>
          <cell r="J118">
            <v>50</v>
          </cell>
        </row>
        <row r="119">
          <cell r="H119" t="str">
            <v>04304-MONTE PATRIA</v>
          </cell>
          <cell r="I119"/>
          <cell r="J119"/>
        </row>
        <row r="120">
          <cell r="H120" t="str">
            <v>105307-CES. RURAL MONTE PATRIA</v>
          </cell>
          <cell r="I120">
            <v>11</v>
          </cell>
          <cell r="J120">
            <v>11</v>
          </cell>
        </row>
        <row r="121">
          <cell r="H121" t="str">
            <v>105311-CES. RURAL CHAÑARAL ALTO</v>
          </cell>
          <cell r="I121">
            <v>4</v>
          </cell>
          <cell r="J121">
            <v>4</v>
          </cell>
        </row>
        <row r="122">
          <cell r="H122" t="str">
            <v>105312-CES. RURAL CAREN</v>
          </cell>
          <cell r="I122">
            <v>2</v>
          </cell>
          <cell r="J122">
            <v>2</v>
          </cell>
        </row>
        <row r="123">
          <cell r="H123" t="str">
            <v>105318-CES. RURAL EL PALQUI</v>
          </cell>
          <cell r="I123">
            <v>8</v>
          </cell>
          <cell r="J123">
            <v>8</v>
          </cell>
        </row>
        <row r="124">
          <cell r="H124" t="str">
            <v>105428-P.S.R. HUATULAME</v>
          </cell>
          <cell r="I124">
            <v>0</v>
          </cell>
          <cell r="J124">
            <v>0</v>
          </cell>
        </row>
        <row r="125">
          <cell r="H125" t="str">
            <v>105435-P.S.R. TULAHUEN</v>
          </cell>
          <cell r="I125">
            <v>3</v>
          </cell>
          <cell r="J125">
            <v>3</v>
          </cell>
        </row>
        <row r="126">
          <cell r="H126" t="str">
            <v>Total 04304-MONTE PATRIA</v>
          </cell>
          <cell r="I126">
            <v>28</v>
          </cell>
          <cell r="J126">
            <v>28</v>
          </cell>
        </row>
        <row r="127">
          <cell r="H127" t="str">
            <v>04304-PUNITAQUI</v>
          </cell>
          <cell r="I127"/>
          <cell r="J127"/>
        </row>
        <row r="128">
          <cell r="H128" t="str">
            <v>105308-CES. RURAL PUNITAQUI</v>
          </cell>
          <cell r="I128">
            <v>36</v>
          </cell>
          <cell r="J128">
            <v>36</v>
          </cell>
        </row>
        <row r="129">
          <cell r="H129" t="str">
            <v>105440-P.S.R. DIVISADERO</v>
          </cell>
          <cell r="I129">
            <v>4</v>
          </cell>
          <cell r="J129">
            <v>4</v>
          </cell>
        </row>
        <row r="130">
          <cell r="H130" t="str">
            <v>Total 04304-PUNITAQUI</v>
          </cell>
          <cell r="I130">
            <v>40</v>
          </cell>
          <cell r="J130">
            <v>40</v>
          </cell>
        </row>
        <row r="131">
          <cell r="H131" t="str">
            <v>04305-RIO HURTADO</v>
          </cell>
          <cell r="I131"/>
          <cell r="J131"/>
        </row>
        <row r="132">
          <cell r="H132" t="str">
            <v>105310-CES. RURAL PICHASCA</v>
          </cell>
          <cell r="I132">
            <v>16</v>
          </cell>
          <cell r="J132">
            <v>16</v>
          </cell>
        </row>
        <row r="133">
          <cell r="H133" t="str">
            <v>105414-P.S.R. SERON</v>
          </cell>
          <cell r="I133">
            <v>16</v>
          </cell>
          <cell r="J133">
            <v>16</v>
          </cell>
        </row>
        <row r="134">
          <cell r="H134" t="str">
            <v>Total 04305-RIO HURTADO</v>
          </cell>
          <cell r="I134">
            <v>32</v>
          </cell>
          <cell r="J134">
            <v>32</v>
          </cell>
        </row>
        <row r="135">
          <cell r="H135" t="str">
            <v>Total general</v>
          </cell>
          <cell r="I135">
            <v>452</v>
          </cell>
          <cell r="J135">
            <v>452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105321-CES. RURAL  TONGOY</v>
          </cell>
          <cell r="I23">
            <v>6</v>
          </cell>
          <cell r="J23">
            <v>6</v>
          </cell>
        </row>
        <row r="24">
          <cell r="H24" t="str">
            <v>105323-CES. DR. SERGIO AGUILAR</v>
          </cell>
          <cell r="I24">
            <v>13</v>
          </cell>
          <cell r="J24">
            <v>13</v>
          </cell>
        </row>
        <row r="25">
          <cell r="H25" t="str">
            <v>105405-P.S.R. GUANAQUEROS</v>
          </cell>
          <cell r="I25">
            <v>2</v>
          </cell>
          <cell r="J25">
            <v>2</v>
          </cell>
        </row>
        <row r="26">
          <cell r="H26" t="str">
            <v>105406-P.S.R. PAN DE AZUCAR</v>
          </cell>
          <cell r="I26">
            <v>8</v>
          </cell>
          <cell r="J26">
            <v>8</v>
          </cell>
        </row>
        <row r="27">
          <cell r="H27" t="str">
            <v>105407-P.S.R. TAMBILLOS</v>
          </cell>
          <cell r="I27">
            <v>1</v>
          </cell>
          <cell r="J27">
            <v>1</v>
          </cell>
        </row>
        <row r="28">
          <cell r="H28" t="str">
            <v>105705-CECOF EL ALBA</v>
          </cell>
          <cell r="I28">
            <v>0</v>
          </cell>
          <cell r="J28">
            <v>0</v>
          </cell>
        </row>
        <row r="29">
          <cell r="H29" t="str">
            <v>200273-CECOF PUNTA MIRA</v>
          </cell>
          <cell r="I29">
            <v>3</v>
          </cell>
          <cell r="J29">
            <v>3</v>
          </cell>
        </row>
        <row r="30">
          <cell r="H30" t="str">
            <v>Total 04102-COQUIMBO</v>
          </cell>
          <cell r="I30">
            <v>57</v>
          </cell>
          <cell r="J30">
            <v>57</v>
          </cell>
        </row>
        <row r="31">
          <cell r="H31" t="str">
            <v>04103-ANDACOLLO</v>
          </cell>
          <cell r="I31"/>
          <cell r="J31"/>
        </row>
        <row r="32">
          <cell r="H32" t="str">
            <v>105106-HOSPITAL ANDACOLLO</v>
          </cell>
          <cell r="I32">
            <v>40</v>
          </cell>
          <cell r="J32">
            <v>40</v>
          </cell>
        </row>
        <row r="33">
          <cell r="H33" t="str">
            <v>Total 04103-ANDACOLLO</v>
          </cell>
          <cell r="I33">
            <v>40</v>
          </cell>
          <cell r="J33">
            <v>40</v>
          </cell>
        </row>
        <row r="34">
          <cell r="H34" t="str">
            <v>04105-PAIHUANO</v>
          </cell>
          <cell r="I34"/>
          <cell r="J34"/>
        </row>
        <row r="35">
          <cell r="H35" t="str">
            <v>105306-CES. PAIHUANO</v>
          </cell>
          <cell r="I35">
            <v>4</v>
          </cell>
          <cell r="J35">
            <v>4</v>
          </cell>
        </row>
        <row r="36">
          <cell r="H36" t="str">
            <v>105475-P.S.R. HORCON</v>
          </cell>
          <cell r="I36">
            <v>2</v>
          </cell>
          <cell r="J36">
            <v>2</v>
          </cell>
        </row>
        <row r="37">
          <cell r="H37" t="str">
            <v>105476-P.S.R. MONTE GRANDE</v>
          </cell>
          <cell r="I37">
            <v>1</v>
          </cell>
          <cell r="J37">
            <v>1</v>
          </cell>
        </row>
        <row r="38">
          <cell r="H38" t="str">
            <v>105477-P.S.R. PISCO ELQUI</v>
          </cell>
          <cell r="I38">
            <v>3</v>
          </cell>
          <cell r="J38">
            <v>3</v>
          </cell>
        </row>
        <row r="39">
          <cell r="H39" t="str">
            <v>Total 04105-PAIHUANO</v>
          </cell>
          <cell r="I39">
            <v>10</v>
          </cell>
          <cell r="J39">
            <v>10</v>
          </cell>
        </row>
        <row r="40">
          <cell r="H40" t="str">
            <v>04106-VICUÑA</v>
          </cell>
          <cell r="I40"/>
          <cell r="J40"/>
        </row>
        <row r="41">
          <cell r="H41" t="str">
            <v>105107-HOSPITAL VICUÑA</v>
          </cell>
          <cell r="I41">
            <v>3</v>
          </cell>
          <cell r="J41">
            <v>3</v>
          </cell>
        </row>
        <row r="42">
          <cell r="H42" t="str">
            <v>105467-P.S.R. DIAGUITAS</v>
          </cell>
          <cell r="I42">
            <v>3</v>
          </cell>
          <cell r="J42">
            <v>3</v>
          </cell>
        </row>
        <row r="43">
          <cell r="H43" t="str">
            <v>105468-P.S.R. EL MOLLE</v>
          </cell>
          <cell r="I43">
            <v>3</v>
          </cell>
          <cell r="J43">
            <v>3</v>
          </cell>
        </row>
        <row r="44">
          <cell r="H44" t="str">
            <v>105469-P.S.R. EL TAMBO</v>
          </cell>
          <cell r="I44">
            <v>0</v>
          </cell>
          <cell r="J44">
            <v>0</v>
          </cell>
        </row>
        <row r="45">
          <cell r="H45" t="str">
            <v>105470-P.S.R. HUANTA</v>
          </cell>
          <cell r="I45">
            <v>0</v>
          </cell>
          <cell r="J45">
            <v>0</v>
          </cell>
        </row>
        <row r="46">
          <cell r="H46" t="str">
            <v>105471-P.S.R. PERALILLO</v>
          </cell>
          <cell r="I46">
            <v>3</v>
          </cell>
          <cell r="J46">
            <v>3</v>
          </cell>
        </row>
        <row r="47">
          <cell r="H47" t="str">
            <v>105472-P.S.R. RIVADAVIA</v>
          </cell>
          <cell r="I47">
            <v>3</v>
          </cell>
          <cell r="J47">
            <v>3</v>
          </cell>
        </row>
        <row r="48">
          <cell r="H48" t="str">
            <v>105473-P.S.R. TALCUNA</v>
          </cell>
          <cell r="I48">
            <v>3</v>
          </cell>
          <cell r="J48">
            <v>3</v>
          </cell>
        </row>
        <row r="49">
          <cell r="H49" t="str">
            <v>105474-P.S.R. CHAPILCA</v>
          </cell>
          <cell r="I49">
            <v>1</v>
          </cell>
          <cell r="J49">
            <v>1</v>
          </cell>
        </row>
        <row r="50">
          <cell r="H50" t="str">
            <v>105502-P.S.R. CALINGASTA</v>
          </cell>
          <cell r="I50">
            <v>1</v>
          </cell>
          <cell r="J50">
            <v>1</v>
          </cell>
        </row>
        <row r="51">
          <cell r="H51" t="str">
            <v>105509-P.S.R. GUALLIGUAICA</v>
          </cell>
          <cell r="I51">
            <v>1</v>
          </cell>
          <cell r="J51">
            <v>1</v>
          </cell>
        </row>
        <row r="52">
          <cell r="H52" t="str">
            <v>Total 04106-VICUÑA</v>
          </cell>
          <cell r="I52">
            <v>21</v>
          </cell>
          <cell r="J52">
            <v>21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105103-HOSPITAL ILLAPEL</v>
          </cell>
          <cell r="I54">
            <v>6</v>
          </cell>
          <cell r="J54">
            <v>6</v>
          </cell>
        </row>
        <row r="55">
          <cell r="H55" t="str">
            <v>105326-CESFAM SAN RAFAEL</v>
          </cell>
          <cell r="I55">
            <v>7</v>
          </cell>
          <cell r="J55">
            <v>7</v>
          </cell>
        </row>
        <row r="56">
          <cell r="H56" t="str">
            <v xml:space="preserve">105443-P.S.R. CARCAMO                   </v>
          </cell>
          <cell r="I56">
            <v>1</v>
          </cell>
          <cell r="J56">
            <v>1</v>
          </cell>
        </row>
        <row r="57">
          <cell r="H57" t="str">
            <v>105444-P.S.R. HUINTIL</v>
          </cell>
          <cell r="I57">
            <v>3</v>
          </cell>
          <cell r="J57">
            <v>3</v>
          </cell>
        </row>
        <row r="58">
          <cell r="H58" t="str">
            <v>105445-P.S.R. LIMAHUIDA</v>
          </cell>
          <cell r="I58">
            <v>1</v>
          </cell>
          <cell r="J58">
            <v>1</v>
          </cell>
        </row>
        <row r="59">
          <cell r="H59" t="str">
            <v>105446-P.S.R. MATANCILLA</v>
          </cell>
          <cell r="I59">
            <v>1</v>
          </cell>
          <cell r="J59">
            <v>1</v>
          </cell>
        </row>
        <row r="60">
          <cell r="H60" t="str">
            <v>105447-P.S.R. PERALILLO</v>
          </cell>
          <cell r="I60">
            <v>3</v>
          </cell>
          <cell r="J60">
            <v>3</v>
          </cell>
        </row>
        <row r="61">
          <cell r="H61" t="str">
            <v>105448-P.S.R. SANTA VIRGINIA</v>
          </cell>
          <cell r="I61">
            <v>2</v>
          </cell>
          <cell r="J61">
            <v>2</v>
          </cell>
        </row>
        <row r="62">
          <cell r="H62" t="str">
            <v>105485-P.S.R. PLAN DE HORNOS</v>
          </cell>
          <cell r="I62">
            <v>5</v>
          </cell>
          <cell r="J62">
            <v>5</v>
          </cell>
        </row>
        <row r="63">
          <cell r="H63" t="str">
            <v>105486-P.S.R. TUNGA SUR</v>
          </cell>
          <cell r="I63">
            <v>1</v>
          </cell>
          <cell r="J63">
            <v>1</v>
          </cell>
        </row>
        <row r="64">
          <cell r="H64" t="str">
            <v>Total 04201-ILLAPEL</v>
          </cell>
          <cell r="I64">
            <v>30</v>
          </cell>
          <cell r="J64">
            <v>30</v>
          </cell>
        </row>
        <row r="65">
          <cell r="H65" t="str">
            <v>04202-CANELA</v>
          </cell>
          <cell r="I65"/>
          <cell r="J65"/>
        </row>
        <row r="66">
          <cell r="H66" t="str">
            <v>105309-CES. RURAL CANELA</v>
          </cell>
          <cell r="I66">
            <v>14</v>
          </cell>
          <cell r="J66">
            <v>14</v>
          </cell>
        </row>
        <row r="67">
          <cell r="H67" t="str">
            <v xml:space="preserve">105450-P.S.R. MINCHA NORTE            </v>
          </cell>
          <cell r="I67">
            <v>8</v>
          </cell>
          <cell r="J67">
            <v>8</v>
          </cell>
        </row>
        <row r="68">
          <cell r="H68" t="str">
            <v>105451-P.S.R. AGUA FRIA</v>
          </cell>
          <cell r="I68">
            <v>1</v>
          </cell>
          <cell r="J68">
            <v>1</v>
          </cell>
        </row>
        <row r="69">
          <cell r="H69" t="str">
            <v>105482-P.S.R. CANELA ALTA</v>
          </cell>
          <cell r="I69">
            <v>12</v>
          </cell>
          <cell r="J69">
            <v>12</v>
          </cell>
        </row>
        <row r="70">
          <cell r="H70" t="str">
            <v>105483-P.S.R. LOS RULOS</v>
          </cell>
          <cell r="I70">
            <v>1</v>
          </cell>
          <cell r="J70">
            <v>1</v>
          </cell>
        </row>
        <row r="71">
          <cell r="H71" t="str">
            <v>105484-P.S.R. HUENTELAUQUEN</v>
          </cell>
          <cell r="I71">
            <v>3</v>
          </cell>
          <cell r="J71">
            <v>3</v>
          </cell>
        </row>
        <row r="72">
          <cell r="H72" t="str">
            <v>105488-P.S.R. ESPIRITU SANTO</v>
          </cell>
          <cell r="I72">
            <v>3</v>
          </cell>
          <cell r="J72">
            <v>3</v>
          </cell>
        </row>
        <row r="73">
          <cell r="H73" t="str">
            <v>Total 04202-CANELA</v>
          </cell>
          <cell r="I73">
            <v>42</v>
          </cell>
          <cell r="J73">
            <v>42</v>
          </cell>
        </row>
        <row r="74">
          <cell r="H74" t="str">
            <v>04203-LOS VILOS</v>
          </cell>
          <cell r="I74"/>
          <cell r="J74"/>
        </row>
        <row r="75">
          <cell r="H75" t="str">
            <v>105108-HOSPITAL LOS VILOS</v>
          </cell>
          <cell r="I75">
            <v>19</v>
          </cell>
          <cell r="J75">
            <v>19</v>
          </cell>
        </row>
        <row r="76">
          <cell r="H76" t="str">
            <v xml:space="preserve">105478-P.S.R. CAIMANES                   </v>
          </cell>
          <cell r="I76">
            <v>14</v>
          </cell>
          <cell r="J76">
            <v>14</v>
          </cell>
        </row>
        <row r="77">
          <cell r="H77" t="str">
            <v>105479-P.S.R. GUANGUALI</v>
          </cell>
          <cell r="I77">
            <v>2</v>
          </cell>
          <cell r="J77">
            <v>2</v>
          </cell>
        </row>
        <row r="78">
          <cell r="H78" t="str">
            <v>105480-P.S.R. QUILIMARI</v>
          </cell>
          <cell r="I78">
            <v>3</v>
          </cell>
          <cell r="J78">
            <v>3</v>
          </cell>
        </row>
        <row r="79">
          <cell r="H79" t="str">
            <v>105511-P.S.R. LOS CONDORES</v>
          </cell>
          <cell r="I79">
            <v>5</v>
          </cell>
          <cell r="J79">
            <v>5</v>
          </cell>
        </row>
        <row r="80">
          <cell r="H80" t="str">
            <v>Total 04203-LOS VILOS</v>
          </cell>
          <cell r="I80">
            <v>43</v>
          </cell>
          <cell r="J80">
            <v>43</v>
          </cell>
        </row>
        <row r="81">
          <cell r="H81" t="str">
            <v>04204-SALAMANCA</v>
          </cell>
          <cell r="I81"/>
          <cell r="J81"/>
        </row>
        <row r="82">
          <cell r="H82" t="str">
            <v>105104-HOSPITAL SALAMANCA</v>
          </cell>
          <cell r="I82">
            <v>0</v>
          </cell>
          <cell r="J82">
            <v>0</v>
          </cell>
        </row>
        <row r="83">
          <cell r="H83" t="str">
            <v xml:space="preserve">105452-P.S.R. CUNCUMEN                 </v>
          </cell>
          <cell r="I83">
            <v>17</v>
          </cell>
          <cell r="J83">
            <v>17</v>
          </cell>
        </row>
        <row r="84">
          <cell r="H84" t="str">
            <v>105453-P.S.R. TRANQUILLA</v>
          </cell>
          <cell r="I84">
            <v>2</v>
          </cell>
          <cell r="J84">
            <v>2</v>
          </cell>
        </row>
        <row r="85">
          <cell r="H85" t="str">
            <v>105454-P.S.R. CUNLAGUA</v>
          </cell>
          <cell r="I85">
            <v>1</v>
          </cell>
          <cell r="J85">
            <v>1</v>
          </cell>
        </row>
        <row r="86">
          <cell r="H86" t="str">
            <v>105455-P.S.R. CHILLEPIN</v>
          </cell>
          <cell r="I86">
            <v>3</v>
          </cell>
          <cell r="J86">
            <v>3</v>
          </cell>
        </row>
        <row r="87">
          <cell r="H87" t="str">
            <v>105456-P.S.R. LLIMPO</v>
          </cell>
          <cell r="I87">
            <v>5</v>
          </cell>
          <cell r="J87">
            <v>5</v>
          </cell>
        </row>
        <row r="88">
          <cell r="H88" t="str">
            <v>105457-P.S.R. SAN AGUSTIN</v>
          </cell>
          <cell r="I88">
            <v>2</v>
          </cell>
          <cell r="J88">
            <v>2</v>
          </cell>
        </row>
        <row r="89">
          <cell r="H89" t="str">
            <v>105458-P.S.R. TAHUINCO</v>
          </cell>
          <cell r="I89">
            <v>2</v>
          </cell>
          <cell r="J89">
            <v>2</v>
          </cell>
        </row>
        <row r="90">
          <cell r="H90" t="str">
            <v>105491-P.S.R. QUELEN BAJO</v>
          </cell>
          <cell r="I90">
            <v>2</v>
          </cell>
          <cell r="J90">
            <v>2</v>
          </cell>
        </row>
        <row r="91">
          <cell r="H91" t="str">
            <v>105492-P.S.R. CAMISA</v>
          </cell>
          <cell r="I91">
            <v>1</v>
          </cell>
          <cell r="J91">
            <v>1</v>
          </cell>
        </row>
        <row r="92">
          <cell r="H92" t="str">
            <v>105501-P.S.R. ARBOLEDA GRANDE</v>
          </cell>
          <cell r="I92">
            <v>2</v>
          </cell>
          <cell r="J92">
            <v>2</v>
          </cell>
        </row>
        <row r="93">
          <cell r="H93" t="str">
            <v>Total 04204-SALAMANCA</v>
          </cell>
          <cell r="I93">
            <v>37</v>
          </cell>
          <cell r="J93">
            <v>37</v>
          </cell>
        </row>
        <row r="94">
          <cell r="H94" t="str">
            <v>04301-OVALLE</v>
          </cell>
          <cell r="I94"/>
          <cell r="J94"/>
        </row>
        <row r="95">
          <cell r="H95" t="str">
            <v>105315-CES. RURAL C. DE TAMAYA</v>
          </cell>
          <cell r="I95">
            <v>5</v>
          </cell>
          <cell r="J95">
            <v>5</v>
          </cell>
        </row>
        <row r="96">
          <cell r="H96" t="str">
            <v>105317-CES. JORGE JORDAN D.</v>
          </cell>
          <cell r="I96">
            <v>4</v>
          </cell>
          <cell r="J96">
            <v>4</v>
          </cell>
        </row>
        <row r="97">
          <cell r="H97" t="str">
            <v>105322-CES. MARCOS MACUADA</v>
          </cell>
          <cell r="I97">
            <v>16</v>
          </cell>
          <cell r="J97">
            <v>16</v>
          </cell>
        </row>
        <row r="98">
          <cell r="H98" t="str">
            <v>105324-CES. SOTAQUI</v>
          </cell>
          <cell r="I98">
            <v>2</v>
          </cell>
          <cell r="J98">
            <v>2</v>
          </cell>
        </row>
        <row r="99">
          <cell r="H99" t="str">
            <v xml:space="preserve">105416-P.S.R. CAMARICO                  </v>
          </cell>
          <cell r="I99">
            <v>1</v>
          </cell>
          <cell r="J99">
            <v>1</v>
          </cell>
        </row>
        <row r="100">
          <cell r="H100" t="str">
            <v>105507-P.S.R. HUAMALATA</v>
          </cell>
          <cell r="I100">
            <v>1</v>
          </cell>
          <cell r="J100">
            <v>1</v>
          </cell>
        </row>
        <row r="101">
          <cell r="H101" t="str">
            <v>105510-P.S.R. RECOLETA</v>
          </cell>
          <cell r="I101">
            <v>1</v>
          </cell>
          <cell r="J101">
            <v>1</v>
          </cell>
        </row>
        <row r="102">
          <cell r="H102" t="str">
            <v>105722-CECOF SAN JOSE DE LA DEHESA</v>
          </cell>
          <cell r="I102">
            <v>5</v>
          </cell>
          <cell r="J102">
            <v>5</v>
          </cell>
        </row>
        <row r="103">
          <cell r="H103" t="str">
            <v>Total 04301-OVALLE</v>
          </cell>
          <cell r="I103">
            <v>35</v>
          </cell>
          <cell r="J103">
            <v>35</v>
          </cell>
        </row>
        <row r="104">
          <cell r="H104" t="str">
            <v>04302-COMBARBALÁ</v>
          </cell>
          <cell r="I104"/>
          <cell r="J104"/>
        </row>
        <row r="105">
          <cell r="H105" t="str">
            <v>105105-HOSPITAL COMBARBALA</v>
          </cell>
          <cell r="I105">
            <v>16</v>
          </cell>
          <cell r="J105">
            <v>16</v>
          </cell>
        </row>
        <row r="106">
          <cell r="H106" t="str">
            <v>105433-P.S.R. SAN LORENZO</v>
          </cell>
          <cell r="I106">
            <v>1</v>
          </cell>
          <cell r="J106">
            <v>1</v>
          </cell>
        </row>
        <row r="107">
          <cell r="H107" t="str">
            <v>105434-P.S.R. SAN MARCOS</v>
          </cell>
          <cell r="I107">
            <v>3</v>
          </cell>
          <cell r="J107">
            <v>3</v>
          </cell>
        </row>
        <row r="108">
          <cell r="H108" t="str">
            <v>105441-P.S.R. MANQUEHUA</v>
          </cell>
          <cell r="I108">
            <v>2</v>
          </cell>
          <cell r="J108">
            <v>2</v>
          </cell>
        </row>
        <row r="109">
          <cell r="H109" t="str">
            <v xml:space="preserve">105459-P.S.R. BARRANCAS                </v>
          </cell>
          <cell r="I109">
            <v>8</v>
          </cell>
          <cell r="J109">
            <v>8</v>
          </cell>
        </row>
        <row r="110">
          <cell r="H110" t="str">
            <v>105460-P.S.R. COGOTI 18</v>
          </cell>
          <cell r="I110">
            <v>5</v>
          </cell>
          <cell r="J110">
            <v>5</v>
          </cell>
        </row>
        <row r="111">
          <cell r="H111" t="str">
            <v>105461-P.S.R. EL HUACHO</v>
          </cell>
          <cell r="I111">
            <v>2</v>
          </cell>
          <cell r="J111">
            <v>2</v>
          </cell>
        </row>
        <row r="112">
          <cell r="H112" t="str">
            <v>105462-P.S.R. EL SAUCE</v>
          </cell>
          <cell r="I112">
            <v>4</v>
          </cell>
          <cell r="J112">
            <v>4</v>
          </cell>
        </row>
        <row r="113">
          <cell r="H113" t="str">
            <v>105463-P.S.R. QUILITAPIA</v>
          </cell>
          <cell r="I113">
            <v>5</v>
          </cell>
          <cell r="J113">
            <v>5</v>
          </cell>
        </row>
        <row r="114">
          <cell r="H114" t="str">
            <v>105464-P.S.R. LA LIGUA</v>
          </cell>
          <cell r="I114">
            <v>5</v>
          </cell>
          <cell r="J114">
            <v>5</v>
          </cell>
        </row>
        <row r="115">
          <cell r="H115" t="str">
            <v>105465-P.S.R. RAMADILLA</v>
          </cell>
          <cell r="I115">
            <v>2</v>
          </cell>
          <cell r="J115">
            <v>2</v>
          </cell>
        </row>
        <row r="116">
          <cell r="H116" t="str">
            <v>105466-P.S.R. VALLE HERMOSO</v>
          </cell>
          <cell r="I116">
            <v>3</v>
          </cell>
          <cell r="J116">
            <v>3</v>
          </cell>
        </row>
        <row r="117">
          <cell r="H117" t="str">
            <v>105490-P.S.R. EL DURAZNO</v>
          </cell>
          <cell r="I117">
            <v>1</v>
          </cell>
          <cell r="J117">
            <v>1</v>
          </cell>
        </row>
        <row r="118">
          <cell r="H118" t="str">
            <v>Total 04302-COMBARBALÁ</v>
          </cell>
          <cell r="I118">
            <v>57</v>
          </cell>
          <cell r="J118">
            <v>57</v>
          </cell>
        </row>
        <row r="119">
          <cell r="H119" t="str">
            <v>04304-MONTE PATRIA</v>
          </cell>
          <cell r="I119"/>
          <cell r="J119"/>
        </row>
        <row r="120">
          <cell r="H120" t="str">
            <v>105307-CES. RURAL MONTE PATRIA</v>
          </cell>
          <cell r="I120">
            <v>11</v>
          </cell>
          <cell r="J120">
            <v>11</v>
          </cell>
        </row>
        <row r="121">
          <cell r="H121" t="str">
            <v>105311-CES. RURAL CHAÑARAL ALTO</v>
          </cell>
          <cell r="I121">
            <v>4</v>
          </cell>
          <cell r="J121">
            <v>4</v>
          </cell>
        </row>
        <row r="122">
          <cell r="H122" t="str">
            <v>105312-CES. RURAL CAREN</v>
          </cell>
          <cell r="I122">
            <v>2</v>
          </cell>
          <cell r="J122">
            <v>2</v>
          </cell>
        </row>
        <row r="123">
          <cell r="H123" t="str">
            <v>105318-CES. RURAL EL PALQUI</v>
          </cell>
          <cell r="I123">
            <v>8</v>
          </cell>
          <cell r="J123">
            <v>8</v>
          </cell>
        </row>
        <row r="124">
          <cell r="H124" t="str">
            <v>105428-P.S.R. HUATULAME</v>
          </cell>
          <cell r="I124">
            <v>0</v>
          </cell>
          <cell r="J124">
            <v>0</v>
          </cell>
        </row>
        <row r="125">
          <cell r="H125" t="str">
            <v>105435-P.S.R. TULAHUEN</v>
          </cell>
          <cell r="I125">
            <v>3</v>
          </cell>
          <cell r="J125">
            <v>3</v>
          </cell>
        </row>
        <row r="126">
          <cell r="H126" t="str">
            <v>Total 04304-MONTE PATRIA</v>
          </cell>
          <cell r="I126">
            <v>28</v>
          </cell>
          <cell r="J126">
            <v>28</v>
          </cell>
        </row>
        <row r="127">
          <cell r="H127" t="str">
            <v>04304-PUNITAQUI</v>
          </cell>
          <cell r="I127"/>
          <cell r="J127"/>
        </row>
        <row r="128">
          <cell r="H128" t="str">
            <v>105308-CES. RURAL PUNITAQUI</v>
          </cell>
          <cell r="I128">
            <v>36</v>
          </cell>
          <cell r="J128">
            <v>36</v>
          </cell>
        </row>
        <row r="129">
          <cell r="H129" t="str">
            <v>105440-P.S.R. DIVISADERO</v>
          </cell>
          <cell r="I129">
            <v>4</v>
          </cell>
          <cell r="J129">
            <v>4</v>
          </cell>
        </row>
        <row r="130">
          <cell r="H130" t="str">
            <v>Total 04304-PUNITAQUI</v>
          </cell>
          <cell r="I130">
            <v>40</v>
          </cell>
          <cell r="J130">
            <v>40</v>
          </cell>
        </row>
        <row r="131">
          <cell r="H131" t="str">
            <v>04305-RIO HURTADO</v>
          </cell>
          <cell r="I131"/>
          <cell r="J131"/>
        </row>
        <row r="132">
          <cell r="H132" t="str">
            <v>105310-CES. RURAL PICHASCA</v>
          </cell>
          <cell r="I132">
            <v>16</v>
          </cell>
          <cell r="J132">
            <v>16</v>
          </cell>
        </row>
        <row r="133">
          <cell r="H133" t="str">
            <v>105414-P.S.R. SERON</v>
          </cell>
          <cell r="I133">
            <v>16</v>
          </cell>
          <cell r="J133">
            <v>16</v>
          </cell>
        </row>
        <row r="134">
          <cell r="H134" t="str">
            <v>Total 04305-RIO HURTADO</v>
          </cell>
          <cell r="I134">
            <v>32</v>
          </cell>
          <cell r="J134">
            <v>32</v>
          </cell>
        </row>
        <row r="135">
          <cell r="H135" t="str">
            <v>Total general</v>
          </cell>
          <cell r="I135">
            <v>538</v>
          </cell>
          <cell r="J135">
            <v>538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151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137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161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202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151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166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9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13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>
            <v>8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16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1026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135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196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303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41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279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5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34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>
            <v>2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26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32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1053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47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47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</row>
        <row r="36">
          <cell r="H36" t="str">
            <v>105314-CES. LA HIGUERA</v>
          </cell>
          <cell r="I36"/>
          <cell r="J36"/>
          <cell r="K36">
            <v>2</v>
          </cell>
          <cell r="L36"/>
          <cell r="M36">
            <v>1</v>
          </cell>
          <cell r="N36">
            <v>1</v>
          </cell>
          <cell r="O36">
            <v>4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M39"/>
          <cell r="N39">
            <v>1</v>
          </cell>
          <cell r="O39">
            <v>6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19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3</v>
          </cell>
          <cell r="N42">
            <v>1</v>
          </cell>
          <cell r="O42">
            <v>11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1</v>
          </cell>
          <cell r="O43">
            <v>3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22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73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K49"/>
          <cell r="L49">
            <v>1</v>
          </cell>
          <cell r="M49">
            <v>3</v>
          </cell>
          <cell r="N49"/>
          <cell r="O49">
            <v>7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>
            <v>2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K51"/>
          <cell r="L51">
            <v>1</v>
          </cell>
          <cell r="M51">
            <v>1</v>
          </cell>
          <cell r="N51"/>
          <cell r="O51">
            <v>7</v>
          </cell>
        </row>
        <row r="52">
          <cell r="H52" t="str">
            <v>105471-P.S.R. PERALILLO</v>
          </cell>
          <cell r="I52"/>
          <cell r="J52"/>
          <cell r="K52">
            <v>2</v>
          </cell>
          <cell r="L52">
            <v>2</v>
          </cell>
          <cell r="M52"/>
          <cell r="N52">
            <v>2</v>
          </cell>
          <cell r="O52">
            <v>6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L53"/>
          <cell r="M53"/>
          <cell r="N53">
            <v>1</v>
          </cell>
          <cell r="O53">
            <v>6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K54"/>
          <cell r="L54">
            <v>1</v>
          </cell>
          <cell r="M54"/>
          <cell r="N54">
            <v>1</v>
          </cell>
          <cell r="O54">
            <v>5</v>
          </cell>
        </row>
        <row r="55">
          <cell r="H55" t="str">
            <v>105474-P.S.R. CHAPILCA</v>
          </cell>
          <cell r="I55">
            <v>1</v>
          </cell>
          <cell r="J55"/>
          <cell r="K55"/>
          <cell r="L55"/>
          <cell r="M55"/>
          <cell r="N55">
            <v>2</v>
          </cell>
          <cell r="O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O56">
            <v>13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122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64</v>
          </cell>
        </row>
        <row r="60">
          <cell r="H60" t="str">
            <v>105326-CESFAM SAN RAFAEL</v>
          </cell>
          <cell r="I60"/>
          <cell r="J60">
            <v>5</v>
          </cell>
          <cell r="K60">
            <v>14</v>
          </cell>
          <cell r="L60">
            <v>4</v>
          </cell>
          <cell r="M60"/>
          <cell r="N60">
            <v>1</v>
          </cell>
          <cell r="O60">
            <v>24</v>
          </cell>
        </row>
        <row r="61">
          <cell r="H61" t="str">
            <v xml:space="preserve">105443-P.S.R. CARCAMO                   </v>
          </cell>
          <cell r="I61">
            <v>1</v>
          </cell>
          <cell r="J61"/>
          <cell r="K61"/>
          <cell r="L61"/>
          <cell r="M61"/>
          <cell r="N61"/>
          <cell r="O61">
            <v>1</v>
          </cell>
        </row>
        <row r="62">
          <cell r="H62" t="str">
            <v>105445-P.S.R. LIMAHUIDA</v>
          </cell>
          <cell r="I62">
            <v>1</v>
          </cell>
          <cell r="J62">
            <v>1</v>
          </cell>
          <cell r="K62"/>
          <cell r="L62">
            <v>1</v>
          </cell>
          <cell r="M62">
            <v>1</v>
          </cell>
          <cell r="N62">
            <v>2</v>
          </cell>
          <cell r="O62">
            <v>6</v>
          </cell>
        </row>
        <row r="63">
          <cell r="H63" t="str">
            <v>105446-P.S.R. MATANCILLA</v>
          </cell>
          <cell r="I63">
            <v>1</v>
          </cell>
          <cell r="J63"/>
          <cell r="K63"/>
          <cell r="L63"/>
          <cell r="M63"/>
          <cell r="N63"/>
          <cell r="O63">
            <v>1</v>
          </cell>
        </row>
        <row r="64">
          <cell r="H64" t="str">
            <v>105447-P.S.R. PERALILLO</v>
          </cell>
          <cell r="I64">
            <v>1</v>
          </cell>
          <cell r="J64"/>
          <cell r="K64"/>
          <cell r="L64"/>
          <cell r="M64"/>
          <cell r="N64"/>
          <cell r="O64">
            <v>1</v>
          </cell>
        </row>
        <row r="65">
          <cell r="H65" t="str">
            <v>105448-P.S.R. SANTA VIRGINIA</v>
          </cell>
          <cell r="I65">
            <v>2</v>
          </cell>
          <cell r="J65"/>
          <cell r="K65"/>
          <cell r="L65"/>
          <cell r="M65"/>
          <cell r="N65"/>
          <cell r="O65">
            <v>2</v>
          </cell>
        </row>
        <row r="66">
          <cell r="H66" t="str">
            <v>105486-P.S.R. TUNGA SUR</v>
          </cell>
          <cell r="I66"/>
          <cell r="J66"/>
          <cell r="K66">
            <v>1</v>
          </cell>
          <cell r="L66">
            <v>1</v>
          </cell>
          <cell r="M66"/>
          <cell r="N66"/>
          <cell r="O66">
            <v>2</v>
          </cell>
        </row>
        <row r="67">
          <cell r="H67" t="str">
            <v>105487-P.S.R. CAÑAS UNO</v>
          </cell>
          <cell r="I67">
            <v>2</v>
          </cell>
          <cell r="J67">
            <v>3</v>
          </cell>
          <cell r="K67">
            <v>3</v>
          </cell>
          <cell r="L67"/>
          <cell r="M67"/>
          <cell r="N67">
            <v>4</v>
          </cell>
          <cell r="O67">
            <v>12</v>
          </cell>
        </row>
        <row r="68">
          <cell r="H68" t="str">
            <v>105504-P.S.R. SOCAVON</v>
          </cell>
          <cell r="I68">
            <v>2</v>
          </cell>
          <cell r="J68"/>
          <cell r="K68"/>
          <cell r="L68">
            <v>1</v>
          </cell>
          <cell r="M68"/>
          <cell r="N68"/>
          <cell r="O68">
            <v>3</v>
          </cell>
        </row>
        <row r="69">
          <cell r="H69" t="str">
            <v>Total 04201-ILLAPEL</v>
          </cell>
          <cell r="I69">
            <v>15</v>
          </cell>
          <cell r="J69">
            <v>22</v>
          </cell>
          <cell r="K69">
            <v>32</v>
          </cell>
          <cell r="L69">
            <v>16</v>
          </cell>
          <cell r="M69">
            <v>10</v>
          </cell>
          <cell r="N69">
            <v>21</v>
          </cell>
          <cell r="O69">
            <v>116</v>
          </cell>
        </row>
        <row r="70">
          <cell r="H70" t="str">
            <v>04202-CANELA</v>
          </cell>
          <cell r="I70"/>
          <cell r="J70"/>
          <cell r="K70"/>
          <cell r="L70"/>
          <cell r="M70"/>
          <cell r="N70"/>
          <cell r="O70"/>
        </row>
        <row r="71">
          <cell r="H71" t="str">
            <v>105309-CES. RURAL CANELA</v>
          </cell>
          <cell r="I71">
            <v>8</v>
          </cell>
          <cell r="J71">
            <v>5</v>
          </cell>
          <cell r="K71">
            <v>4</v>
          </cell>
          <cell r="L71">
            <v>5</v>
          </cell>
          <cell r="M71">
            <v>1</v>
          </cell>
          <cell r="N71">
            <v>2</v>
          </cell>
          <cell r="O71">
            <v>25</v>
          </cell>
        </row>
        <row r="72">
          <cell r="H72" t="str">
            <v xml:space="preserve">105450-P.S.R. MINCHA NORTE            </v>
          </cell>
          <cell r="I72"/>
          <cell r="J72">
            <v>1</v>
          </cell>
          <cell r="K72"/>
          <cell r="L72"/>
          <cell r="M72"/>
          <cell r="N72"/>
          <cell r="O72">
            <v>1</v>
          </cell>
        </row>
        <row r="73">
          <cell r="H73" t="str">
            <v>105484-P.S.R. HUENTELAUQUEN</v>
          </cell>
          <cell r="I73">
            <v>1</v>
          </cell>
          <cell r="J73"/>
          <cell r="K73">
            <v>1</v>
          </cell>
          <cell r="L73"/>
          <cell r="M73">
            <v>1</v>
          </cell>
          <cell r="N73"/>
          <cell r="O73">
            <v>3</v>
          </cell>
        </row>
        <row r="74">
          <cell r="H74" t="str">
            <v>105488-P.S.R. ESPIRITU SANTO</v>
          </cell>
          <cell r="I74">
            <v>1</v>
          </cell>
          <cell r="J74"/>
          <cell r="K74"/>
          <cell r="L74"/>
          <cell r="M74"/>
          <cell r="N74"/>
          <cell r="O74">
            <v>1</v>
          </cell>
        </row>
        <row r="75">
          <cell r="H75" t="str">
            <v>Total 04202-CANELA</v>
          </cell>
          <cell r="I75">
            <v>10</v>
          </cell>
          <cell r="J75">
            <v>6</v>
          </cell>
          <cell r="K75">
            <v>5</v>
          </cell>
          <cell r="L75">
            <v>5</v>
          </cell>
          <cell r="M75">
            <v>2</v>
          </cell>
          <cell r="N75">
            <v>2</v>
          </cell>
          <cell r="O75">
            <v>30</v>
          </cell>
        </row>
        <row r="76">
          <cell r="H76" t="str">
            <v>04203-LOS VILOS</v>
          </cell>
          <cell r="I76"/>
          <cell r="J76"/>
          <cell r="K76"/>
          <cell r="L76"/>
          <cell r="M76"/>
          <cell r="N76"/>
          <cell r="O76"/>
        </row>
        <row r="77">
          <cell r="H77" t="str">
            <v>105108-HOSPITAL LOS VILOS</v>
          </cell>
          <cell r="I77">
            <v>14</v>
          </cell>
          <cell r="J77">
            <v>17</v>
          </cell>
          <cell r="K77">
            <v>9</v>
          </cell>
          <cell r="L77">
            <v>10</v>
          </cell>
          <cell r="M77">
            <v>21</v>
          </cell>
          <cell r="N77">
            <v>18</v>
          </cell>
          <cell r="O77">
            <v>89</v>
          </cell>
        </row>
        <row r="78">
          <cell r="H78" t="str">
            <v xml:space="preserve">105478-P.S.R. CAIMANES                   </v>
          </cell>
          <cell r="I78">
            <v>2</v>
          </cell>
          <cell r="J78">
            <v>4</v>
          </cell>
          <cell r="K78">
            <v>1</v>
          </cell>
          <cell r="L78"/>
          <cell r="M78">
            <v>2</v>
          </cell>
          <cell r="N78">
            <v>4</v>
          </cell>
          <cell r="O78">
            <v>13</v>
          </cell>
        </row>
        <row r="79">
          <cell r="H79" t="str">
            <v>105480-P.S.R. QUILIMARI</v>
          </cell>
          <cell r="I79">
            <v>3</v>
          </cell>
          <cell r="J79"/>
          <cell r="K79"/>
          <cell r="L79">
            <v>1</v>
          </cell>
          <cell r="M79">
            <v>2</v>
          </cell>
          <cell r="N79"/>
          <cell r="O79">
            <v>6</v>
          </cell>
        </row>
        <row r="80">
          <cell r="H80" t="str">
            <v>105511-P.S.R. LOS CONDORES</v>
          </cell>
          <cell r="I80">
            <v>1</v>
          </cell>
          <cell r="J80"/>
          <cell r="K80"/>
          <cell r="L80"/>
          <cell r="M80">
            <v>1</v>
          </cell>
          <cell r="N80"/>
          <cell r="O80">
            <v>2</v>
          </cell>
        </row>
        <row r="81">
          <cell r="H81" t="str">
            <v>Total 04203-LOS VILOS</v>
          </cell>
          <cell r="I81">
            <v>20</v>
          </cell>
          <cell r="J81">
            <v>21</v>
          </cell>
          <cell r="K81">
            <v>10</v>
          </cell>
          <cell r="L81">
            <v>11</v>
          </cell>
          <cell r="M81">
            <v>26</v>
          </cell>
          <cell r="N81">
            <v>22</v>
          </cell>
          <cell r="O81">
            <v>110</v>
          </cell>
        </row>
        <row r="82">
          <cell r="H82" t="str">
            <v>04204-SALAMANCA</v>
          </cell>
          <cell r="I82"/>
          <cell r="J82"/>
          <cell r="K82"/>
          <cell r="L82"/>
          <cell r="M82"/>
          <cell r="N82"/>
          <cell r="O82"/>
        </row>
        <row r="83">
          <cell r="H83" t="str">
            <v>105104-HOSPITAL SALAMANCA</v>
          </cell>
          <cell r="I83">
            <v>12</v>
          </cell>
          <cell r="J83">
            <v>12</v>
          </cell>
          <cell r="K83">
            <v>16</v>
          </cell>
          <cell r="L83">
            <v>6</v>
          </cell>
          <cell r="M83">
            <v>12</v>
          </cell>
          <cell r="N83">
            <v>7</v>
          </cell>
          <cell r="O83">
            <v>65</v>
          </cell>
        </row>
        <row r="84">
          <cell r="H84" t="str">
            <v xml:space="preserve">105452-P.S.R. CUNCUMEN                 </v>
          </cell>
          <cell r="I84">
            <v>6</v>
          </cell>
          <cell r="J84">
            <v>5</v>
          </cell>
          <cell r="K84">
            <v>5</v>
          </cell>
          <cell r="L84">
            <v>4</v>
          </cell>
          <cell r="M84">
            <v>10</v>
          </cell>
          <cell r="N84">
            <v>4</v>
          </cell>
          <cell r="O84">
            <v>34</v>
          </cell>
        </row>
        <row r="85">
          <cell r="H85" t="str">
            <v>105453-P.S.R. TRANQUILLA</v>
          </cell>
          <cell r="I85"/>
          <cell r="J85"/>
          <cell r="K85"/>
          <cell r="L85"/>
          <cell r="M85">
            <v>2</v>
          </cell>
          <cell r="N85">
            <v>2</v>
          </cell>
          <cell r="O85">
            <v>4</v>
          </cell>
        </row>
        <row r="86">
          <cell r="H86" t="str">
            <v>105455-P.S.R. CHILLEPIN</v>
          </cell>
          <cell r="I86">
            <v>2</v>
          </cell>
          <cell r="J86"/>
          <cell r="K86"/>
          <cell r="L86"/>
          <cell r="M86"/>
          <cell r="N86">
            <v>1</v>
          </cell>
          <cell r="O86">
            <v>3</v>
          </cell>
        </row>
        <row r="87">
          <cell r="H87" t="str">
            <v>105456-P.S.R. LLIMPO</v>
          </cell>
          <cell r="I87">
            <v>3</v>
          </cell>
          <cell r="J87"/>
          <cell r="K87">
            <v>2</v>
          </cell>
          <cell r="L87"/>
          <cell r="M87">
            <v>1</v>
          </cell>
          <cell r="N87">
            <v>1</v>
          </cell>
          <cell r="O87">
            <v>7</v>
          </cell>
        </row>
        <row r="88">
          <cell r="H88" t="str">
            <v>105457-P.S.R. SAN AGUSTIN</v>
          </cell>
          <cell r="I88"/>
          <cell r="J88"/>
          <cell r="K88"/>
          <cell r="L88"/>
          <cell r="M88">
            <v>1</v>
          </cell>
          <cell r="N88"/>
          <cell r="O88">
            <v>1</v>
          </cell>
        </row>
        <row r="89">
          <cell r="H89" t="str">
            <v>105458-P.S.R. TAHUINCO</v>
          </cell>
          <cell r="I89"/>
          <cell r="J89">
            <v>1</v>
          </cell>
          <cell r="K89">
            <v>2</v>
          </cell>
          <cell r="L89"/>
          <cell r="M89"/>
          <cell r="N89"/>
          <cell r="O89">
            <v>3</v>
          </cell>
        </row>
        <row r="90">
          <cell r="H90" t="str">
            <v>105491-P.S.R. QUELEN BAJO</v>
          </cell>
          <cell r="I90"/>
          <cell r="J90"/>
          <cell r="K90"/>
          <cell r="L90">
            <v>1</v>
          </cell>
          <cell r="M90">
            <v>1</v>
          </cell>
          <cell r="N90"/>
          <cell r="O90">
            <v>2</v>
          </cell>
        </row>
        <row r="91">
          <cell r="H91" t="str">
            <v>105492-P.S.R. CAMISA</v>
          </cell>
          <cell r="I91"/>
          <cell r="J91"/>
          <cell r="K91"/>
          <cell r="L91"/>
          <cell r="M91"/>
          <cell r="N91">
            <v>1</v>
          </cell>
          <cell r="O91">
            <v>1</v>
          </cell>
        </row>
        <row r="92">
          <cell r="H92" t="str">
            <v>105501-P.S.R. ARBOLEDA GRANDE</v>
          </cell>
          <cell r="I92">
            <v>2</v>
          </cell>
          <cell r="J92">
            <v>1</v>
          </cell>
          <cell r="K92">
            <v>2</v>
          </cell>
          <cell r="L92">
            <v>1</v>
          </cell>
          <cell r="M92"/>
          <cell r="N92">
            <v>1</v>
          </cell>
          <cell r="O92">
            <v>7</v>
          </cell>
        </row>
        <row r="93">
          <cell r="H93" t="str">
            <v>Total 04204-SALAMANCA</v>
          </cell>
          <cell r="I93">
            <v>25</v>
          </cell>
          <cell r="J93">
            <v>19</v>
          </cell>
          <cell r="K93">
            <v>27</v>
          </cell>
          <cell r="L93">
            <v>12</v>
          </cell>
          <cell r="M93">
            <v>27</v>
          </cell>
          <cell r="N93">
            <v>17</v>
          </cell>
          <cell r="O93">
            <v>127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</row>
        <row r="95">
          <cell r="H95" t="str">
            <v>105315-CES. RURAL C. DE TAMAYA</v>
          </cell>
          <cell r="I95">
            <v>6</v>
          </cell>
          <cell r="J95">
            <v>4</v>
          </cell>
          <cell r="K95">
            <v>6</v>
          </cell>
          <cell r="L95">
            <v>3</v>
          </cell>
          <cell r="M95">
            <v>5</v>
          </cell>
          <cell r="N95">
            <v>7</v>
          </cell>
          <cell r="O95">
            <v>31</v>
          </cell>
        </row>
        <row r="96">
          <cell r="H96" t="str">
            <v>105317-CES. JORGE JORDAN D.</v>
          </cell>
          <cell r="I96">
            <v>26</v>
          </cell>
          <cell r="J96">
            <v>24</v>
          </cell>
          <cell r="K96">
            <v>27</v>
          </cell>
          <cell r="L96">
            <v>16</v>
          </cell>
          <cell r="M96">
            <v>28</v>
          </cell>
          <cell r="N96">
            <v>27</v>
          </cell>
          <cell r="O96">
            <v>148</v>
          </cell>
        </row>
        <row r="97">
          <cell r="H97" t="str">
            <v>105322-CES. MARCOS MACUADA</v>
          </cell>
          <cell r="I97">
            <v>47</v>
          </cell>
          <cell r="J97">
            <v>46</v>
          </cell>
          <cell r="K97">
            <v>45</v>
          </cell>
          <cell r="L97">
            <v>40</v>
          </cell>
          <cell r="M97">
            <v>35</v>
          </cell>
          <cell r="N97">
            <v>38</v>
          </cell>
          <cell r="O97">
            <v>251</v>
          </cell>
        </row>
        <row r="98">
          <cell r="H98" t="str">
            <v>105324-CES. SOTAQUI</v>
          </cell>
          <cell r="I98">
            <v>8</v>
          </cell>
          <cell r="J98">
            <v>2</v>
          </cell>
          <cell r="K98">
            <v>3</v>
          </cell>
          <cell r="L98">
            <v>7</v>
          </cell>
          <cell r="M98">
            <v>4</v>
          </cell>
          <cell r="N98">
            <v>8</v>
          </cell>
          <cell r="O98">
            <v>32</v>
          </cell>
        </row>
        <row r="99">
          <cell r="H99" t="str">
            <v>105415-P.S.R. BARRAZA</v>
          </cell>
          <cell r="I99"/>
          <cell r="J99">
            <v>1</v>
          </cell>
          <cell r="K99"/>
          <cell r="L99"/>
          <cell r="M99"/>
          <cell r="N99"/>
          <cell r="O99">
            <v>1</v>
          </cell>
        </row>
        <row r="100">
          <cell r="H100" t="str">
            <v xml:space="preserve">105416-P.S.R. CAMARICO                  </v>
          </cell>
          <cell r="I100"/>
          <cell r="J100"/>
          <cell r="K100">
            <v>2</v>
          </cell>
          <cell r="L100">
            <v>1</v>
          </cell>
          <cell r="M100"/>
          <cell r="N100">
            <v>3</v>
          </cell>
          <cell r="O100">
            <v>6</v>
          </cell>
        </row>
        <row r="101">
          <cell r="H101" t="str">
            <v>105417-P.S.R. ALCONES BAJOS</v>
          </cell>
          <cell r="I101">
            <v>1</v>
          </cell>
          <cell r="J101"/>
          <cell r="K101">
            <v>2</v>
          </cell>
          <cell r="L101">
            <v>1</v>
          </cell>
          <cell r="M101">
            <v>1</v>
          </cell>
          <cell r="N101"/>
          <cell r="O101">
            <v>5</v>
          </cell>
        </row>
        <row r="102">
          <cell r="H102" t="str">
            <v>105420-P.S.R. LIMARI</v>
          </cell>
          <cell r="I102">
            <v>2</v>
          </cell>
          <cell r="J102">
            <v>1</v>
          </cell>
          <cell r="K102"/>
          <cell r="L102">
            <v>1</v>
          </cell>
          <cell r="M102">
            <v>4</v>
          </cell>
          <cell r="N102"/>
          <cell r="O102">
            <v>8</v>
          </cell>
        </row>
        <row r="103">
          <cell r="H103" t="str">
            <v>105422-P.S.R. HORNILLOS</v>
          </cell>
          <cell r="I103"/>
          <cell r="J103"/>
          <cell r="K103"/>
          <cell r="L103">
            <v>1</v>
          </cell>
          <cell r="M103"/>
          <cell r="N103"/>
          <cell r="O103">
            <v>1</v>
          </cell>
        </row>
        <row r="104">
          <cell r="H104" t="str">
            <v>105437-P.S.R. CHALINGA</v>
          </cell>
          <cell r="I104"/>
          <cell r="J104"/>
          <cell r="K104"/>
          <cell r="L104"/>
          <cell r="M104"/>
          <cell r="N104">
            <v>2</v>
          </cell>
          <cell r="O104">
            <v>2</v>
          </cell>
        </row>
        <row r="105">
          <cell r="H105" t="str">
            <v>105507-P.S.R. HUAMALATA</v>
          </cell>
          <cell r="I105">
            <v>1</v>
          </cell>
          <cell r="J105">
            <v>3</v>
          </cell>
          <cell r="K105">
            <v>2</v>
          </cell>
          <cell r="L105">
            <v>1</v>
          </cell>
          <cell r="M105"/>
          <cell r="N105">
            <v>1</v>
          </cell>
          <cell r="O105">
            <v>8</v>
          </cell>
        </row>
        <row r="106">
          <cell r="H106" t="str">
            <v>105510-P.S.R. RECOLETA</v>
          </cell>
          <cell r="I106">
            <v>1</v>
          </cell>
          <cell r="J106"/>
          <cell r="K106">
            <v>1</v>
          </cell>
          <cell r="L106"/>
          <cell r="M106"/>
          <cell r="N106"/>
          <cell r="O106">
            <v>2</v>
          </cell>
        </row>
        <row r="107">
          <cell r="H107" t="str">
            <v>105722-CECOF SAN JOSE DE LA DEHESA</v>
          </cell>
          <cell r="I107">
            <v>7</v>
          </cell>
          <cell r="J107">
            <v>6</v>
          </cell>
          <cell r="K107">
            <v>4</v>
          </cell>
          <cell r="L107">
            <v>3</v>
          </cell>
          <cell r="M107">
            <v>8</v>
          </cell>
          <cell r="N107">
            <v>4</v>
          </cell>
          <cell r="O107">
            <v>32</v>
          </cell>
        </row>
        <row r="108">
          <cell r="H108" t="str">
            <v>105723-CECOF LIMARI</v>
          </cell>
          <cell r="I108">
            <v>5</v>
          </cell>
          <cell r="J108">
            <v>6</v>
          </cell>
          <cell r="K108">
            <v>3</v>
          </cell>
          <cell r="L108">
            <v>3</v>
          </cell>
          <cell r="M108">
            <v>4</v>
          </cell>
          <cell r="N108">
            <v>2</v>
          </cell>
          <cell r="O108">
            <v>23</v>
          </cell>
        </row>
        <row r="109">
          <cell r="H109" t="str">
            <v>200258-CECOF LOS COPIHUES</v>
          </cell>
          <cell r="I109">
            <v>2</v>
          </cell>
          <cell r="J109">
            <v>2</v>
          </cell>
          <cell r="K109">
            <v>2</v>
          </cell>
          <cell r="L109">
            <v>6</v>
          </cell>
          <cell r="M109">
            <v>4</v>
          </cell>
          <cell r="N109">
            <v>5</v>
          </cell>
          <cell r="O109">
            <v>21</v>
          </cell>
        </row>
        <row r="110">
          <cell r="H110" t="str">
            <v>Total 04301-OVALLE</v>
          </cell>
          <cell r="I110">
            <v>106</v>
          </cell>
          <cell r="J110">
            <v>95</v>
          </cell>
          <cell r="K110">
            <v>97</v>
          </cell>
          <cell r="L110">
            <v>83</v>
          </cell>
          <cell r="M110">
            <v>93</v>
          </cell>
          <cell r="N110">
            <v>97</v>
          </cell>
          <cell r="O110">
            <v>571</v>
          </cell>
        </row>
        <row r="111">
          <cell r="H111" t="str">
            <v>04302-COMBARBALÁ</v>
          </cell>
          <cell r="I111"/>
          <cell r="J111"/>
          <cell r="K111"/>
          <cell r="L111"/>
          <cell r="M111"/>
          <cell r="N111"/>
          <cell r="O111"/>
        </row>
        <row r="112">
          <cell r="H112" t="str">
            <v>105105-HOSPITAL COMBARBALA</v>
          </cell>
          <cell r="I112">
            <v>3</v>
          </cell>
          <cell r="J112">
            <v>1</v>
          </cell>
          <cell r="K112">
            <v>6</v>
          </cell>
          <cell r="L112">
            <v>6</v>
          </cell>
          <cell r="M112">
            <v>4</v>
          </cell>
          <cell r="N112">
            <v>1</v>
          </cell>
          <cell r="O112">
            <v>21</v>
          </cell>
        </row>
        <row r="113">
          <cell r="H113" t="str">
            <v>105434-P.S.R. SAN MARCOS</v>
          </cell>
          <cell r="I113"/>
          <cell r="J113"/>
          <cell r="K113"/>
          <cell r="L113"/>
          <cell r="M113"/>
          <cell r="N113">
            <v>1</v>
          </cell>
          <cell r="O113">
            <v>1</v>
          </cell>
        </row>
        <row r="114">
          <cell r="H114" t="str">
            <v>105441-P.S.R. MANQUEHUA</v>
          </cell>
          <cell r="I114"/>
          <cell r="J114"/>
          <cell r="K114"/>
          <cell r="L114">
            <v>1</v>
          </cell>
          <cell r="M114"/>
          <cell r="N114">
            <v>1</v>
          </cell>
          <cell r="O114">
            <v>2</v>
          </cell>
        </row>
        <row r="115">
          <cell r="H115" t="str">
            <v xml:space="preserve">105459-P.S.R. BARRANCAS                </v>
          </cell>
          <cell r="I115">
            <v>1</v>
          </cell>
          <cell r="J115">
            <v>1</v>
          </cell>
          <cell r="K115"/>
          <cell r="L115">
            <v>1</v>
          </cell>
          <cell r="M115"/>
          <cell r="N115"/>
          <cell r="O115">
            <v>3</v>
          </cell>
        </row>
        <row r="116">
          <cell r="H116" t="str">
            <v>105460-P.S.R. COGOTI 18</v>
          </cell>
          <cell r="I116">
            <v>1</v>
          </cell>
          <cell r="J116"/>
          <cell r="K116"/>
          <cell r="L116">
            <v>1</v>
          </cell>
          <cell r="M116"/>
          <cell r="N116"/>
          <cell r="O116">
            <v>2</v>
          </cell>
        </row>
        <row r="117">
          <cell r="H117" t="str">
            <v>105462-P.S.R. EL SAUCE</v>
          </cell>
          <cell r="I117"/>
          <cell r="J117"/>
          <cell r="K117"/>
          <cell r="L117"/>
          <cell r="M117">
            <v>1</v>
          </cell>
          <cell r="N117"/>
          <cell r="O117">
            <v>1</v>
          </cell>
        </row>
        <row r="118">
          <cell r="H118" t="str">
            <v>105463-P.S.R. QUILITAPIA</v>
          </cell>
          <cell r="I118"/>
          <cell r="J118">
            <v>1</v>
          </cell>
          <cell r="K118"/>
          <cell r="L118"/>
          <cell r="M118"/>
          <cell r="N118"/>
          <cell r="O118">
            <v>1</v>
          </cell>
        </row>
        <row r="119">
          <cell r="H119" t="str">
            <v>105465-P.S.R. RAMADILLA</v>
          </cell>
          <cell r="I119">
            <v>1</v>
          </cell>
          <cell r="J119"/>
          <cell r="K119"/>
          <cell r="L119">
            <v>2</v>
          </cell>
          <cell r="M119"/>
          <cell r="N119"/>
          <cell r="O119">
            <v>3</v>
          </cell>
        </row>
        <row r="120">
          <cell r="H120" t="str">
            <v>105466-P.S.R. VALLE HERMOSO</v>
          </cell>
          <cell r="I120"/>
          <cell r="J120"/>
          <cell r="K120"/>
          <cell r="L120">
            <v>2</v>
          </cell>
          <cell r="M120"/>
          <cell r="N120">
            <v>1</v>
          </cell>
          <cell r="O120">
            <v>3</v>
          </cell>
        </row>
        <row r="121">
          <cell r="H121" t="str">
            <v>Total 04302-COMBARBALÁ</v>
          </cell>
          <cell r="I121">
            <v>6</v>
          </cell>
          <cell r="J121">
            <v>3</v>
          </cell>
          <cell r="K121">
            <v>6</v>
          </cell>
          <cell r="L121">
            <v>13</v>
          </cell>
          <cell r="M121">
            <v>5</v>
          </cell>
          <cell r="N121">
            <v>4</v>
          </cell>
          <cell r="O121">
            <v>37</v>
          </cell>
        </row>
        <row r="122">
          <cell r="H122" t="str">
            <v>04304-MONTE PATRIA</v>
          </cell>
          <cell r="I122"/>
          <cell r="J122"/>
          <cell r="K122"/>
          <cell r="L122"/>
          <cell r="M122"/>
          <cell r="N122"/>
          <cell r="O122"/>
        </row>
        <row r="123">
          <cell r="H123" t="str">
            <v>105307-CES. RURAL MONTE PATRIA</v>
          </cell>
          <cell r="I123">
            <v>7</v>
          </cell>
          <cell r="J123">
            <v>7</v>
          </cell>
          <cell r="K123">
            <v>14</v>
          </cell>
          <cell r="L123">
            <v>7</v>
          </cell>
          <cell r="M123">
            <v>11</v>
          </cell>
          <cell r="N123">
            <v>10</v>
          </cell>
          <cell r="O123">
            <v>56</v>
          </cell>
        </row>
        <row r="124">
          <cell r="H124" t="str">
            <v>105311-CES. RURAL CHAÑARAL ALTO</v>
          </cell>
          <cell r="I124">
            <v>5</v>
          </cell>
          <cell r="J124">
            <v>2</v>
          </cell>
          <cell r="K124">
            <v>4</v>
          </cell>
          <cell r="L124">
            <v>5</v>
          </cell>
          <cell r="M124"/>
          <cell r="N124">
            <v>1</v>
          </cell>
          <cell r="O124">
            <v>17</v>
          </cell>
        </row>
        <row r="125">
          <cell r="H125" t="str">
            <v>105312-CES. RURAL CAREN</v>
          </cell>
          <cell r="I125">
            <v>3</v>
          </cell>
          <cell r="J125"/>
          <cell r="K125"/>
          <cell r="L125">
            <v>2</v>
          </cell>
          <cell r="M125">
            <v>2</v>
          </cell>
          <cell r="N125">
            <v>6</v>
          </cell>
          <cell r="O125">
            <v>13</v>
          </cell>
        </row>
        <row r="126">
          <cell r="H126" t="str">
            <v>105318-CES. RURAL EL PALQUI</v>
          </cell>
          <cell r="I126">
            <v>7</v>
          </cell>
          <cell r="J126">
            <v>8</v>
          </cell>
          <cell r="K126">
            <v>15</v>
          </cell>
          <cell r="L126">
            <v>10</v>
          </cell>
          <cell r="M126">
            <v>14</v>
          </cell>
          <cell r="N126">
            <v>8</v>
          </cell>
          <cell r="O126">
            <v>62</v>
          </cell>
        </row>
        <row r="127">
          <cell r="H127" t="str">
            <v>105428-P.S.R. HUATULAME</v>
          </cell>
          <cell r="I127"/>
          <cell r="J127"/>
          <cell r="K127">
            <v>1</v>
          </cell>
          <cell r="L127">
            <v>1</v>
          </cell>
          <cell r="M127">
            <v>1</v>
          </cell>
          <cell r="N127">
            <v>1</v>
          </cell>
          <cell r="O127">
            <v>4</v>
          </cell>
        </row>
        <row r="128">
          <cell r="H128" t="str">
            <v>105430-P.S.R. MIALQUI</v>
          </cell>
          <cell r="I128"/>
          <cell r="J128"/>
          <cell r="K128"/>
          <cell r="L128">
            <v>2</v>
          </cell>
          <cell r="M128"/>
          <cell r="N128"/>
          <cell r="O128">
            <v>2</v>
          </cell>
        </row>
        <row r="129">
          <cell r="H129" t="str">
            <v>105431-P.S.R. PEDREGAL</v>
          </cell>
          <cell r="I129"/>
          <cell r="J129"/>
          <cell r="K129"/>
          <cell r="L129">
            <v>2</v>
          </cell>
          <cell r="M129"/>
          <cell r="N129"/>
          <cell r="O129">
            <v>2</v>
          </cell>
        </row>
        <row r="130">
          <cell r="H130" t="str">
            <v>105432-P.S.R. RAPEL</v>
          </cell>
          <cell r="I130"/>
          <cell r="J130"/>
          <cell r="K130">
            <v>1</v>
          </cell>
          <cell r="L130"/>
          <cell r="M130"/>
          <cell r="N130">
            <v>1</v>
          </cell>
          <cell r="O130">
            <v>2</v>
          </cell>
        </row>
        <row r="131">
          <cell r="H131" t="str">
            <v>105435-P.S.R. TULAHUEN</v>
          </cell>
          <cell r="I131"/>
          <cell r="J131">
            <v>1</v>
          </cell>
          <cell r="K131">
            <v>1</v>
          </cell>
          <cell r="L131">
            <v>1</v>
          </cell>
          <cell r="M131"/>
          <cell r="N131"/>
          <cell r="O131">
            <v>3</v>
          </cell>
        </row>
        <row r="132">
          <cell r="H132" t="str">
            <v>105436-P.S.R. EL MAITEN</v>
          </cell>
          <cell r="I132">
            <v>1</v>
          </cell>
          <cell r="J132"/>
          <cell r="K132"/>
          <cell r="L132"/>
          <cell r="M132"/>
          <cell r="N132"/>
          <cell r="O132">
            <v>1</v>
          </cell>
        </row>
        <row r="133">
          <cell r="H133" t="str">
            <v>Total 04304-MONTE PATRIA</v>
          </cell>
          <cell r="I133">
            <v>23</v>
          </cell>
          <cell r="J133">
            <v>18</v>
          </cell>
          <cell r="K133">
            <v>36</v>
          </cell>
          <cell r="L133">
            <v>30</v>
          </cell>
          <cell r="M133">
            <v>28</v>
          </cell>
          <cell r="N133">
            <v>27</v>
          </cell>
          <cell r="O133">
            <v>162</v>
          </cell>
        </row>
        <row r="134">
          <cell r="H134" t="str">
            <v>04304-PUNITAQUI</v>
          </cell>
          <cell r="I134"/>
          <cell r="J134"/>
          <cell r="K134"/>
          <cell r="L134"/>
          <cell r="M134"/>
          <cell r="N134"/>
          <cell r="O134"/>
        </row>
        <row r="135">
          <cell r="H135" t="str">
            <v>105308-CES. RURAL PUNITAQUI</v>
          </cell>
          <cell r="I135">
            <v>17</v>
          </cell>
          <cell r="J135">
            <v>11</v>
          </cell>
          <cell r="K135">
            <v>13</v>
          </cell>
          <cell r="L135">
            <v>13</v>
          </cell>
          <cell r="M135">
            <v>6</v>
          </cell>
          <cell r="N135">
            <v>12</v>
          </cell>
          <cell r="O135">
            <v>72</v>
          </cell>
        </row>
        <row r="136">
          <cell r="H136" t="str">
            <v>Total 04304-PUNITAQUI</v>
          </cell>
          <cell r="I136">
            <v>17</v>
          </cell>
          <cell r="J136">
            <v>11</v>
          </cell>
          <cell r="K136">
            <v>13</v>
          </cell>
          <cell r="L136">
            <v>13</v>
          </cell>
          <cell r="M136">
            <v>6</v>
          </cell>
          <cell r="N136">
            <v>12</v>
          </cell>
          <cell r="O136">
            <v>72</v>
          </cell>
        </row>
        <row r="137">
          <cell r="H137" t="str">
            <v>04305-RIO HURTADO</v>
          </cell>
          <cell r="I137"/>
          <cell r="J137"/>
          <cell r="K137"/>
          <cell r="L137"/>
          <cell r="M137"/>
          <cell r="N137"/>
          <cell r="O137"/>
        </row>
        <row r="138">
          <cell r="H138" t="str">
            <v>105310-CES. RURAL PICHASCA</v>
          </cell>
          <cell r="I138">
            <v>3</v>
          </cell>
          <cell r="J138">
            <v>1</v>
          </cell>
          <cell r="K138">
            <v>3</v>
          </cell>
          <cell r="L138"/>
          <cell r="M138">
            <v>1</v>
          </cell>
          <cell r="N138">
            <v>1</v>
          </cell>
          <cell r="O138">
            <v>9</v>
          </cell>
        </row>
        <row r="139">
          <cell r="H139" t="str">
            <v>105411-P.S.R. LAS BREAS</v>
          </cell>
          <cell r="I139">
            <v>1</v>
          </cell>
          <cell r="J139"/>
          <cell r="K139"/>
          <cell r="L139"/>
          <cell r="M139"/>
          <cell r="N139">
            <v>1</v>
          </cell>
          <cell r="O139">
            <v>2</v>
          </cell>
        </row>
        <row r="140">
          <cell r="H140" t="str">
            <v>105413-P.S.R. SAMO ALTO</v>
          </cell>
          <cell r="I140"/>
          <cell r="J140"/>
          <cell r="K140">
            <v>2</v>
          </cell>
          <cell r="L140">
            <v>1</v>
          </cell>
          <cell r="M140"/>
          <cell r="N140"/>
          <cell r="O140">
            <v>3</v>
          </cell>
        </row>
        <row r="141">
          <cell r="H141" t="str">
            <v>105414-P.S.R. SERON</v>
          </cell>
          <cell r="I141"/>
          <cell r="J141"/>
          <cell r="K141">
            <v>1</v>
          </cell>
          <cell r="L141"/>
          <cell r="M141">
            <v>1</v>
          </cell>
          <cell r="N141">
            <v>1</v>
          </cell>
          <cell r="O141">
            <v>3</v>
          </cell>
        </row>
        <row r="142">
          <cell r="H142" t="str">
            <v>105503-P.S.R. TABAQUEROS</v>
          </cell>
          <cell r="I142"/>
          <cell r="J142"/>
          <cell r="K142"/>
          <cell r="L142"/>
          <cell r="M142"/>
          <cell r="N142">
            <v>1</v>
          </cell>
          <cell r="O142">
            <v>1</v>
          </cell>
        </row>
        <row r="143">
          <cell r="H143" t="str">
            <v>Total 04305-RIO HURTADO</v>
          </cell>
          <cell r="I143">
            <v>4</v>
          </cell>
          <cell r="J143">
            <v>1</v>
          </cell>
          <cell r="K143">
            <v>6</v>
          </cell>
          <cell r="L143">
            <v>1</v>
          </cell>
          <cell r="M143">
            <v>2</v>
          </cell>
          <cell r="N143">
            <v>4</v>
          </cell>
          <cell r="O143">
            <v>18</v>
          </cell>
        </row>
        <row r="144">
          <cell r="H144" t="str">
            <v>Total general</v>
          </cell>
          <cell r="I144">
            <v>670</v>
          </cell>
          <cell r="J144">
            <v>485</v>
          </cell>
          <cell r="K144">
            <v>729</v>
          </cell>
          <cell r="L144">
            <v>486</v>
          </cell>
          <cell r="M144">
            <v>605</v>
          </cell>
          <cell r="N144">
            <v>557</v>
          </cell>
          <cell r="O144">
            <v>3532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163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152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176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219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172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173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12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14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>
            <v>9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16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1118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173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234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366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46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319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9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44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>
            <v>2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30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3</v>
          </cell>
          <cell r="O30">
            <v>35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197</v>
          </cell>
          <cell r="O31">
            <v>1258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56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56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</row>
        <row r="36">
          <cell r="H36" t="str">
            <v>105314-CES. LA HIGUERA</v>
          </cell>
          <cell r="I36"/>
          <cell r="J36">
            <v>2</v>
          </cell>
          <cell r="K36">
            <v>2</v>
          </cell>
          <cell r="L36"/>
          <cell r="M36">
            <v>1</v>
          </cell>
          <cell r="N36">
            <v>2</v>
          </cell>
          <cell r="O36">
            <v>7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M39"/>
          <cell r="N39">
            <v>1</v>
          </cell>
          <cell r="O39">
            <v>7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23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4</v>
          </cell>
          <cell r="N42">
            <v>1</v>
          </cell>
          <cell r="O42">
            <v>12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2</v>
          </cell>
          <cell r="O43">
            <v>4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24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81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K49"/>
          <cell r="L49">
            <v>1</v>
          </cell>
          <cell r="M49">
            <v>3</v>
          </cell>
          <cell r="N49"/>
          <cell r="O49">
            <v>8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>
            <v>2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K51"/>
          <cell r="L51">
            <v>1</v>
          </cell>
          <cell r="M51">
            <v>1</v>
          </cell>
          <cell r="N51">
            <v>1</v>
          </cell>
          <cell r="O51">
            <v>9</v>
          </cell>
        </row>
        <row r="52">
          <cell r="H52" t="str">
            <v>105470-P.S.R. HUANTA</v>
          </cell>
          <cell r="I52"/>
          <cell r="J52">
            <v>1</v>
          </cell>
          <cell r="K52"/>
          <cell r="L52"/>
          <cell r="M52"/>
          <cell r="N52"/>
          <cell r="O52">
            <v>1</v>
          </cell>
        </row>
        <row r="53">
          <cell r="H53" t="str">
            <v>105471-P.S.R. PERALILLO</v>
          </cell>
          <cell r="I53"/>
          <cell r="J53">
            <v>1</v>
          </cell>
          <cell r="K53">
            <v>2</v>
          </cell>
          <cell r="L53">
            <v>2</v>
          </cell>
          <cell r="M53"/>
          <cell r="N53">
            <v>2</v>
          </cell>
          <cell r="O53">
            <v>7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L54"/>
          <cell r="M54"/>
          <cell r="N54">
            <v>1</v>
          </cell>
          <cell r="O54">
            <v>6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K55"/>
          <cell r="L55">
            <v>1</v>
          </cell>
          <cell r="M55"/>
          <cell r="N55">
            <v>1</v>
          </cell>
          <cell r="O55">
            <v>6</v>
          </cell>
        </row>
        <row r="56">
          <cell r="H56" t="str">
            <v>105474-P.S.R. CHAPILCA</v>
          </cell>
          <cell r="I56">
            <v>2</v>
          </cell>
          <cell r="J56"/>
          <cell r="K56"/>
          <cell r="L56"/>
          <cell r="M56"/>
          <cell r="N56">
            <v>2</v>
          </cell>
          <cell r="O56">
            <v>4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O57">
            <v>15</v>
          </cell>
        </row>
        <row r="58">
          <cell r="H58" t="str">
            <v>105509-P.S.R. GUALLIGUAICA</v>
          </cell>
          <cell r="I58"/>
          <cell r="J58"/>
          <cell r="K58"/>
          <cell r="L58"/>
          <cell r="M58"/>
          <cell r="N58">
            <v>1</v>
          </cell>
          <cell r="O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140</v>
          </cell>
        </row>
        <row r="60">
          <cell r="H60" t="str">
            <v>04201-ILLAPEL</v>
          </cell>
          <cell r="I60"/>
          <cell r="J60"/>
          <cell r="K60"/>
          <cell r="L60"/>
          <cell r="M60"/>
          <cell r="N60"/>
          <cell r="O60"/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93</v>
          </cell>
        </row>
        <row r="62">
          <cell r="H62" t="str">
            <v>105326-CESFAM SAN RAFAEL</v>
          </cell>
          <cell r="I62"/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30</v>
          </cell>
        </row>
        <row r="63">
          <cell r="H63" t="str">
            <v xml:space="preserve">105443-P.S.R. CARCAMO                   </v>
          </cell>
          <cell r="I63">
            <v>1</v>
          </cell>
          <cell r="J63"/>
          <cell r="K63"/>
          <cell r="L63"/>
          <cell r="M63"/>
          <cell r="N63"/>
          <cell r="O63">
            <v>1</v>
          </cell>
        </row>
        <row r="64">
          <cell r="H64" t="str">
            <v>105445-P.S.R. LIMAHUIDA</v>
          </cell>
          <cell r="I64">
            <v>1</v>
          </cell>
          <cell r="J64">
            <v>1</v>
          </cell>
          <cell r="K64"/>
          <cell r="L64">
            <v>1</v>
          </cell>
          <cell r="M64">
            <v>1</v>
          </cell>
          <cell r="N64">
            <v>2</v>
          </cell>
          <cell r="O64">
            <v>6</v>
          </cell>
        </row>
        <row r="65">
          <cell r="H65" t="str">
            <v>105446-P.S.R. MATANCILLA</v>
          </cell>
          <cell r="I65">
            <v>1</v>
          </cell>
          <cell r="J65"/>
          <cell r="K65"/>
          <cell r="L65"/>
          <cell r="M65"/>
          <cell r="N65"/>
          <cell r="O65">
            <v>1</v>
          </cell>
        </row>
        <row r="66">
          <cell r="H66" t="str">
            <v>105447-P.S.R. PERALILLO</v>
          </cell>
          <cell r="I66">
            <v>1</v>
          </cell>
          <cell r="J66"/>
          <cell r="K66"/>
          <cell r="L66"/>
          <cell r="M66"/>
          <cell r="N66"/>
          <cell r="O66">
            <v>1</v>
          </cell>
        </row>
        <row r="67">
          <cell r="H67" t="str">
            <v>105448-P.S.R. SANTA VIRGINIA</v>
          </cell>
          <cell r="I67">
            <v>2</v>
          </cell>
          <cell r="J67"/>
          <cell r="K67"/>
          <cell r="L67"/>
          <cell r="M67"/>
          <cell r="N67"/>
          <cell r="O67">
            <v>2</v>
          </cell>
        </row>
        <row r="68">
          <cell r="H68" t="str">
            <v>105485-P.S.R. PLAN DE HORNOS</v>
          </cell>
          <cell r="I68">
            <v>1</v>
          </cell>
          <cell r="J68"/>
          <cell r="K68"/>
          <cell r="L68"/>
          <cell r="M68"/>
          <cell r="N68"/>
          <cell r="O68">
            <v>1</v>
          </cell>
        </row>
        <row r="69">
          <cell r="H69" t="str">
            <v>105486-P.S.R. TUNGA SUR</v>
          </cell>
          <cell r="I69"/>
          <cell r="J69"/>
          <cell r="K69">
            <v>1</v>
          </cell>
          <cell r="L69">
            <v>1</v>
          </cell>
          <cell r="M69"/>
          <cell r="N69"/>
          <cell r="O69">
            <v>2</v>
          </cell>
        </row>
        <row r="70">
          <cell r="H70" t="str">
            <v>105487-P.S.R. CAÑAS UNO</v>
          </cell>
          <cell r="I70">
            <v>2</v>
          </cell>
          <cell r="J70">
            <v>3</v>
          </cell>
          <cell r="K70">
            <v>3</v>
          </cell>
          <cell r="L70"/>
          <cell r="M70"/>
          <cell r="N70">
            <v>4</v>
          </cell>
          <cell r="O70">
            <v>12</v>
          </cell>
        </row>
        <row r="71">
          <cell r="H71" t="str">
            <v>105504-P.S.R. SOCAVON</v>
          </cell>
          <cell r="I71">
            <v>2</v>
          </cell>
          <cell r="J71"/>
          <cell r="K71"/>
          <cell r="L71">
            <v>1</v>
          </cell>
          <cell r="M71"/>
          <cell r="N71"/>
          <cell r="O71">
            <v>3</v>
          </cell>
        </row>
        <row r="72">
          <cell r="H72" t="str">
            <v>Total 04201-ILLAPEL</v>
          </cell>
          <cell r="I72">
            <v>23</v>
          </cell>
          <cell r="J72">
            <v>26</v>
          </cell>
          <cell r="K72">
            <v>37</v>
          </cell>
          <cell r="L72">
            <v>19</v>
          </cell>
          <cell r="M72">
            <v>23</v>
          </cell>
          <cell r="N72">
            <v>24</v>
          </cell>
          <cell r="O72">
            <v>152</v>
          </cell>
        </row>
        <row r="73">
          <cell r="H73" t="str">
            <v>04202-CANELA</v>
          </cell>
          <cell r="I73"/>
          <cell r="J73"/>
          <cell r="K73"/>
          <cell r="L73"/>
          <cell r="M73"/>
          <cell r="N73"/>
          <cell r="O73"/>
        </row>
        <row r="74">
          <cell r="H74" t="str">
            <v>105309-CES. RURAL CANELA</v>
          </cell>
          <cell r="I74">
            <v>8</v>
          </cell>
          <cell r="J74">
            <v>6</v>
          </cell>
          <cell r="K74">
            <v>4</v>
          </cell>
          <cell r="L74">
            <v>6</v>
          </cell>
          <cell r="M74">
            <v>2</v>
          </cell>
          <cell r="N74">
            <v>2</v>
          </cell>
          <cell r="O74">
            <v>28</v>
          </cell>
        </row>
        <row r="75">
          <cell r="H75" t="str">
            <v xml:space="preserve">105450-P.S.R. MINCHA NORTE            </v>
          </cell>
          <cell r="I75"/>
          <cell r="J75">
            <v>1</v>
          </cell>
          <cell r="K75"/>
          <cell r="L75"/>
          <cell r="M75"/>
          <cell r="N75"/>
          <cell r="O75">
            <v>1</v>
          </cell>
        </row>
        <row r="76">
          <cell r="H76" t="str">
            <v>105484-P.S.R. HUENTELAUQUEN</v>
          </cell>
          <cell r="I76">
            <v>1</v>
          </cell>
          <cell r="J76"/>
          <cell r="K76">
            <v>1</v>
          </cell>
          <cell r="L76"/>
          <cell r="M76">
            <v>1</v>
          </cell>
          <cell r="N76">
            <v>1</v>
          </cell>
          <cell r="O76">
            <v>4</v>
          </cell>
        </row>
        <row r="77">
          <cell r="H77" t="str">
            <v>105488-P.S.R. ESPIRITU SANTO</v>
          </cell>
          <cell r="I77">
            <v>1</v>
          </cell>
          <cell r="J77"/>
          <cell r="K77"/>
          <cell r="L77"/>
          <cell r="M77"/>
          <cell r="N77"/>
          <cell r="O77">
            <v>1</v>
          </cell>
        </row>
        <row r="78">
          <cell r="H78" t="str">
            <v>Total 04202-CANELA</v>
          </cell>
          <cell r="I78">
            <v>10</v>
          </cell>
          <cell r="J78">
            <v>7</v>
          </cell>
          <cell r="K78">
            <v>5</v>
          </cell>
          <cell r="L78">
            <v>6</v>
          </cell>
          <cell r="M78">
            <v>3</v>
          </cell>
          <cell r="N78">
            <v>3</v>
          </cell>
          <cell r="O78">
            <v>34</v>
          </cell>
        </row>
        <row r="79">
          <cell r="H79" t="str">
            <v>04203-LOS VILOS</v>
          </cell>
          <cell r="I79"/>
          <cell r="J79"/>
          <cell r="K79"/>
          <cell r="L79"/>
          <cell r="M79"/>
          <cell r="N79"/>
          <cell r="O79"/>
        </row>
        <row r="80">
          <cell r="H80" t="str">
            <v>105108-HOSPITAL LOS VILOS</v>
          </cell>
          <cell r="I80">
            <v>26</v>
          </cell>
          <cell r="J80">
            <v>25</v>
          </cell>
          <cell r="K80">
            <v>10</v>
          </cell>
          <cell r="L80">
            <v>14</v>
          </cell>
          <cell r="M80">
            <v>22</v>
          </cell>
          <cell r="N80">
            <v>22</v>
          </cell>
          <cell r="O80">
            <v>119</v>
          </cell>
        </row>
        <row r="81">
          <cell r="H81" t="str">
            <v xml:space="preserve">105478-P.S.R. CAIMANES                   </v>
          </cell>
          <cell r="I81">
            <v>3</v>
          </cell>
          <cell r="J81">
            <v>5</v>
          </cell>
          <cell r="K81">
            <v>1</v>
          </cell>
          <cell r="L81"/>
          <cell r="M81">
            <v>4</v>
          </cell>
          <cell r="N81">
            <v>4</v>
          </cell>
          <cell r="O81">
            <v>17</v>
          </cell>
        </row>
        <row r="82">
          <cell r="H82" t="str">
            <v>105480-P.S.R. QUILIMARI</v>
          </cell>
          <cell r="I82">
            <v>3</v>
          </cell>
          <cell r="J82">
            <v>1</v>
          </cell>
          <cell r="K82"/>
          <cell r="L82">
            <v>2</v>
          </cell>
          <cell r="M82">
            <v>3</v>
          </cell>
          <cell r="N82"/>
          <cell r="O82">
            <v>9</v>
          </cell>
        </row>
        <row r="83">
          <cell r="H83" t="str">
            <v>105481-P.S.R. TILAMA</v>
          </cell>
          <cell r="I83"/>
          <cell r="J83"/>
          <cell r="K83"/>
          <cell r="L83">
            <v>1</v>
          </cell>
          <cell r="M83"/>
          <cell r="N83"/>
          <cell r="O83">
            <v>1</v>
          </cell>
        </row>
        <row r="84">
          <cell r="H84" t="str">
            <v>105511-P.S.R. LOS CONDORES</v>
          </cell>
          <cell r="I84">
            <v>1</v>
          </cell>
          <cell r="J84">
            <v>1</v>
          </cell>
          <cell r="K84"/>
          <cell r="L84"/>
          <cell r="M84">
            <v>1</v>
          </cell>
          <cell r="N84"/>
          <cell r="O84">
            <v>3</v>
          </cell>
        </row>
        <row r="85">
          <cell r="H85" t="str">
            <v>Total 04203-LOS VILOS</v>
          </cell>
          <cell r="I85">
            <v>33</v>
          </cell>
          <cell r="J85">
            <v>32</v>
          </cell>
          <cell r="K85">
            <v>11</v>
          </cell>
          <cell r="L85">
            <v>17</v>
          </cell>
          <cell r="M85">
            <v>30</v>
          </cell>
          <cell r="N85">
            <v>26</v>
          </cell>
          <cell r="O85">
            <v>149</v>
          </cell>
        </row>
        <row r="86">
          <cell r="H86" t="str">
            <v>04204-SALAMANCA</v>
          </cell>
          <cell r="I86"/>
          <cell r="J86"/>
          <cell r="K86"/>
          <cell r="L86"/>
          <cell r="M86"/>
          <cell r="N86"/>
          <cell r="O86"/>
        </row>
        <row r="87">
          <cell r="H87" t="str">
            <v>105104-HOSPITAL SALAMANCA</v>
          </cell>
          <cell r="I87">
            <v>18</v>
          </cell>
          <cell r="J87">
            <v>14</v>
          </cell>
          <cell r="K87">
            <v>23</v>
          </cell>
          <cell r="L87">
            <v>9</v>
          </cell>
          <cell r="M87">
            <v>14</v>
          </cell>
          <cell r="N87">
            <v>7</v>
          </cell>
          <cell r="O87">
            <v>85</v>
          </cell>
        </row>
        <row r="88">
          <cell r="H88" t="str">
            <v xml:space="preserve">105452-P.S.R. CUNCUMEN                 </v>
          </cell>
          <cell r="I88">
            <v>7</v>
          </cell>
          <cell r="J88">
            <v>5</v>
          </cell>
          <cell r="K88">
            <v>5</v>
          </cell>
          <cell r="L88">
            <v>5</v>
          </cell>
          <cell r="M88">
            <v>11</v>
          </cell>
          <cell r="N88">
            <v>4</v>
          </cell>
          <cell r="O88">
            <v>37</v>
          </cell>
        </row>
        <row r="89">
          <cell r="H89" t="str">
            <v>105453-P.S.R. TRANQUILLA</v>
          </cell>
          <cell r="I89"/>
          <cell r="J89"/>
          <cell r="K89"/>
          <cell r="L89"/>
          <cell r="M89">
            <v>2</v>
          </cell>
          <cell r="N89">
            <v>2</v>
          </cell>
          <cell r="O89">
            <v>4</v>
          </cell>
        </row>
        <row r="90">
          <cell r="H90" t="str">
            <v>105455-P.S.R. CHILLEPIN</v>
          </cell>
          <cell r="I90">
            <v>2</v>
          </cell>
          <cell r="J90">
            <v>1</v>
          </cell>
          <cell r="K90"/>
          <cell r="L90"/>
          <cell r="M90"/>
          <cell r="N90">
            <v>1</v>
          </cell>
          <cell r="O90">
            <v>4</v>
          </cell>
        </row>
        <row r="91">
          <cell r="H91" t="str">
            <v>105456-P.S.R. LLIMPO</v>
          </cell>
          <cell r="I91">
            <v>3</v>
          </cell>
          <cell r="J91"/>
          <cell r="K91">
            <v>2</v>
          </cell>
          <cell r="L91"/>
          <cell r="M91">
            <v>1</v>
          </cell>
          <cell r="N91">
            <v>1</v>
          </cell>
          <cell r="O91">
            <v>7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1</v>
          </cell>
          <cell r="N92"/>
          <cell r="O92">
            <v>1</v>
          </cell>
        </row>
        <row r="93">
          <cell r="H93" t="str">
            <v>105458-P.S.R. TAHUINCO</v>
          </cell>
          <cell r="I93"/>
          <cell r="J93">
            <v>1</v>
          </cell>
          <cell r="K93">
            <v>2</v>
          </cell>
          <cell r="L93"/>
          <cell r="M93"/>
          <cell r="N93"/>
          <cell r="O93">
            <v>3</v>
          </cell>
        </row>
        <row r="94">
          <cell r="H94" t="str">
            <v>105491-P.S.R. QUELEN BAJO</v>
          </cell>
          <cell r="I94"/>
          <cell r="J94"/>
          <cell r="K94"/>
          <cell r="L94">
            <v>1</v>
          </cell>
          <cell r="M94">
            <v>1</v>
          </cell>
          <cell r="N94"/>
          <cell r="O94">
            <v>2</v>
          </cell>
        </row>
        <row r="95">
          <cell r="H95" t="str">
            <v>105492-P.S.R. CAMISA</v>
          </cell>
          <cell r="I95"/>
          <cell r="J95"/>
          <cell r="K95"/>
          <cell r="L95"/>
          <cell r="M95"/>
          <cell r="N95">
            <v>1</v>
          </cell>
          <cell r="O95">
            <v>1</v>
          </cell>
        </row>
        <row r="96">
          <cell r="H96" t="str">
            <v>105501-P.S.R. ARBOLEDA GRANDE</v>
          </cell>
          <cell r="I96">
            <v>2</v>
          </cell>
          <cell r="J96">
            <v>1</v>
          </cell>
          <cell r="K96">
            <v>2</v>
          </cell>
          <cell r="L96">
            <v>1</v>
          </cell>
          <cell r="M96"/>
          <cell r="N96">
            <v>1</v>
          </cell>
          <cell r="O96">
            <v>7</v>
          </cell>
        </row>
        <row r="97">
          <cell r="H97" t="str">
            <v>Total 04204-SALAMANCA</v>
          </cell>
          <cell r="I97">
            <v>32</v>
          </cell>
          <cell r="J97">
            <v>22</v>
          </cell>
          <cell r="K97">
            <v>34</v>
          </cell>
          <cell r="L97">
            <v>16</v>
          </cell>
          <cell r="M97">
            <v>30</v>
          </cell>
          <cell r="N97">
            <v>17</v>
          </cell>
          <cell r="O97">
            <v>151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</row>
        <row r="99">
          <cell r="H99" t="str">
            <v>105315-CES. RURAL C. DE TAMAYA</v>
          </cell>
          <cell r="I99">
            <v>7</v>
          </cell>
          <cell r="J99">
            <v>4</v>
          </cell>
          <cell r="K99">
            <v>6</v>
          </cell>
          <cell r="L99">
            <v>3</v>
          </cell>
          <cell r="M99">
            <v>5</v>
          </cell>
          <cell r="N99">
            <v>8</v>
          </cell>
          <cell r="O99">
            <v>33</v>
          </cell>
        </row>
        <row r="100">
          <cell r="H100" t="str">
            <v>105317-CES. JORGE JORDAN D.</v>
          </cell>
          <cell r="I100">
            <v>28</v>
          </cell>
          <cell r="J100">
            <v>25</v>
          </cell>
          <cell r="K100">
            <v>27</v>
          </cell>
          <cell r="L100">
            <v>20</v>
          </cell>
          <cell r="M100">
            <v>31</v>
          </cell>
          <cell r="N100">
            <v>29</v>
          </cell>
          <cell r="O100">
            <v>160</v>
          </cell>
        </row>
        <row r="101">
          <cell r="H101" t="str">
            <v>105322-CES. MARCOS MACUADA</v>
          </cell>
          <cell r="I101">
            <v>54</v>
          </cell>
          <cell r="J101">
            <v>49</v>
          </cell>
          <cell r="K101">
            <v>52</v>
          </cell>
          <cell r="L101">
            <v>42</v>
          </cell>
          <cell r="M101">
            <v>36</v>
          </cell>
          <cell r="N101">
            <v>41</v>
          </cell>
          <cell r="O101">
            <v>274</v>
          </cell>
        </row>
        <row r="102">
          <cell r="H102" t="str">
            <v>105324-CES. SOTAQUI</v>
          </cell>
          <cell r="I102">
            <v>8</v>
          </cell>
          <cell r="J102">
            <v>6</v>
          </cell>
          <cell r="K102">
            <v>3</v>
          </cell>
          <cell r="L102">
            <v>7</v>
          </cell>
          <cell r="M102">
            <v>5</v>
          </cell>
          <cell r="N102">
            <v>9</v>
          </cell>
          <cell r="O102">
            <v>38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>
            <v>1</v>
          </cell>
          <cell r="O103">
            <v>2</v>
          </cell>
        </row>
        <row r="104">
          <cell r="H104" t="str">
            <v xml:space="preserve">105416-P.S.R. CAMARICO                  </v>
          </cell>
          <cell r="I104"/>
          <cell r="J104"/>
          <cell r="K104">
            <v>2</v>
          </cell>
          <cell r="L104">
            <v>1</v>
          </cell>
          <cell r="M104"/>
          <cell r="N104">
            <v>3</v>
          </cell>
          <cell r="O104">
            <v>6</v>
          </cell>
        </row>
        <row r="105">
          <cell r="H105" t="str">
            <v>105417-P.S.R. ALCONES BAJOS</v>
          </cell>
          <cell r="I105">
            <v>1</v>
          </cell>
          <cell r="J105"/>
          <cell r="K105">
            <v>2</v>
          </cell>
          <cell r="L105">
            <v>1</v>
          </cell>
          <cell r="M105">
            <v>1</v>
          </cell>
          <cell r="N105"/>
          <cell r="O105">
            <v>5</v>
          </cell>
        </row>
        <row r="106">
          <cell r="H106" t="str">
            <v>105420-P.S.R. LIMARI</v>
          </cell>
          <cell r="I106">
            <v>2</v>
          </cell>
          <cell r="J106">
            <v>1</v>
          </cell>
          <cell r="K106"/>
          <cell r="L106">
            <v>2</v>
          </cell>
          <cell r="M106">
            <v>4</v>
          </cell>
          <cell r="N106"/>
          <cell r="O106">
            <v>9</v>
          </cell>
        </row>
        <row r="107">
          <cell r="H107" t="str">
            <v>105422-P.S.R. HORNILLOS</v>
          </cell>
          <cell r="I107"/>
          <cell r="J107"/>
          <cell r="K107"/>
          <cell r="L107">
            <v>1</v>
          </cell>
          <cell r="M107"/>
          <cell r="N107"/>
          <cell r="O107">
            <v>1</v>
          </cell>
        </row>
        <row r="108">
          <cell r="H108" t="str">
            <v>105437-P.S.R. CHALINGA</v>
          </cell>
          <cell r="I108"/>
          <cell r="J108"/>
          <cell r="K108"/>
          <cell r="L108"/>
          <cell r="M108"/>
          <cell r="N108">
            <v>2</v>
          </cell>
          <cell r="O108">
            <v>2</v>
          </cell>
        </row>
        <row r="109">
          <cell r="H109" t="str">
            <v>105507-P.S.R. HUAMALATA</v>
          </cell>
          <cell r="I109">
            <v>1</v>
          </cell>
          <cell r="J109">
            <v>3</v>
          </cell>
          <cell r="K109">
            <v>2</v>
          </cell>
          <cell r="L109">
            <v>1</v>
          </cell>
          <cell r="M109"/>
          <cell r="N109">
            <v>1</v>
          </cell>
          <cell r="O109">
            <v>8</v>
          </cell>
        </row>
        <row r="110">
          <cell r="H110" t="str">
            <v>105510-P.S.R. RECOLETA</v>
          </cell>
          <cell r="I110">
            <v>1</v>
          </cell>
          <cell r="J110"/>
          <cell r="K110">
            <v>1</v>
          </cell>
          <cell r="L110"/>
          <cell r="M110"/>
          <cell r="N110"/>
          <cell r="O110">
            <v>2</v>
          </cell>
        </row>
        <row r="111">
          <cell r="H111" t="str">
            <v>105722-CECOF SAN JOSE DE LA DEHESA</v>
          </cell>
          <cell r="I111">
            <v>11</v>
          </cell>
          <cell r="J111">
            <v>7</v>
          </cell>
          <cell r="K111">
            <v>5</v>
          </cell>
          <cell r="L111">
            <v>3</v>
          </cell>
          <cell r="M111">
            <v>8</v>
          </cell>
          <cell r="N111">
            <v>5</v>
          </cell>
          <cell r="O111">
            <v>39</v>
          </cell>
        </row>
        <row r="112">
          <cell r="H112" t="str">
            <v>105723-CECOF LIMARI</v>
          </cell>
          <cell r="I112">
            <v>6</v>
          </cell>
          <cell r="J112">
            <v>6</v>
          </cell>
          <cell r="K112">
            <v>3</v>
          </cell>
          <cell r="L112">
            <v>3</v>
          </cell>
          <cell r="M112">
            <v>4</v>
          </cell>
          <cell r="N112">
            <v>2</v>
          </cell>
          <cell r="O112">
            <v>24</v>
          </cell>
        </row>
        <row r="113">
          <cell r="H113" t="str">
            <v>200258-CECOF LOS COPIHUES</v>
          </cell>
          <cell r="I113">
            <v>2</v>
          </cell>
          <cell r="J113">
            <v>2</v>
          </cell>
          <cell r="K113">
            <v>2</v>
          </cell>
          <cell r="L113">
            <v>6</v>
          </cell>
          <cell r="M113">
            <v>5</v>
          </cell>
          <cell r="N113">
            <v>5</v>
          </cell>
          <cell r="O113">
            <v>22</v>
          </cell>
        </row>
        <row r="114">
          <cell r="H114" t="str">
            <v>Total 04301-OVALLE</v>
          </cell>
          <cell r="I114">
            <v>121</v>
          </cell>
          <cell r="J114">
            <v>104</v>
          </cell>
          <cell r="K114">
            <v>105</v>
          </cell>
          <cell r="L114">
            <v>90</v>
          </cell>
          <cell r="M114">
            <v>99</v>
          </cell>
          <cell r="N114">
            <v>106</v>
          </cell>
          <cell r="O114">
            <v>625</v>
          </cell>
        </row>
        <row r="115">
          <cell r="H115" t="str">
            <v>04302-COMBARBALÁ</v>
          </cell>
          <cell r="I115"/>
          <cell r="J115"/>
          <cell r="K115"/>
          <cell r="L115"/>
          <cell r="M115"/>
          <cell r="N115"/>
          <cell r="O115"/>
        </row>
        <row r="116">
          <cell r="H116" t="str">
            <v>105105-HOSPITAL COMBARBALA</v>
          </cell>
          <cell r="I116">
            <v>5</v>
          </cell>
          <cell r="J116">
            <v>1</v>
          </cell>
          <cell r="K116">
            <v>7</v>
          </cell>
          <cell r="L116">
            <v>6</v>
          </cell>
          <cell r="M116">
            <v>5</v>
          </cell>
          <cell r="N116">
            <v>1</v>
          </cell>
          <cell r="O116">
            <v>25</v>
          </cell>
        </row>
        <row r="117">
          <cell r="H117" t="str">
            <v>105434-P.S.R. SAN MARCOS</v>
          </cell>
          <cell r="I117"/>
          <cell r="J117"/>
          <cell r="K117"/>
          <cell r="L117"/>
          <cell r="M117"/>
          <cell r="N117">
            <v>1</v>
          </cell>
          <cell r="O117">
            <v>1</v>
          </cell>
        </row>
        <row r="118">
          <cell r="H118" t="str">
            <v>105441-P.S.R. MANQUEHUA</v>
          </cell>
          <cell r="I118"/>
          <cell r="J118"/>
          <cell r="K118"/>
          <cell r="L118">
            <v>1</v>
          </cell>
          <cell r="M118"/>
          <cell r="N118">
            <v>1</v>
          </cell>
          <cell r="O118">
            <v>2</v>
          </cell>
        </row>
        <row r="119">
          <cell r="H119" t="str">
            <v xml:space="preserve">105459-P.S.R. BARRANCAS                </v>
          </cell>
          <cell r="I119">
            <v>1</v>
          </cell>
          <cell r="J119">
            <v>1</v>
          </cell>
          <cell r="K119"/>
          <cell r="L119">
            <v>1</v>
          </cell>
          <cell r="M119"/>
          <cell r="N119"/>
          <cell r="O119">
            <v>3</v>
          </cell>
        </row>
        <row r="120">
          <cell r="H120" t="str">
            <v>105460-P.S.R. COGOTI 18</v>
          </cell>
          <cell r="I120">
            <v>1</v>
          </cell>
          <cell r="J120"/>
          <cell r="K120"/>
          <cell r="L120">
            <v>1</v>
          </cell>
          <cell r="M120"/>
          <cell r="N120"/>
          <cell r="O120">
            <v>2</v>
          </cell>
        </row>
        <row r="121">
          <cell r="H121" t="str">
            <v>105462-P.S.R. EL SAUCE</v>
          </cell>
          <cell r="I121"/>
          <cell r="J121"/>
          <cell r="K121"/>
          <cell r="L121"/>
          <cell r="M121">
            <v>1</v>
          </cell>
          <cell r="N121"/>
          <cell r="O121">
            <v>1</v>
          </cell>
        </row>
        <row r="122">
          <cell r="H122" t="str">
            <v>105463-P.S.R. QUILITAPIA</v>
          </cell>
          <cell r="I122"/>
          <cell r="J122">
            <v>1</v>
          </cell>
          <cell r="K122"/>
          <cell r="L122"/>
          <cell r="M122"/>
          <cell r="N122"/>
          <cell r="O122">
            <v>1</v>
          </cell>
        </row>
        <row r="123">
          <cell r="H123" t="str">
            <v>105465-P.S.R. RAMADILLA</v>
          </cell>
          <cell r="I123">
            <v>1</v>
          </cell>
          <cell r="J123"/>
          <cell r="K123"/>
          <cell r="L123">
            <v>2</v>
          </cell>
          <cell r="M123"/>
          <cell r="N123"/>
          <cell r="O123">
            <v>3</v>
          </cell>
        </row>
        <row r="124">
          <cell r="H124" t="str">
            <v>105466-P.S.R. VALLE HERMOSO</v>
          </cell>
          <cell r="I124"/>
          <cell r="J124"/>
          <cell r="K124"/>
          <cell r="L124">
            <v>2</v>
          </cell>
          <cell r="M124"/>
          <cell r="N124">
            <v>1</v>
          </cell>
          <cell r="O124">
            <v>3</v>
          </cell>
        </row>
        <row r="125">
          <cell r="H125" t="str">
            <v>Total 04302-COMBARBALÁ</v>
          </cell>
          <cell r="I125">
            <v>8</v>
          </cell>
          <cell r="J125">
            <v>3</v>
          </cell>
          <cell r="K125">
            <v>7</v>
          </cell>
          <cell r="L125">
            <v>13</v>
          </cell>
          <cell r="M125">
            <v>6</v>
          </cell>
          <cell r="N125">
            <v>4</v>
          </cell>
          <cell r="O125">
            <v>41</v>
          </cell>
        </row>
        <row r="126">
          <cell r="H126" t="str">
            <v>04304-MONTE PATRIA</v>
          </cell>
          <cell r="I126"/>
          <cell r="J126"/>
          <cell r="K126"/>
          <cell r="L126"/>
          <cell r="M126"/>
          <cell r="N126"/>
          <cell r="O126"/>
        </row>
        <row r="127">
          <cell r="H127" t="str">
            <v>105307-CES. RURAL MONTE PATRIA</v>
          </cell>
          <cell r="I127">
            <v>8</v>
          </cell>
          <cell r="J127">
            <v>8</v>
          </cell>
          <cell r="K127">
            <v>17</v>
          </cell>
          <cell r="L127">
            <v>7</v>
          </cell>
          <cell r="M127">
            <v>12</v>
          </cell>
          <cell r="N127">
            <v>12</v>
          </cell>
          <cell r="O127">
            <v>64</v>
          </cell>
        </row>
        <row r="128">
          <cell r="H128" t="str">
            <v>105311-CES. RURAL CHAÑARAL ALTO</v>
          </cell>
          <cell r="I128">
            <v>5</v>
          </cell>
          <cell r="J128">
            <v>2</v>
          </cell>
          <cell r="K128">
            <v>4</v>
          </cell>
          <cell r="L128">
            <v>5</v>
          </cell>
          <cell r="M128"/>
          <cell r="N128">
            <v>1</v>
          </cell>
          <cell r="O128">
            <v>17</v>
          </cell>
        </row>
        <row r="129">
          <cell r="H129" t="str">
            <v>105312-CES. RURAL CAREN</v>
          </cell>
          <cell r="I129">
            <v>4</v>
          </cell>
          <cell r="J129"/>
          <cell r="K129"/>
          <cell r="L129">
            <v>2</v>
          </cell>
          <cell r="M129">
            <v>2</v>
          </cell>
          <cell r="N129">
            <v>7</v>
          </cell>
          <cell r="O129">
            <v>15</v>
          </cell>
        </row>
        <row r="130">
          <cell r="H130" t="str">
            <v>105318-CES. RURAL EL PALQUI</v>
          </cell>
          <cell r="I130">
            <v>9</v>
          </cell>
          <cell r="J130">
            <v>8</v>
          </cell>
          <cell r="K130">
            <v>15</v>
          </cell>
          <cell r="L130">
            <v>12</v>
          </cell>
          <cell r="M130">
            <v>16</v>
          </cell>
          <cell r="N130">
            <v>10</v>
          </cell>
          <cell r="O130">
            <v>70</v>
          </cell>
        </row>
        <row r="131">
          <cell r="H131" t="str">
            <v>105425-P.S.R. CHILECITO</v>
          </cell>
          <cell r="I131"/>
          <cell r="J131"/>
          <cell r="K131">
            <v>1</v>
          </cell>
          <cell r="L131"/>
          <cell r="M131"/>
          <cell r="N131"/>
          <cell r="O131">
            <v>1</v>
          </cell>
        </row>
        <row r="132">
          <cell r="H132" t="str">
            <v>105428-P.S.R. HUATULAME</v>
          </cell>
          <cell r="I132">
            <v>1</v>
          </cell>
          <cell r="J132"/>
          <cell r="K132">
            <v>2</v>
          </cell>
          <cell r="L132">
            <v>1</v>
          </cell>
          <cell r="M132">
            <v>1</v>
          </cell>
          <cell r="N132">
            <v>1</v>
          </cell>
          <cell r="O132">
            <v>6</v>
          </cell>
        </row>
        <row r="133">
          <cell r="H133" t="str">
            <v>105430-P.S.R. MIALQUI</v>
          </cell>
          <cell r="I133"/>
          <cell r="J133"/>
          <cell r="K133"/>
          <cell r="L133">
            <v>2</v>
          </cell>
          <cell r="M133"/>
          <cell r="N133"/>
          <cell r="O133">
            <v>2</v>
          </cell>
        </row>
        <row r="134">
          <cell r="H134" t="str">
            <v>105431-P.S.R. PEDREGAL</v>
          </cell>
          <cell r="I134"/>
          <cell r="J134"/>
          <cell r="K134"/>
          <cell r="L134">
            <v>2</v>
          </cell>
          <cell r="M134"/>
          <cell r="N134"/>
          <cell r="O134">
            <v>2</v>
          </cell>
        </row>
        <row r="135">
          <cell r="H135" t="str">
            <v>105432-P.S.R. RAPEL</v>
          </cell>
          <cell r="I135"/>
          <cell r="J135"/>
          <cell r="K135">
            <v>1</v>
          </cell>
          <cell r="L135"/>
          <cell r="M135"/>
          <cell r="N135">
            <v>1</v>
          </cell>
          <cell r="O135">
            <v>2</v>
          </cell>
        </row>
        <row r="136">
          <cell r="H136" t="str">
            <v>105435-P.S.R. TULAHUEN</v>
          </cell>
          <cell r="I136">
            <v>1</v>
          </cell>
          <cell r="J136">
            <v>1</v>
          </cell>
          <cell r="K136">
            <v>1</v>
          </cell>
          <cell r="L136">
            <v>1</v>
          </cell>
          <cell r="M136"/>
          <cell r="N136"/>
          <cell r="O136">
            <v>4</v>
          </cell>
        </row>
        <row r="137">
          <cell r="H137" t="str">
            <v>105436-P.S.R. EL MAITEN</v>
          </cell>
          <cell r="I137">
            <v>1</v>
          </cell>
          <cell r="J137"/>
          <cell r="K137"/>
          <cell r="L137"/>
          <cell r="M137"/>
          <cell r="N137"/>
          <cell r="O137">
            <v>1</v>
          </cell>
        </row>
        <row r="138">
          <cell r="H138" t="str">
            <v>105489-P.S.R. RAMADAS DE TULAHUEN</v>
          </cell>
          <cell r="I138"/>
          <cell r="J138"/>
          <cell r="K138">
            <v>1</v>
          </cell>
          <cell r="L138"/>
          <cell r="M138"/>
          <cell r="N138"/>
          <cell r="O138">
            <v>1</v>
          </cell>
        </row>
        <row r="139">
          <cell r="H139" t="str">
            <v>Total 04304-MONTE PATRIA</v>
          </cell>
          <cell r="I139">
            <v>29</v>
          </cell>
          <cell r="J139">
            <v>19</v>
          </cell>
          <cell r="K139">
            <v>42</v>
          </cell>
          <cell r="L139">
            <v>32</v>
          </cell>
          <cell r="M139">
            <v>31</v>
          </cell>
          <cell r="N139">
            <v>32</v>
          </cell>
          <cell r="O139">
            <v>185</v>
          </cell>
        </row>
        <row r="140">
          <cell r="H140" t="str">
            <v>04304-PUNITAQUI</v>
          </cell>
          <cell r="I140"/>
          <cell r="J140"/>
          <cell r="K140"/>
          <cell r="L140"/>
          <cell r="M140"/>
          <cell r="N140"/>
          <cell r="O140"/>
        </row>
        <row r="141">
          <cell r="H141" t="str">
            <v>105308-CES. RURAL PUNITAQUI</v>
          </cell>
          <cell r="I141">
            <v>20</v>
          </cell>
          <cell r="J141">
            <v>13</v>
          </cell>
          <cell r="K141">
            <v>15</v>
          </cell>
          <cell r="L141">
            <v>15</v>
          </cell>
          <cell r="M141">
            <v>7</v>
          </cell>
          <cell r="N141">
            <v>13</v>
          </cell>
          <cell r="O141">
            <v>83</v>
          </cell>
        </row>
        <row r="142">
          <cell r="H142" t="str">
            <v>Total 04304-PUNITAQUI</v>
          </cell>
          <cell r="I142">
            <v>20</v>
          </cell>
          <cell r="J142">
            <v>13</v>
          </cell>
          <cell r="K142">
            <v>15</v>
          </cell>
          <cell r="L142">
            <v>15</v>
          </cell>
          <cell r="M142">
            <v>7</v>
          </cell>
          <cell r="N142">
            <v>13</v>
          </cell>
          <cell r="O142">
            <v>83</v>
          </cell>
        </row>
        <row r="143">
          <cell r="H143" t="str">
            <v>04305-RIO HURTADO</v>
          </cell>
          <cell r="I143"/>
          <cell r="J143"/>
          <cell r="K143"/>
          <cell r="L143"/>
          <cell r="M143"/>
          <cell r="N143"/>
          <cell r="O143"/>
        </row>
        <row r="144">
          <cell r="H144" t="str">
            <v>105310-CES. RURAL PICHASCA</v>
          </cell>
          <cell r="I144">
            <v>4</v>
          </cell>
          <cell r="J144">
            <v>2</v>
          </cell>
          <cell r="K144">
            <v>3</v>
          </cell>
          <cell r="L144">
            <v>1</v>
          </cell>
          <cell r="M144">
            <v>1</v>
          </cell>
          <cell r="N144">
            <v>1</v>
          </cell>
          <cell r="O144">
            <v>12</v>
          </cell>
        </row>
        <row r="145">
          <cell r="H145" t="str">
            <v>105411-P.S.R. LAS BREAS</v>
          </cell>
          <cell r="I145">
            <v>1</v>
          </cell>
          <cell r="J145"/>
          <cell r="K145"/>
          <cell r="L145"/>
          <cell r="M145"/>
          <cell r="N145">
            <v>1</v>
          </cell>
          <cell r="O145">
            <v>2</v>
          </cell>
        </row>
        <row r="146">
          <cell r="H146" t="str">
            <v>105413-P.S.R. SAMO ALTO</v>
          </cell>
          <cell r="I146"/>
          <cell r="J146"/>
          <cell r="K146">
            <v>2</v>
          </cell>
          <cell r="L146">
            <v>1</v>
          </cell>
          <cell r="M146"/>
          <cell r="N146"/>
          <cell r="O146">
            <v>3</v>
          </cell>
        </row>
        <row r="147">
          <cell r="H147" t="str">
            <v>105414-P.S.R. SERON</v>
          </cell>
          <cell r="I147"/>
          <cell r="J147"/>
          <cell r="K147">
            <v>1</v>
          </cell>
          <cell r="L147"/>
          <cell r="M147">
            <v>1</v>
          </cell>
          <cell r="N147">
            <v>1</v>
          </cell>
          <cell r="O147">
            <v>3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>
            <v>1</v>
          </cell>
          <cell r="O148">
            <v>1</v>
          </cell>
        </row>
        <row r="149">
          <cell r="H149" t="str">
            <v>Total 04305-RIO HURTADO</v>
          </cell>
          <cell r="I149">
            <v>5</v>
          </cell>
          <cell r="J149">
            <v>2</v>
          </cell>
          <cell r="K149">
            <v>6</v>
          </cell>
          <cell r="L149">
            <v>2</v>
          </cell>
          <cell r="M149">
            <v>2</v>
          </cell>
          <cell r="N149">
            <v>4</v>
          </cell>
          <cell r="O149">
            <v>21</v>
          </cell>
        </row>
        <row r="150">
          <cell r="H150" t="str">
            <v>Total general</v>
          </cell>
          <cell r="I150">
            <v>795</v>
          </cell>
          <cell r="J150">
            <v>592</v>
          </cell>
          <cell r="K150">
            <v>827</v>
          </cell>
          <cell r="L150">
            <v>547</v>
          </cell>
          <cell r="M150">
            <v>679</v>
          </cell>
          <cell r="N150">
            <v>620</v>
          </cell>
          <cell r="O150">
            <v>4060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105321-CES. RURAL  TONGOY</v>
          </cell>
          <cell r="I23">
            <v>62</v>
          </cell>
          <cell r="J23">
            <v>62</v>
          </cell>
        </row>
        <row r="24">
          <cell r="H24" t="str">
            <v>105323-CES. DR. SERGIO AGUILAR</v>
          </cell>
          <cell r="I24">
            <v>254</v>
          </cell>
          <cell r="J24">
            <v>254</v>
          </cell>
        </row>
        <row r="25">
          <cell r="H25" t="str">
            <v xml:space="preserve">105404-P.S.R. EL TANGUE                         </v>
          </cell>
          <cell r="I25">
            <v>1</v>
          </cell>
          <cell r="J25">
            <v>1</v>
          </cell>
        </row>
        <row r="26">
          <cell r="H26" t="str">
            <v>105405-P.S.R. GUANAQUEROS</v>
          </cell>
          <cell r="I26">
            <v>20</v>
          </cell>
          <cell r="J26">
            <v>20</v>
          </cell>
        </row>
        <row r="27">
          <cell r="H27" t="str">
            <v>105406-P.S.R. PAN DE AZUCAR</v>
          </cell>
          <cell r="I27">
            <v>137</v>
          </cell>
          <cell r="J27">
            <v>137</v>
          </cell>
        </row>
        <row r="28">
          <cell r="H28" t="str">
            <v>105407-P.S.R. TAMBILLOS</v>
          </cell>
          <cell r="I28">
            <v>7</v>
          </cell>
          <cell r="J28">
            <v>7</v>
          </cell>
        </row>
        <row r="29">
          <cell r="H29" t="str">
            <v>105705-CECOF EL ALBA</v>
          </cell>
          <cell r="I29">
            <v>85</v>
          </cell>
          <cell r="J29">
            <v>85</v>
          </cell>
        </row>
        <row r="30">
          <cell r="H30" t="str">
            <v>200273-CECOF PUNTA MIRA</v>
          </cell>
          <cell r="I30">
            <v>112</v>
          </cell>
          <cell r="J30">
            <v>112</v>
          </cell>
        </row>
        <row r="31">
          <cell r="H31" t="str">
            <v>Total 04102-COQUIMBO</v>
          </cell>
          <cell r="I31">
            <v>1421</v>
          </cell>
          <cell r="J31">
            <v>1421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89</v>
          </cell>
          <cell r="J33">
            <v>89</v>
          </cell>
        </row>
        <row r="34">
          <cell r="H34" t="str">
            <v>Total 04103-ANDACOLLO</v>
          </cell>
          <cell r="I34">
            <v>89</v>
          </cell>
          <cell r="J34">
            <v>89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19</v>
          </cell>
          <cell r="J36">
            <v>19</v>
          </cell>
        </row>
        <row r="37">
          <cell r="H37" t="str">
            <v xml:space="preserve">105500-P.S.R. CALETA HORNOS        </v>
          </cell>
          <cell r="I37">
            <v>14</v>
          </cell>
          <cell r="J37">
            <v>14</v>
          </cell>
        </row>
        <row r="38">
          <cell r="H38" t="str">
            <v>105505-P.S.R. LOS CHOROS</v>
          </cell>
          <cell r="I38">
            <v>3</v>
          </cell>
          <cell r="J38">
            <v>3</v>
          </cell>
        </row>
        <row r="39">
          <cell r="H39" t="str">
            <v>105506-P.S.R. EL TRAPICHE</v>
          </cell>
          <cell r="I39">
            <v>6</v>
          </cell>
          <cell r="J39">
            <v>6</v>
          </cell>
        </row>
        <row r="40">
          <cell r="H40" t="str">
            <v>Total 04104-LA HIGUERA</v>
          </cell>
          <cell r="I40">
            <v>42</v>
          </cell>
          <cell r="J40">
            <v>42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15</v>
          </cell>
          <cell r="J42">
            <v>15</v>
          </cell>
        </row>
        <row r="43">
          <cell r="H43" t="str">
            <v>105475-P.S.R. HORCON</v>
          </cell>
          <cell r="I43">
            <v>3</v>
          </cell>
          <cell r="J43">
            <v>3</v>
          </cell>
        </row>
        <row r="44">
          <cell r="H44" t="str">
            <v>105476-P.S.R. MONTE GRANDE</v>
          </cell>
          <cell r="I44">
            <v>2</v>
          </cell>
          <cell r="J44">
            <v>2</v>
          </cell>
        </row>
        <row r="45">
          <cell r="H45" t="str">
            <v>105477-P.S.R. PISCO ELQUI</v>
          </cell>
          <cell r="I45">
            <v>5</v>
          </cell>
          <cell r="J45">
            <v>5</v>
          </cell>
        </row>
        <row r="46">
          <cell r="H46" t="str">
            <v>Total 04105-PAIHUANO</v>
          </cell>
          <cell r="I46">
            <v>25</v>
          </cell>
          <cell r="J46">
            <v>25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178</v>
          </cell>
          <cell r="J48">
            <v>178</v>
          </cell>
        </row>
        <row r="49">
          <cell r="H49" t="str">
            <v>105467-P.S.R. DIAGUITAS</v>
          </cell>
          <cell r="I49">
            <v>13</v>
          </cell>
          <cell r="J49">
            <v>13</v>
          </cell>
        </row>
        <row r="50">
          <cell r="H50" t="str">
            <v>105468-P.S.R. EL MOLLE</v>
          </cell>
          <cell r="I50">
            <v>25</v>
          </cell>
          <cell r="J50">
            <v>25</v>
          </cell>
        </row>
        <row r="51">
          <cell r="H51" t="str">
            <v>105469-P.S.R. EL TAMBO</v>
          </cell>
          <cell r="I51">
            <v>26</v>
          </cell>
          <cell r="J51">
            <v>26</v>
          </cell>
        </row>
        <row r="52">
          <cell r="H52" t="str">
            <v>105470-P.S.R. HUANTA</v>
          </cell>
          <cell r="I52">
            <v>1</v>
          </cell>
          <cell r="J52">
            <v>1</v>
          </cell>
        </row>
        <row r="53">
          <cell r="H53" t="str">
            <v>105471-P.S.R. PERALILLO</v>
          </cell>
          <cell r="I53">
            <v>19</v>
          </cell>
          <cell r="J53">
            <v>19</v>
          </cell>
        </row>
        <row r="54">
          <cell r="H54" t="str">
            <v>105472-P.S.R. RIVADAVIA</v>
          </cell>
          <cell r="I54">
            <v>13</v>
          </cell>
          <cell r="J54">
            <v>13</v>
          </cell>
        </row>
        <row r="55">
          <cell r="H55" t="str">
            <v>105473-P.S.R. TALCUNA</v>
          </cell>
          <cell r="I55">
            <v>14</v>
          </cell>
          <cell r="J55">
            <v>14</v>
          </cell>
        </row>
        <row r="56">
          <cell r="H56" t="str">
            <v>105474-P.S.R. CHAPILCA</v>
          </cell>
          <cell r="I56">
            <v>1</v>
          </cell>
          <cell r="J56">
            <v>1</v>
          </cell>
        </row>
        <row r="57">
          <cell r="H57" t="str">
            <v>105502-P.S.R. CALINGASTA</v>
          </cell>
          <cell r="I57">
            <v>54</v>
          </cell>
          <cell r="J57">
            <v>54</v>
          </cell>
        </row>
        <row r="58">
          <cell r="H58" t="str">
            <v>105509-P.S.R. GUALLIGUAICA</v>
          </cell>
          <cell r="I58">
            <v>5</v>
          </cell>
          <cell r="J58">
            <v>5</v>
          </cell>
        </row>
        <row r="59">
          <cell r="H59" t="str">
            <v>Total 04106-VICUÑA</v>
          </cell>
          <cell r="I59">
            <v>349</v>
          </cell>
          <cell r="J59">
            <v>349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90</v>
          </cell>
          <cell r="J61">
            <v>90</v>
          </cell>
        </row>
        <row r="62">
          <cell r="H62" t="str">
            <v>105326-CESFAM SAN RAFAEL</v>
          </cell>
          <cell r="I62">
            <v>112</v>
          </cell>
          <cell r="J62">
            <v>112</v>
          </cell>
        </row>
        <row r="63">
          <cell r="H63" t="str">
            <v xml:space="preserve">105443-P.S.R. CARCAMO                   </v>
          </cell>
          <cell r="I63">
            <v>2</v>
          </cell>
          <cell r="J63">
            <v>2</v>
          </cell>
        </row>
        <row r="64">
          <cell r="H64" t="str">
            <v>105444-P.S.R. HUINTIL</v>
          </cell>
          <cell r="I64">
            <v>4</v>
          </cell>
          <cell r="J64">
            <v>4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0</v>
          </cell>
          <cell r="J66">
            <v>0</v>
          </cell>
        </row>
        <row r="67">
          <cell r="H67" t="str">
            <v>105447-P.S.R. PERALILLO</v>
          </cell>
          <cell r="I67">
            <v>4</v>
          </cell>
          <cell r="J67">
            <v>4</v>
          </cell>
        </row>
        <row r="68">
          <cell r="H68" t="str">
            <v>105448-P.S.R. SANTA VIRGINIA</v>
          </cell>
          <cell r="I68">
            <v>3</v>
          </cell>
          <cell r="J68">
            <v>3</v>
          </cell>
        </row>
        <row r="69">
          <cell r="H69" t="str">
            <v>105449-P.S.R. TUNGA NORTE</v>
          </cell>
          <cell r="I69">
            <v>2</v>
          </cell>
          <cell r="J69">
            <v>2</v>
          </cell>
        </row>
        <row r="70">
          <cell r="H70" t="str">
            <v>105485-P.S.R. PLAN DE HORNOS</v>
          </cell>
          <cell r="I70">
            <v>2</v>
          </cell>
          <cell r="J70">
            <v>2</v>
          </cell>
        </row>
        <row r="71">
          <cell r="H71" t="str">
            <v>105486-P.S.R. TUNGA SUR</v>
          </cell>
          <cell r="I71">
            <v>2</v>
          </cell>
          <cell r="J71">
            <v>2</v>
          </cell>
        </row>
        <row r="72">
          <cell r="H72" t="str">
            <v>105487-P.S.R. CAÑAS UNO</v>
          </cell>
          <cell r="I72">
            <v>16</v>
          </cell>
          <cell r="J72">
            <v>16</v>
          </cell>
        </row>
        <row r="73">
          <cell r="H73" t="str">
            <v>105496-P.S.R. PINTACURA SUR</v>
          </cell>
          <cell r="I73">
            <v>1</v>
          </cell>
          <cell r="J73">
            <v>1</v>
          </cell>
        </row>
        <row r="74">
          <cell r="H74" t="str">
            <v>105504-P.S.R. SOCAVON</v>
          </cell>
          <cell r="I74">
            <v>7</v>
          </cell>
          <cell r="J74">
            <v>7</v>
          </cell>
        </row>
        <row r="75">
          <cell r="H75" t="str">
            <v>Total 04201-ILLAPEL</v>
          </cell>
          <cell r="I75">
            <v>250</v>
          </cell>
          <cell r="J75">
            <v>250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89</v>
          </cell>
          <cell r="J77">
            <v>89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0</v>
          </cell>
          <cell r="J79">
            <v>0</v>
          </cell>
        </row>
        <row r="80">
          <cell r="H80" t="str">
            <v>105482-P.S.R. CANELA ALTA</v>
          </cell>
          <cell r="I80">
            <v>1</v>
          </cell>
          <cell r="J80">
            <v>1</v>
          </cell>
        </row>
        <row r="81">
          <cell r="H81" t="str">
            <v>105483-P.S.R. LOS RULOS</v>
          </cell>
          <cell r="I81">
            <v>0</v>
          </cell>
          <cell r="J81">
            <v>0</v>
          </cell>
        </row>
        <row r="82">
          <cell r="H82" t="str">
            <v>105484-P.S.R. HUENTELAUQUEN</v>
          </cell>
          <cell r="I82">
            <v>3</v>
          </cell>
          <cell r="J82">
            <v>3</v>
          </cell>
        </row>
        <row r="83">
          <cell r="H83" t="str">
            <v>105488-P.S.R. ESPIRITU SANTO</v>
          </cell>
          <cell r="I83">
            <v>0</v>
          </cell>
          <cell r="J83">
            <v>0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1</v>
          </cell>
          <cell r="J85">
            <v>1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100</v>
          </cell>
          <cell r="J87">
            <v>100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140</v>
          </cell>
          <cell r="J89">
            <v>140</v>
          </cell>
        </row>
        <row r="90">
          <cell r="H90" t="str">
            <v xml:space="preserve">105478-P.S.R. CAIMANES                   </v>
          </cell>
          <cell r="I90">
            <v>21</v>
          </cell>
          <cell r="J90">
            <v>21</v>
          </cell>
        </row>
        <row r="91">
          <cell r="H91" t="str">
            <v>105479-P.S.R. GUANGUALI</v>
          </cell>
          <cell r="I91">
            <v>2</v>
          </cell>
          <cell r="J91">
            <v>2</v>
          </cell>
        </row>
        <row r="92">
          <cell r="H92" t="str">
            <v>105480-P.S.R. QUILIMARI</v>
          </cell>
          <cell r="I92">
            <v>15</v>
          </cell>
          <cell r="J92">
            <v>15</v>
          </cell>
        </row>
        <row r="93">
          <cell r="H93" t="str">
            <v>105481-P.S.R. TILAMA</v>
          </cell>
          <cell r="I93">
            <v>5</v>
          </cell>
          <cell r="J93">
            <v>5</v>
          </cell>
        </row>
        <row r="94">
          <cell r="H94" t="str">
            <v>105511-P.S.R. LOS CONDORES</v>
          </cell>
          <cell r="I94">
            <v>7</v>
          </cell>
          <cell r="J94">
            <v>7</v>
          </cell>
        </row>
        <row r="95">
          <cell r="H95" t="str">
            <v>Total 04203-LOS VILOS</v>
          </cell>
          <cell r="I95">
            <v>190</v>
          </cell>
          <cell r="J95">
            <v>190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142</v>
          </cell>
          <cell r="J97">
            <v>142</v>
          </cell>
        </row>
        <row r="98">
          <cell r="H98" t="str">
            <v xml:space="preserve">105452-P.S.R. CUNCUMEN                 </v>
          </cell>
          <cell r="I98">
            <v>81</v>
          </cell>
          <cell r="J98">
            <v>81</v>
          </cell>
        </row>
        <row r="99">
          <cell r="H99" t="str">
            <v>105453-P.S.R. TRANQUILLA</v>
          </cell>
          <cell r="I99">
            <v>10</v>
          </cell>
          <cell r="J99">
            <v>10</v>
          </cell>
        </row>
        <row r="100">
          <cell r="H100" t="str">
            <v>105454-P.S.R. CUNLAGUA</v>
          </cell>
          <cell r="I100">
            <v>2</v>
          </cell>
          <cell r="J100">
            <v>2</v>
          </cell>
        </row>
        <row r="101">
          <cell r="H101" t="str">
            <v>105455-P.S.R. CHILLEPIN</v>
          </cell>
          <cell r="I101">
            <v>4</v>
          </cell>
          <cell r="J101">
            <v>4</v>
          </cell>
        </row>
        <row r="102">
          <cell r="H102" t="str">
            <v>105456-P.S.R. LLIMPO</v>
          </cell>
          <cell r="I102">
            <v>24</v>
          </cell>
          <cell r="J102">
            <v>24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7</v>
          </cell>
          <cell r="J104">
            <v>7</v>
          </cell>
        </row>
        <row r="105">
          <cell r="H105" t="str">
            <v>105491-P.S.R. QUELEN BAJO</v>
          </cell>
          <cell r="I105">
            <v>8</v>
          </cell>
          <cell r="J105">
            <v>8</v>
          </cell>
        </row>
        <row r="106">
          <cell r="H106" t="str">
            <v>105492-P.S.R. CAMISA</v>
          </cell>
          <cell r="I106">
            <v>12</v>
          </cell>
          <cell r="J106">
            <v>12</v>
          </cell>
        </row>
        <row r="107">
          <cell r="H107" t="str">
            <v>105501-P.S.R. ARBOLEDA GRANDE</v>
          </cell>
          <cell r="I107">
            <v>11</v>
          </cell>
          <cell r="J107">
            <v>11</v>
          </cell>
        </row>
        <row r="108">
          <cell r="H108" t="str">
            <v>Total 04204-SALAMANCA</v>
          </cell>
          <cell r="I108">
            <v>303</v>
          </cell>
          <cell r="J108">
            <v>303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105</v>
          </cell>
          <cell r="J110">
            <v>105</v>
          </cell>
        </row>
        <row r="111">
          <cell r="H111" t="str">
            <v>105317-CES. JORGE JORDAN D.</v>
          </cell>
          <cell r="I111">
            <v>327</v>
          </cell>
          <cell r="J111">
            <v>327</v>
          </cell>
        </row>
        <row r="112">
          <cell r="H112" t="str">
            <v>105322-CES. MARCOS MACUADA</v>
          </cell>
          <cell r="I112">
            <v>498</v>
          </cell>
          <cell r="J112">
            <v>498</v>
          </cell>
        </row>
        <row r="113">
          <cell r="H113" t="str">
            <v>105324-CES. SOTAQUI</v>
          </cell>
          <cell r="I113">
            <v>84</v>
          </cell>
          <cell r="J113">
            <v>84</v>
          </cell>
        </row>
        <row r="114">
          <cell r="H114" t="str">
            <v>105415-P.S.R. BARRAZA</v>
          </cell>
          <cell r="I114">
            <v>14</v>
          </cell>
          <cell r="J114">
            <v>14</v>
          </cell>
        </row>
        <row r="115">
          <cell r="H115" t="str">
            <v xml:space="preserve">105416-P.S.R. CAMARICO                  </v>
          </cell>
          <cell r="I115">
            <v>12</v>
          </cell>
          <cell r="J115">
            <v>12</v>
          </cell>
        </row>
        <row r="116">
          <cell r="H116" t="str">
            <v>105417-P.S.R. ALCONES BAJOS</v>
          </cell>
          <cell r="I116">
            <v>5</v>
          </cell>
          <cell r="J116">
            <v>5</v>
          </cell>
        </row>
        <row r="117">
          <cell r="H117" t="str">
            <v>105419-P.S.R. LAS SOSSAS</v>
          </cell>
          <cell r="I117">
            <v>16</v>
          </cell>
          <cell r="J117">
            <v>16</v>
          </cell>
        </row>
        <row r="118">
          <cell r="H118" t="str">
            <v>105420-P.S.R. LIMARI</v>
          </cell>
          <cell r="I118">
            <v>17</v>
          </cell>
          <cell r="J118">
            <v>17</v>
          </cell>
        </row>
        <row r="119">
          <cell r="H119" t="str">
            <v>105422-P.S.R. HORNILLOS</v>
          </cell>
          <cell r="I119">
            <v>2</v>
          </cell>
          <cell r="J119">
            <v>2</v>
          </cell>
        </row>
        <row r="120">
          <cell r="H120" t="str">
            <v>105437-P.S.R. CHALINGA</v>
          </cell>
          <cell r="I120">
            <v>2</v>
          </cell>
          <cell r="J120">
            <v>2</v>
          </cell>
        </row>
        <row r="121">
          <cell r="H121" t="str">
            <v>105439-P.S.R. CERRO BLANCO</v>
          </cell>
          <cell r="I121">
            <v>0</v>
          </cell>
          <cell r="J121">
            <v>0</v>
          </cell>
        </row>
        <row r="122">
          <cell r="H122" t="str">
            <v>105507-P.S.R. HUAMALATA</v>
          </cell>
          <cell r="I122">
            <v>12</v>
          </cell>
          <cell r="J122">
            <v>12</v>
          </cell>
        </row>
        <row r="123">
          <cell r="H123" t="str">
            <v>105510-P.S.R. RECOLETA</v>
          </cell>
          <cell r="I123">
            <v>15</v>
          </cell>
          <cell r="J123">
            <v>15</v>
          </cell>
        </row>
        <row r="124">
          <cell r="H124" t="str">
            <v>105722-CECOF SAN JOSE DE LA DEHESA</v>
          </cell>
          <cell r="I124">
            <v>98</v>
          </cell>
          <cell r="J124">
            <v>98</v>
          </cell>
        </row>
        <row r="125">
          <cell r="H125" t="str">
            <v>105723-CECOF LIMARI</v>
          </cell>
          <cell r="I125">
            <v>65</v>
          </cell>
          <cell r="J125">
            <v>65</v>
          </cell>
        </row>
        <row r="126">
          <cell r="H126" t="str">
            <v>200258-CECOF LOS COPIHUES</v>
          </cell>
          <cell r="I126">
            <v>44</v>
          </cell>
          <cell r="J126">
            <v>44</v>
          </cell>
        </row>
        <row r="127">
          <cell r="H127" t="str">
            <v>Total 04301-OVALLE</v>
          </cell>
          <cell r="I127">
            <v>1316</v>
          </cell>
          <cell r="J127">
            <v>1316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62</v>
          </cell>
          <cell r="J129">
            <v>62</v>
          </cell>
        </row>
        <row r="130">
          <cell r="H130" t="str">
            <v>105433-P.S.R. SAN LORENZO</v>
          </cell>
          <cell r="I130">
            <v>0</v>
          </cell>
          <cell r="J130">
            <v>0</v>
          </cell>
        </row>
        <row r="131">
          <cell r="H131" t="str">
            <v>105434-P.S.R. SAN MARCOS</v>
          </cell>
          <cell r="I131">
            <v>3</v>
          </cell>
          <cell r="J131">
            <v>3</v>
          </cell>
        </row>
        <row r="132">
          <cell r="H132" t="str">
            <v>105441-P.S.R. MANQUEHUA</v>
          </cell>
          <cell r="I132">
            <v>0</v>
          </cell>
          <cell r="J132">
            <v>0</v>
          </cell>
        </row>
        <row r="133">
          <cell r="H133" t="str">
            <v xml:space="preserve">105459-P.S.R. BARRANCAS                </v>
          </cell>
          <cell r="I133">
            <v>4</v>
          </cell>
          <cell r="J133">
            <v>4</v>
          </cell>
        </row>
        <row r="134">
          <cell r="H134" t="str">
            <v>105460-P.S.R. COGOTI 18</v>
          </cell>
          <cell r="I134">
            <v>6</v>
          </cell>
          <cell r="J134">
            <v>6</v>
          </cell>
        </row>
        <row r="135">
          <cell r="H135" t="str">
            <v>105461-P.S.R. EL HUACHO</v>
          </cell>
          <cell r="I135">
            <v>0</v>
          </cell>
          <cell r="J135">
            <v>0</v>
          </cell>
        </row>
        <row r="136">
          <cell r="H136" t="str">
            <v>105462-P.S.R. EL SAUCE</v>
          </cell>
          <cell r="I136">
            <v>3</v>
          </cell>
          <cell r="J136">
            <v>3</v>
          </cell>
        </row>
        <row r="137">
          <cell r="H137" t="str">
            <v>105463-P.S.R. QUILITAPIA</v>
          </cell>
          <cell r="I137">
            <v>6</v>
          </cell>
          <cell r="J137">
            <v>6</v>
          </cell>
        </row>
        <row r="138">
          <cell r="H138" t="str">
            <v>105464-P.S.R. LA LIGUA</v>
          </cell>
          <cell r="I138">
            <v>4</v>
          </cell>
          <cell r="J138">
            <v>4</v>
          </cell>
        </row>
        <row r="139">
          <cell r="H139" t="str">
            <v>105465-P.S.R. RAMADILLA</v>
          </cell>
          <cell r="I139">
            <v>1</v>
          </cell>
          <cell r="J139">
            <v>1</v>
          </cell>
        </row>
        <row r="140">
          <cell r="H140" t="str">
            <v>105466-P.S.R. VALLE HERMOSO</v>
          </cell>
          <cell r="I140">
            <v>3</v>
          </cell>
          <cell r="J140">
            <v>3</v>
          </cell>
        </row>
        <row r="141">
          <cell r="H141" t="str">
            <v>105490-P.S.R. EL DURAZNO</v>
          </cell>
          <cell r="I141">
            <v>1</v>
          </cell>
          <cell r="J141">
            <v>1</v>
          </cell>
        </row>
        <row r="142">
          <cell r="H142" t="str">
            <v>Total 04302-COMBARBALÁ</v>
          </cell>
          <cell r="I142">
            <v>93</v>
          </cell>
          <cell r="J142">
            <v>93</v>
          </cell>
        </row>
        <row r="143">
          <cell r="H143" t="str">
            <v>04304-MONTE PATRIA</v>
          </cell>
          <cell r="I143"/>
          <cell r="J143"/>
        </row>
        <row r="144">
          <cell r="H144" t="str">
            <v>105307-CES. RURAL MONTE PATRIA</v>
          </cell>
          <cell r="I144">
            <v>256</v>
          </cell>
          <cell r="J144">
            <v>256</v>
          </cell>
        </row>
        <row r="145">
          <cell r="H145" t="str">
            <v>105311-CES. RURAL CHAÑARAL ALTO</v>
          </cell>
          <cell r="I145">
            <v>47</v>
          </cell>
          <cell r="J145">
            <v>47</v>
          </cell>
        </row>
        <row r="146">
          <cell r="H146" t="str">
            <v>105312-CES. RURAL CAREN</v>
          </cell>
          <cell r="I146">
            <v>49</v>
          </cell>
          <cell r="J146">
            <v>49</v>
          </cell>
        </row>
        <row r="147">
          <cell r="H147" t="str">
            <v>105318-CES. RURAL EL PALQUI</v>
          </cell>
          <cell r="I147">
            <v>141</v>
          </cell>
          <cell r="J147">
            <v>141</v>
          </cell>
        </row>
        <row r="148">
          <cell r="H148" t="str">
            <v>105425-P.S.R. CHILECITO</v>
          </cell>
          <cell r="I148">
            <v>5</v>
          </cell>
          <cell r="J148">
            <v>5</v>
          </cell>
        </row>
        <row r="149">
          <cell r="H149" t="str">
            <v>105427-P.S.R. HACIENDA VALDIVIA</v>
          </cell>
          <cell r="I149">
            <v>1</v>
          </cell>
          <cell r="J149">
            <v>1</v>
          </cell>
        </row>
        <row r="150">
          <cell r="H150" t="str">
            <v>105428-P.S.R. HUATULAME</v>
          </cell>
          <cell r="I150">
            <v>12</v>
          </cell>
          <cell r="J150">
            <v>12</v>
          </cell>
        </row>
        <row r="151">
          <cell r="H151" t="str">
            <v>105430-P.S.R. MIALQUI</v>
          </cell>
          <cell r="I151">
            <v>8</v>
          </cell>
          <cell r="J151">
            <v>8</v>
          </cell>
        </row>
        <row r="152">
          <cell r="H152" t="str">
            <v>105431-P.S.R. PEDREGAL</v>
          </cell>
          <cell r="I152">
            <v>7</v>
          </cell>
          <cell r="J152">
            <v>7</v>
          </cell>
        </row>
        <row r="153">
          <cell r="H153" t="str">
            <v>105432-P.S.R. RAPEL</v>
          </cell>
          <cell r="I153">
            <v>8</v>
          </cell>
          <cell r="J153">
            <v>8</v>
          </cell>
        </row>
        <row r="154">
          <cell r="H154" t="str">
            <v>105435-P.S.R. TULAHUEN</v>
          </cell>
          <cell r="I154">
            <v>8</v>
          </cell>
          <cell r="J154">
            <v>8</v>
          </cell>
        </row>
        <row r="155">
          <cell r="H155" t="str">
            <v>105436-P.S.R. EL MAITEN</v>
          </cell>
          <cell r="I155">
            <v>3</v>
          </cell>
          <cell r="J155">
            <v>3</v>
          </cell>
        </row>
        <row r="156">
          <cell r="H156" t="str">
            <v>105489-P.S.R. RAMADAS DE TULAHUEN</v>
          </cell>
          <cell r="I156">
            <v>3</v>
          </cell>
          <cell r="J156">
            <v>3</v>
          </cell>
        </row>
        <row r="157">
          <cell r="H157" t="str">
            <v>Total 04304-MONTE PATRIA</v>
          </cell>
          <cell r="I157">
            <v>548</v>
          </cell>
          <cell r="J157">
            <v>548</v>
          </cell>
        </row>
        <row r="158">
          <cell r="H158" t="str">
            <v>04304-PUNITAQUI</v>
          </cell>
          <cell r="I158"/>
          <cell r="J158"/>
        </row>
        <row r="159">
          <cell r="H159" t="str">
            <v>105308-CES. RURAL PUNITAQUI</v>
          </cell>
          <cell r="I159">
            <v>160</v>
          </cell>
          <cell r="J159">
            <v>160</v>
          </cell>
        </row>
        <row r="160">
          <cell r="H160" t="str">
            <v>105440-P.S.R. DIVISADERO</v>
          </cell>
          <cell r="I160">
            <v>1</v>
          </cell>
          <cell r="J160">
            <v>1</v>
          </cell>
        </row>
        <row r="161">
          <cell r="H161" t="str">
            <v>105442-P.S.R. SAN PEDRO DE QUILES</v>
          </cell>
          <cell r="I161">
            <v>0</v>
          </cell>
          <cell r="J161">
            <v>0</v>
          </cell>
        </row>
        <row r="162">
          <cell r="H162" t="str">
            <v xml:space="preserve">105508-P.S.R. EL PARRAL DE QUILES  </v>
          </cell>
          <cell r="I162">
            <v>0</v>
          </cell>
          <cell r="J162">
            <v>0</v>
          </cell>
        </row>
        <row r="163">
          <cell r="H163" t="str">
            <v>Total 04304-PUNITAQUI</v>
          </cell>
          <cell r="I163">
            <v>161</v>
          </cell>
          <cell r="J163">
            <v>161</v>
          </cell>
        </row>
        <row r="164">
          <cell r="H164" t="str">
            <v>04305-RIO HURTADO</v>
          </cell>
          <cell r="I164"/>
          <cell r="J164"/>
        </row>
        <row r="165">
          <cell r="H165" t="str">
            <v>105310-CES. RURAL PICHASCA</v>
          </cell>
          <cell r="I165">
            <v>33</v>
          </cell>
          <cell r="J165">
            <v>33</v>
          </cell>
        </row>
        <row r="166">
          <cell r="H166" t="str">
            <v>105409-P.S.R. EL CHAÑAR</v>
          </cell>
          <cell r="I166">
            <v>1</v>
          </cell>
          <cell r="J166">
            <v>1</v>
          </cell>
        </row>
        <row r="167">
          <cell r="H167" t="str">
            <v>105410-P.S.R. HURTADO</v>
          </cell>
          <cell r="I167">
            <v>1</v>
          </cell>
          <cell r="J167">
            <v>1</v>
          </cell>
        </row>
        <row r="168">
          <cell r="H168" t="str">
            <v>105411-P.S.R. LAS BREAS</v>
          </cell>
          <cell r="I168">
            <v>7</v>
          </cell>
          <cell r="J168">
            <v>7</v>
          </cell>
        </row>
        <row r="169">
          <cell r="H169" t="str">
            <v>105413-P.S.R. SAMO ALTO</v>
          </cell>
          <cell r="I169">
            <v>6</v>
          </cell>
          <cell r="J169">
            <v>6</v>
          </cell>
        </row>
        <row r="170">
          <cell r="H170" t="str">
            <v>105414-P.S.R. SERON</v>
          </cell>
          <cell r="I170">
            <v>3</v>
          </cell>
          <cell r="J170">
            <v>3</v>
          </cell>
        </row>
        <row r="171">
          <cell r="H171" t="str">
            <v>105503-P.S.R. TABAQUEROS</v>
          </cell>
          <cell r="I171">
            <v>2</v>
          </cell>
          <cell r="J171">
            <v>2</v>
          </cell>
        </row>
        <row r="172">
          <cell r="H172" t="str">
            <v>Total 04305-RIO HURTADO</v>
          </cell>
          <cell r="I172">
            <v>53</v>
          </cell>
          <cell r="J172">
            <v>53</v>
          </cell>
        </row>
        <row r="173">
          <cell r="H173" t="str">
            <v>Total general</v>
          </cell>
          <cell r="I173">
            <v>7327</v>
          </cell>
          <cell r="J173">
            <v>7327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  <cell r="V3" t="str">
            <v>Suma de Total</v>
          </cell>
          <cell r="W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V4" t="str">
            <v>Etiquetas de fila</v>
          </cell>
          <cell r="W4">
            <v>6</v>
          </cell>
          <cell r="X4" t="str">
            <v>Total general</v>
          </cell>
        </row>
        <row r="5">
          <cell r="H5" t="str">
            <v>04101-LA SERENA</v>
          </cell>
          <cell r="I5"/>
          <cell r="J5"/>
          <cell r="V5" t="str">
            <v>04101-LA SERENA</v>
          </cell>
          <cell r="W5"/>
          <cell r="X5"/>
        </row>
        <row r="6">
          <cell r="H6" t="str">
            <v>105100-HOSPITAL LA SERENA</v>
          </cell>
          <cell r="I6">
            <v>2</v>
          </cell>
          <cell r="J6">
            <v>2</v>
          </cell>
          <cell r="V6" t="str">
            <v>105300-CES. CARDENAL CARO</v>
          </cell>
          <cell r="W6">
            <v>6</v>
          </cell>
          <cell r="X6">
            <v>6</v>
          </cell>
        </row>
        <row r="7">
          <cell r="H7" t="str">
            <v>105300-CES. CARDENAL CARO</v>
          </cell>
          <cell r="I7">
            <v>724</v>
          </cell>
          <cell r="J7">
            <v>724</v>
          </cell>
          <cell r="V7" t="str">
            <v>105301-CES. LAS COMPAÑIAS</v>
          </cell>
          <cell r="W7">
            <v>86</v>
          </cell>
          <cell r="X7">
            <v>86</v>
          </cell>
        </row>
        <row r="8">
          <cell r="H8" t="str">
            <v>105301-CES. LAS COMPAÑIAS</v>
          </cell>
          <cell r="I8">
            <v>451</v>
          </cell>
          <cell r="J8">
            <v>451</v>
          </cell>
          <cell r="V8" t="str">
            <v>105302-CES. PEDRO AGUIRRE C.</v>
          </cell>
          <cell r="W8">
            <v>84</v>
          </cell>
          <cell r="X8">
            <v>84</v>
          </cell>
        </row>
        <row r="9">
          <cell r="H9" t="str">
            <v>105302-CES. PEDRO AGUIRRE C.</v>
          </cell>
          <cell r="I9">
            <v>517</v>
          </cell>
          <cell r="J9">
            <v>517</v>
          </cell>
          <cell r="V9" t="str">
            <v>105313-CES. SCHAFFHAUSER</v>
          </cell>
          <cell r="W9">
            <v>152</v>
          </cell>
          <cell r="X9">
            <v>152</v>
          </cell>
        </row>
        <row r="10">
          <cell r="H10" t="str">
            <v>105313-CES. SCHAFFHAUSER</v>
          </cell>
          <cell r="I10">
            <v>721</v>
          </cell>
          <cell r="J10">
            <v>721</v>
          </cell>
          <cell r="V10" t="str">
            <v>105319-CES. CARDENAL R.S.H.</v>
          </cell>
          <cell r="W10">
            <v>54</v>
          </cell>
          <cell r="X10">
            <v>54</v>
          </cell>
        </row>
        <row r="11">
          <cell r="H11" t="str">
            <v>105319-CES. CARDENAL R.S.H.</v>
          </cell>
          <cell r="I11">
            <v>406</v>
          </cell>
          <cell r="J11">
            <v>406</v>
          </cell>
          <cell r="V11" t="str">
            <v>105325-CESFAM JUAN PABLO II</v>
          </cell>
          <cell r="W11">
            <v>34</v>
          </cell>
          <cell r="X11">
            <v>34</v>
          </cell>
        </row>
        <row r="12">
          <cell r="H12" t="str">
            <v>105325-CESFAM JUAN PABLO II</v>
          </cell>
          <cell r="I12">
            <v>317</v>
          </cell>
          <cell r="J12">
            <v>317</v>
          </cell>
          <cell r="V12" t="str">
            <v xml:space="preserve">105400-P.S.R. ALGARROBITO            </v>
          </cell>
          <cell r="W12">
            <v>9</v>
          </cell>
          <cell r="X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J13">
            <v>77</v>
          </cell>
          <cell r="V13" t="str">
            <v>105401-P.S.R. LAS ROJAS</v>
          </cell>
          <cell r="W13">
            <v>3</v>
          </cell>
          <cell r="X13">
            <v>3</v>
          </cell>
        </row>
        <row r="14">
          <cell r="H14" t="str">
            <v>105401-P.S.R. LAS ROJAS</v>
          </cell>
          <cell r="I14">
            <v>12</v>
          </cell>
          <cell r="J14">
            <v>12</v>
          </cell>
          <cell r="V14" t="str">
            <v>105402-P.S.R. EL ROMERO</v>
          </cell>
          <cell r="W14">
            <v>3</v>
          </cell>
          <cell r="X14">
            <v>3</v>
          </cell>
        </row>
        <row r="15">
          <cell r="H15" t="str">
            <v>105402-P.S.R. EL ROMERO</v>
          </cell>
          <cell r="I15">
            <v>23</v>
          </cell>
          <cell r="J15">
            <v>23</v>
          </cell>
          <cell r="V15" t="str">
            <v>105700-CECOF VILLA EL INDIO</v>
          </cell>
          <cell r="W15">
            <v>1</v>
          </cell>
          <cell r="X15">
            <v>1</v>
          </cell>
        </row>
        <row r="16">
          <cell r="H16" t="str">
            <v>105499-P.S.R. LAMBERT</v>
          </cell>
          <cell r="I16">
            <v>13</v>
          </cell>
          <cell r="J16">
            <v>13</v>
          </cell>
          <cell r="V16" t="str">
            <v>105701-CECOF VILLA ALEMANIA</v>
          </cell>
          <cell r="W16">
            <v>1</v>
          </cell>
          <cell r="X16">
            <v>1</v>
          </cell>
        </row>
        <row r="17">
          <cell r="H17" t="str">
            <v>105700-CECOF VILLA EL INDIO</v>
          </cell>
          <cell r="I17">
            <v>48</v>
          </cell>
          <cell r="J17">
            <v>48</v>
          </cell>
          <cell r="V17" t="str">
            <v>105702-CECOF VILLA LAMBERT</v>
          </cell>
          <cell r="W17">
            <v>9</v>
          </cell>
          <cell r="X17">
            <v>9</v>
          </cell>
        </row>
        <row r="18">
          <cell r="H18" t="str">
            <v>105701-CECOF VILLA ALEMANIA</v>
          </cell>
          <cell r="I18">
            <v>29</v>
          </cell>
          <cell r="J18">
            <v>29</v>
          </cell>
          <cell r="V18" t="str">
            <v>Total 04101-LA SERENA</v>
          </cell>
          <cell r="W18">
            <v>442</v>
          </cell>
          <cell r="X18">
            <v>442</v>
          </cell>
        </row>
        <row r="19">
          <cell r="H19" t="str">
            <v>105702-CECOF VILLA LAMBERT</v>
          </cell>
          <cell r="I19">
            <v>100</v>
          </cell>
          <cell r="J19">
            <v>100</v>
          </cell>
          <cell r="V19" t="str">
            <v>04102-COQUIMBO</v>
          </cell>
          <cell r="W19"/>
          <cell r="X19"/>
        </row>
        <row r="20">
          <cell r="H20" t="str">
            <v>Total 04101-LA SERENA</v>
          </cell>
          <cell r="I20">
            <v>3440</v>
          </cell>
          <cell r="J20">
            <v>3440</v>
          </cell>
          <cell r="V20" t="str">
            <v>105303-CES. SAN JUAN</v>
          </cell>
          <cell r="W20">
            <v>153</v>
          </cell>
          <cell r="X20">
            <v>153</v>
          </cell>
        </row>
        <row r="21">
          <cell r="H21" t="str">
            <v>04102-COQUIMBO</v>
          </cell>
          <cell r="I21"/>
          <cell r="J21"/>
          <cell r="V21" t="str">
            <v>105321-CES. RURAL  TONGOY</v>
          </cell>
          <cell r="W21">
            <v>18</v>
          </cell>
          <cell r="X21">
            <v>18</v>
          </cell>
        </row>
        <row r="22">
          <cell r="H22" t="str">
            <v>105101-HOSPITAL COQUIMBO</v>
          </cell>
          <cell r="I22">
            <v>32</v>
          </cell>
          <cell r="J22">
            <v>32</v>
          </cell>
          <cell r="V22" t="str">
            <v>105323-CES. DR. SERGIO AGUILAR</v>
          </cell>
          <cell r="W22">
            <v>248</v>
          </cell>
          <cell r="X22">
            <v>248</v>
          </cell>
        </row>
        <row r="23">
          <cell r="H23" t="str">
            <v>105303-CES. SAN JUAN</v>
          </cell>
          <cell r="I23">
            <v>918</v>
          </cell>
          <cell r="J23">
            <v>918</v>
          </cell>
          <cell r="V23" t="str">
            <v xml:space="preserve">105404-P.S.R. EL TANGUE                         </v>
          </cell>
          <cell r="W23">
            <v>1</v>
          </cell>
          <cell r="X23">
            <v>1</v>
          </cell>
        </row>
        <row r="24">
          <cell r="H24" t="str">
            <v>105304-CES. SANTA CECILIA</v>
          </cell>
          <cell r="I24">
            <v>501</v>
          </cell>
          <cell r="J24">
            <v>501</v>
          </cell>
          <cell r="V24" t="str">
            <v>105405-P.S.R. GUANAQUEROS</v>
          </cell>
          <cell r="W24">
            <v>5</v>
          </cell>
          <cell r="X24">
            <v>5</v>
          </cell>
        </row>
        <row r="25">
          <cell r="H25" t="str">
            <v>105321-CES. RURAL  TONGOY</v>
          </cell>
          <cell r="I25">
            <v>92</v>
          </cell>
          <cell r="J25">
            <v>92</v>
          </cell>
          <cell r="V25" t="str">
            <v>105406-P.S.R. PAN DE AZUCAR</v>
          </cell>
          <cell r="W25">
            <v>39</v>
          </cell>
          <cell r="X25">
            <v>39</v>
          </cell>
        </row>
        <row r="26">
          <cell r="H26" t="str">
            <v>105323-CES. DR. SERGIO AGUILAR</v>
          </cell>
          <cell r="I26">
            <v>1341</v>
          </cell>
          <cell r="J26">
            <v>1341</v>
          </cell>
          <cell r="V26" t="str">
            <v>200273-CECOF PUNTA MIRA</v>
          </cell>
          <cell r="W26">
            <v>6</v>
          </cell>
          <cell r="X26">
            <v>6</v>
          </cell>
        </row>
        <row r="27">
          <cell r="H27" t="str">
            <v xml:space="preserve">105404-P.S.R. EL TANGUE                         </v>
          </cell>
          <cell r="I27">
            <v>6</v>
          </cell>
          <cell r="J27">
            <v>6</v>
          </cell>
          <cell r="V27" t="str">
            <v>Total 04102-COQUIMBO</v>
          </cell>
          <cell r="W27">
            <v>470</v>
          </cell>
          <cell r="X27">
            <v>470</v>
          </cell>
        </row>
        <row r="28">
          <cell r="H28" t="str">
            <v>105405-P.S.R. GUANAQUEROS</v>
          </cell>
          <cell r="I28">
            <v>41</v>
          </cell>
          <cell r="J28">
            <v>41</v>
          </cell>
          <cell r="V28" t="str">
            <v>04103-ANDACOLLO</v>
          </cell>
          <cell r="W28"/>
          <cell r="X28"/>
        </row>
        <row r="29">
          <cell r="H29" t="str">
            <v>105406-P.S.R. PAN DE AZUCAR</v>
          </cell>
          <cell r="I29">
            <v>347</v>
          </cell>
          <cell r="J29">
            <v>347</v>
          </cell>
          <cell r="V29" t="str">
            <v>105106-HOSPITAL ANDACOLLO</v>
          </cell>
          <cell r="W29">
            <v>7</v>
          </cell>
          <cell r="X29">
            <v>7</v>
          </cell>
        </row>
        <row r="30">
          <cell r="H30" t="str">
            <v>105407-P.S.R. TAMBILLOS</v>
          </cell>
          <cell r="I30">
            <v>15</v>
          </cell>
          <cell r="J30">
            <v>15</v>
          </cell>
          <cell r="V30" t="str">
            <v>Total 04103-ANDACOLLO</v>
          </cell>
          <cell r="W30">
            <v>7</v>
          </cell>
          <cell r="X30">
            <v>7</v>
          </cell>
        </row>
        <row r="31">
          <cell r="H31" t="str">
            <v>105705-CECOF EL ALBA</v>
          </cell>
          <cell r="I31">
            <v>75</v>
          </cell>
          <cell r="J31">
            <v>75</v>
          </cell>
          <cell r="V31" t="str">
            <v>04104-LA HIGUERA</v>
          </cell>
          <cell r="W31"/>
          <cell r="X31"/>
        </row>
        <row r="32">
          <cell r="H32" t="str">
            <v>200273-CECOF PUNTA MIRA</v>
          </cell>
          <cell r="I32">
            <v>66</v>
          </cell>
          <cell r="J32">
            <v>66</v>
          </cell>
          <cell r="V32" t="str">
            <v>105314-CES. LA HIGUERA</v>
          </cell>
          <cell r="W32">
            <v>3</v>
          </cell>
          <cell r="X32">
            <v>3</v>
          </cell>
        </row>
        <row r="33">
          <cell r="H33" t="str">
            <v>Total 04102-COQUIMBO</v>
          </cell>
          <cell r="I33">
            <v>3434</v>
          </cell>
          <cell r="J33">
            <v>3434</v>
          </cell>
          <cell r="V33" t="str">
            <v xml:space="preserve">105500-P.S.R. CALETA HORNOS        </v>
          </cell>
          <cell r="W33">
            <v>3</v>
          </cell>
          <cell r="X33">
            <v>3</v>
          </cell>
        </row>
        <row r="34">
          <cell r="H34" t="str">
            <v>04103-ANDACOLLO</v>
          </cell>
          <cell r="I34"/>
          <cell r="J34"/>
          <cell r="V34" t="str">
            <v>105505-P.S.R. LOS CHOROS</v>
          </cell>
          <cell r="W34">
            <v>3</v>
          </cell>
          <cell r="X34">
            <v>3</v>
          </cell>
        </row>
        <row r="35">
          <cell r="H35" t="str">
            <v>105106-HOSPITAL ANDACOLLO</v>
          </cell>
          <cell r="I35">
            <v>216</v>
          </cell>
          <cell r="J35">
            <v>216</v>
          </cell>
          <cell r="V35" t="str">
            <v>105506-P.S.R. EL TRAPICHE</v>
          </cell>
          <cell r="W35">
            <v>1</v>
          </cell>
          <cell r="X35">
            <v>1</v>
          </cell>
        </row>
        <row r="36">
          <cell r="H36" t="str">
            <v>Total 04103-ANDACOLLO</v>
          </cell>
          <cell r="I36">
            <v>216</v>
          </cell>
          <cell r="J36">
            <v>216</v>
          </cell>
          <cell r="V36" t="str">
            <v>Total 04104-LA HIGUERA</v>
          </cell>
          <cell r="W36">
            <v>10</v>
          </cell>
          <cell r="X36">
            <v>10</v>
          </cell>
        </row>
        <row r="37">
          <cell r="H37" t="str">
            <v>04104-LA HIGUERA</v>
          </cell>
          <cell r="I37"/>
          <cell r="J37"/>
          <cell r="V37" t="str">
            <v>04105-PAIHUANO</v>
          </cell>
          <cell r="W37"/>
          <cell r="X37"/>
        </row>
        <row r="38">
          <cell r="H38" t="str">
            <v>105314-CES. LA HIGUERA</v>
          </cell>
          <cell r="I38">
            <v>22</v>
          </cell>
          <cell r="J38">
            <v>22</v>
          </cell>
          <cell r="V38" t="str">
            <v>105306-CES. PAIHUANO</v>
          </cell>
          <cell r="W38">
            <v>8</v>
          </cell>
          <cell r="X38">
            <v>8</v>
          </cell>
        </row>
        <row r="39">
          <cell r="H39" t="str">
            <v xml:space="preserve">105500-P.S.R. CALETA HORNOS        </v>
          </cell>
          <cell r="I39">
            <v>29</v>
          </cell>
          <cell r="J39">
            <v>29</v>
          </cell>
          <cell r="V39" t="str">
            <v>105477-P.S.R. PISCO ELQUI</v>
          </cell>
          <cell r="W39">
            <v>6</v>
          </cell>
          <cell r="X39">
            <v>6</v>
          </cell>
        </row>
        <row r="40">
          <cell r="H40" t="str">
            <v>105505-P.S.R. LOS CHOROS</v>
          </cell>
          <cell r="I40">
            <v>13</v>
          </cell>
          <cell r="J40">
            <v>13</v>
          </cell>
          <cell r="V40" t="str">
            <v>Total 04105-PAIHUANO</v>
          </cell>
          <cell r="W40">
            <v>14</v>
          </cell>
          <cell r="X40">
            <v>14</v>
          </cell>
        </row>
        <row r="41">
          <cell r="H41" t="str">
            <v>105506-P.S.R. EL TRAPICHE</v>
          </cell>
          <cell r="I41">
            <v>6</v>
          </cell>
          <cell r="J41">
            <v>6</v>
          </cell>
          <cell r="V41" t="str">
            <v>04106-VICUÑA</v>
          </cell>
          <cell r="W41"/>
          <cell r="X41"/>
        </row>
        <row r="42">
          <cell r="H42" t="str">
            <v>Total 04104-LA HIGUERA</v>
          </cell>
          <cell r="I42">
            <v>70</v>
          </cell>
          <cell r="J42">
            <v>70</v>
          </cell>
          <cell r="V42" t="str">
            <v>105107-HOSPITAL VICUÑA</v>
          </cell>
          <cell r="W42">
            <v>67</v>
          </cell>
          <cell r="X42">
            <v>67</v>
          </cell>
        </row>
        <row r="43">
          <cell r="H43" t="str">
            <v>04105-PAIHUANO</v>
          </cell>
          <cell r="I43"/>
          <cell r="J43"/>
          <cell r="V43" t="str">
            <v>105467-P.S.R. DIAGUITAS</v>
          </cell>
          <cell r="W43">
            <v>7</v>
          </cell>
          <cell r="X43">
            <v>7</v>
          </cell>
        </row>
        <row r="44">
          <cell r="H44" t="str">
            <v>105306-CES. PAIHUANO</v>
          </cell>
          <cell r="I44">
            <v>48</v>
          </cell>
          <cell r="J44">
            <v>48</v>
          </cell>
          <cell r="V44" t="str">
            <v>105468-P.S.R. EL MOLLE</v>
          </cell>
          <cell r="W44">
            <v>2</v>
          </cell>
          <cell r="X44">
            <v>2</v>
          </cell>
        </row>
        <row r="45">
          <cell r="H45" t="str">
            <v>105475-P.S.R. HORCON</v>
          </cell>
          <cell r="I45">
            <v>18</v>
          </cell>
          <cell r="J45">
            <v>18</v>
          </cell>
          <cell r="V45" t="str">
            <v>105469-P.S.R. EL TAMBO</v>
          </cell>
          <cell r="W45">
            <v>2</v>
          </cell>
          <cell r="X45">
            <v>2</v>
          </cell>
        </row>
        <row r="46">
          <cell r="H46" t="str">
            <v>105476-P.S.R. MONTE GRANDE</v>
          </cell>
          <cell r="I46">
            <v>3</v>
          </cell>
          <cell r="J46">
            <v>3</v>
          </cell>
          <cell r="V46" t="str">
            <v>105471-P.S.R. PERALILLO</v>
          </cell>
          <cell r="W46">
            <v>14</v>
          </cell>
          <cell r="X46">
            <v>14</v>
          </cell>
        </row>
        <row r="47">
          <cell r="H47" t="str">
            <v>105477-P.S.R. PISCO ELQUI</v>
          </cell>
          <cell r="I47">
            <v>16</v>
          </cell>
          <cell r="J47">
            <v>16</v>
          </cell>
          <cell r="V47" t="str">
            <v>105472-P.S.R. RIVADAVIA</v>
          </cell>
          <cell r="W47">
            <v>8</v>
          </cell>
          <cell r="X47">
            <v>8</v>
          </cell>
        </row>
        <row r="48">
          <cell r="H48" t="str">
            <v>Total 04105-PAIHUANO</v>
          </cell>
          <cell r="I48">
            <v>85</v>
          </cell>
          <cell r="J48">
            <v>85</v>
          </cell>
          <cell r="V48" t="str">
            <v>105473-P.S.R. TALCUNA</v>
          </cell>
          <cell r="W48">
            <v>1</v>
          </cell>
          <cell r="X48">
            <v>1</v>
          </cell>
        </row>
        <row r="49">
          <cell r="H49" t="str">
            <v>04106-VICUÑA</v>
          </cell>
          <cell r="I49"/>
          <cell r="J49"/>
          <cell r="V49" t="str">
            <v>105502-P.S.R. CALINGASTA</v>
          </cell>
          <cell r="W49">
            <v>11</v>
          </cell>
          <cell r="X49">
            <v>11</v>
          </cell>
        </row>
        <row r="50">
          <cell r="H50" t="str">
            <v>105107-HOSPITAL VICUÑA</v>
          </cell>
          <cell r="I50">
            <v>406</v>
          </cell>
          <cell r="J50">
            <v>406</v>
          </cell>
          <cell r="V50" t="str">
            <v>105509-P.S.R. GUALLIGUAICA</v>
          </cell>
          <cell r="W50">
            <v>1</v>
          </cell>
          <cell r="X50">
            <v>1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  <cell r="V51" t="str">
            <v>Total 04106-VICUÑA</v>
          </cell>
          <cell r="W51">
            <v>113</v>
          </cell>
          <cell r="X51">
            <v>113</v>
          </cell>
        </row>
        <row r="52">
          <cell r="H52" t="str">
            <v>105468-P.S.R. EL MOLLE</v>
          </cell>
          <cell r="I52">
            <v>42</v>
          </cell>
          <cell r="J52">
            <v>42</v>
          </cell>
          <cell r="V52" t="str">
            <v>04201-ILLAPEL</v>
          </cell>
          <cell r="W52"/>
          <cell r="X52"/>
        </row>
        <row r="53">
          <cell r="H53" t="str">
            <v>105469-P.S.R. EL TAMBO</v>
          </cell>
          <cell r="I53">
            <v>42</v>
          </cell>
          <cell r="J53">
            <v>42</v>
          </cell>
          <cell r="V53" t="str">
            <v>105103-HOSPITAL ILLAPEL</v>
          </cell>
          <cell r="W53">
            <v>70</v>
          </cell>
          <cell r="X53">
            <v>70</v>
          </cell>
        </row>
        <row r="54">
          <cell r="H54" t="str">
            <v>105470-P.S.R. HUANTA</v>
          </cell>
          <cell r="I54">
            <v>3</v>
          </cell>
          <cell r="J54">
            <v>3</v>
          </cell>
          <cell r="V54" t="str">
            <v>105326-CESFAM SAN RAFAEL</v>
          </cell>
          <cell r="W54">
            <v>12</v>
          </cell>
          <cell r="X54">
            <v>12</v>
          </cell>
        </row>
        <row r="55">
          <cell r="H55" t="str">
            <v>105471-P.S.R. PERALILLO</v>
          </cell>
          <cell r="I55">
            <v>73</v>
          </cell>
          <cell r="J55">
            <v>73</v>
          </cell>
          <cell r="V55" t="str">
            <v xml:space="preserve">105443-P.S.R. CARCAMO                   </v>
          </cell>
          <cell r="W55">
            <v>1</v>
          </cell>
          <cell r="X55">
            <v>1</v>
          </cell>
        </row>
        <row r="56">
          <cell r="H56" t="str">
            <v>105472-P.S.R. RIVADAVIA</v>
          </cell>
          <cell r="I56">
            <v>17</v>
          </cell>
          <cell r="J56">
            <v>17</v>
          </cell>
          <cell r="V56" t="str">
            <v>105444-P.S.R. HUINTIL</v>
          </cell>
          <cell r="W56">
            <v>7</v>
          </cell>
          <cell r="X56">
            <v>7</v>
          </cell>
        </row>
        <row r="57">
          <cell r="H57" t="str">
            <v>105473-P.S.R. TALCUNA</v>
          </cell>
          <cell r="I57">
            <v>9</v>
          </cell>
          <cell r="J57">
            <v>9</v>
          </cell>
          <cell r="V57" t="str">
            <v>105445-P.S.R. LIMAHUIDA</v>
          </cell>
          <cell r="W57">
            <v>1</v>
          </cell>
          <cell r="X57">
            <v>1</v>
          </cell>
        </row>
        <row r="58">
          <cell r="H58" t="str">
            <v>105474-P.S.R. CHAPILCA</v>
          </cell>
          <cell r="I58">
            <v>13</v>
          </cell>
          <cell r="J58">
            <v>13</v>
          </cell>
          <cell r="V58" t="str">
            <v>105447-P.S.R. PERALILLO</v>
          </cell>
          <cell r="W58">
            <v>1</v>
          </cell>
          <cell r="X58">
            <v>1</v>
          </cell>
        </row>
        <row r="59">
          <cell r="H59" t="str">
            <v>105502-P.S.R. CALINGASTA</v>
          </cell>
          <cell r="I59">
            <v>85</v>
          </cell>
          <cell r="J59">
            <v>85</v>
          </cell>
          <cell r="V59" t="str">
            <v>105449-P.S.R. TUNGA NORTE</v>
          </cell>
          <cell r="W59">
            <v>2</v>
          </cell>
          <cell r="X59">
            <v>2</v>
          </cell>
        </row>
        <row r="60">
          <cell r="H60" t="str">
            <v>105509-P.S.R. GUALLIGUAICA</v>
          </cell>
          <cell r="I60">
            <v>13</v>
          </cell>
          <cell r="J60">
            <v>13</v>
          </cell>
          <cell r="V60" t="str">
            <v>105485-P.S.R. PLAN DE HORNOS</v>
          </cell>
          <cell r="W60">
            <v>1</v>
          </cell>
          <cell r="X60">
            <v>1</v>
          </cell>
        </row>
        <row r="61">
          <cell r="H61" t="str">
            <v>Total 04106-VICUÑA</v>
          </cell>
          <cell r="I61">
            <v>741</v>
          </cell>
          <cell r="J61">
            <v>741</v>
          </cell>
          <cell r="V61" t="str">
            <v>105487-P.S.R. CAÑAS UNO</v>
          </cell>
          <cell r="W61">
            <v>1</v>
          </cell>
          <cell r="X61">
            <v>1</v>
          </cell>
        </row>
        <row r="62">
          <cell r="H62" t="str">
            <v>04201-ILLAPEL</v>
          </cell>
          <cell r="I62"/>
          <cell r="J62"/>
          <cell r="V62" t="str">
            <v>105504-P.S.R. SOCAVON</v>
          </cell>
          <cell r="W62">
            <v>3</v>
          </cell>
          <cell r="X62">
            <v>3</v>
          </cell>
        </row>
        <row r="63">
          <cell r="H63" t="str">
            <v>105103-HOSPITAL ILLAPEL</v>
          </cell>
          <cell r="I63">
            <v>412</v>
          </cell>
          <cell r="J63">
            <v>412</v>
          </cell>
          <cell r="V63" t="str">
            <v>Total 04201-ILLAPEL</v>
          </cell>
          <cell r="W63">
            <v>99</v>
          </cell>
          <cell r="X63">
            <v>99</v>
          </cell>
        </row>
        <row r="64">
          <cell r="H64" t="str">
            <v>105326-CESFAM SAN RAFAEL</v>
          </cell>
          <cell r="I64">
            <v>150</v>
          </cell>
          <cell r="J64">
            <v>150</v>
          </cell>
          <cell r="V64" t="str">
            <v>04202-CANELA</v>
          </cell>
          <cell r="W64"/>
          <cell r="X64"/>
        </row>
        <row r="65">
          <cell r="H65" t="str">
            <v xml:space="preserve">105443-P.S.R. CARCAMO                   </v>
          </cell>
          <cell r="I65">
            <v>10</v>
          </cell>
          <cell r="J65">
            <v>10</v>
          </cell>
          <cell r="V65" t="str">
            <v>105309-CES. RURAL CANELA</v>
          </cell>
          <cell r="W65">
            <v>31</v>
          </cell>
          <cell r="X65">
            <v>31</v>
          </cell>
        </row>
        <row r="66">
          <cell r="H66" t="str">
            <v>105444-P.S.R. HUINTIL</v>
          </cell>
          <cell r="I66">
            <v>5</v>
          </cell>
          <cell r="J66">
            <v>5</v>
          </cell>
          <cell r="V66" t="str">
            <v xml:space="preserve">105450-P.S.R. MINCHA NORTE            </v>
          </cell>
          <cell r="W66">
            <v>17</v>
          </cell>
          <cell r="X66">
            <v>17</v>
          </cell>
        </row>
        <row r="67">
          <cell r="H67" t="str">
            <v>105445-P.S.R. LIMAHUIDA</v>
          </cell>
          <cell r="I67">
            <v>1</v>
          </cell>
          <cell r="J67">
            <v>1</v>
          </cell>
          <cell r="V67" t="str">
            <v>105451-P.S.R. AGUA FRIA</v>
          </cell>
          <cell r="W67">
            <v>2</v>
          </cell>
          <cell r="X67">
            <v>2</v>
          </cell>
        </row>
        <row r="68">
          <cell r="H68" t="str">
            <v>105446-P.S.R. MATANCILLA</v>
          </cell>
          <cell r="I68">
            <v>1</v>
          </cell>
          <cell r="J68">
            <v>1</v>
          </cell>
          <cell r="V68" t="str">
            <v>105482-P.S.R. CANELA ALTA</v>
          </cell>
          <cell r="W68">
            <v>13</v>
          </cell>
          <cell r="X68">
            <v>13</v>
          </cell>
        </row>
        <row r="69">
          <cell r="H69" t="str">
            <v>105447-P.S.R. PERALILLO</v>
          </cell>
          <cell r="I69">
            <v>8</v>
          </cell>
          <cell r="J69">
            <v>8</v>
          </cell>
          <cell r="V69" t="str">
            <v>105483-P.S.R. LOS RULOS</v>
          </cell>
          <cell r="W69">
            <v>3</v>
          </cell>
          <cell r="X69">
            <v>3</v>
          </cell>
        </row>
        <row r="70">
          <cell r="H70" t="str">
            <v>105448-P.S.R. SANTA VIRGINIA</v>
          </cell>
          <cell r="I70">
            <v>6</v>
          </cell>
          <cell r="J70">
            <v>6</v>
          </cell>
          <cell r="V70" t="str">
            <v>105484-P.S.R. HUENTELAUQUEN</v>
          </cell>
          <cell r="W70">
            <v>2</v>
          </cell>
          <cell r="X70">
            <v>2</v>
          </cell>
        </row>
        <row r="71">
          <cell r="H71" t="str">
            <v>105449-P.S.R. TUNGA NORTE</v>
          </cell>
          <cell r="I71">
            <v>1</v>
          </cell>
          <cell r="J71">
            <v>1</v>
          </cell>
          <cell r="V71" t="str">
            <v>105497-P.S.R. JABONERIA</v>
          </cell>
          <cell r="W71">
            <v>1</v>
          </cell>
          <cell r="X71">
            <v>1</v>
          </cell>
        </row>
        <row r="72">
          <cell r="H72" t="str">
            <v>105485-P.S.R. PLAN DE HORNOS</v>
          </cell>
          <cell r="I72">
            <v>6</v>
          </cell>
          <cell r="J72">
            <v>6</v>
          </cell>
          <cell r="V72" t="str">
            <v>Total 04202-CANELA</v>
          </cell>
          <cell r="W72">
            <v>69</v>
          </cell>
          <cell r="X72">
            <v>69</v>
          </cell>
        </row>
        <row r="73">
          <cell r="H73" t="str">
            <v>105486-P.S.R. TUNGA SUR</v>
          </cell>
          <cell r="I73">
            <v>4</v>
          </cell>
          <cell r="J73">
            <v>4</v>
          </cell>
          <cell r="V73" t="str">
            <v>04203-LOS VILOS</v>
          </cell>
          <cell r="W73"/>
          <cell r="X73"/>
        </row>
        <row r="74">
          <cell r="H74" t="str">
            <v>105487-P.S.R. CAÑAS UNO</v>
          </cell>
          <cell r="I74">
            <v>10</v>
          </cell>
          <cell r="J74">
            <v>10</v>
          </cell>
          <cell r="V74" t="str">
            <v>105108-HOSPITAL LOS VILOS</v>
          </cell>
          <cell r="W74">
            <v>49</v>
          </cell>
          <cell r="X74">
            <v>49</v>
          </cell>
        </row>
        <row r="75">
          <cell r="H75" t="str">
            <v>105496-P.S.R. PINTACURA SUR</v>
          </cell>
          <cell r="I75">
            <v>5</v>
          </cell>
          <cell r="J75">
            <v>5</v>
          </cell>
          <cell r="V75" t="str">
            <v xml:space="preserve">105478-P.S.R. CAIMANES                   </v>
          </cell>
          <cell r="W75">
            <v>2</v>
          </cell>
          <cell r="X75">
            <v>2</v>
          </cell>
        </row>
        <row r="76">
          <cell r="H76" t="str">
            <v>105504-P.S.R. SOCAVON</v>
          </cell>
          <cell r="I76">
            <v>7</v>
          </cell>
          <cell r="J76">
            <v>7</v>
          </cell>
          <cell r="V76" t="str">
            <v>105479-P.S.R. GUANGUALI</v>
          </cell>
          <cell r="W76">
            <v>2</v>
          </cell>
          <cell r="X76">
            <v>2</v>
          </cell>
        </row>
        <row r="77">
          <cell r="H77" t="str">
            <v>Total 04201-ILLAPEL</v>
          </cell>
          <cell r="I77">
            <v>626</v>
          </cell>
          <cell r="J77">
            <v>626</v>
          </cell>
          <cell r="V77" t="str">
            <v>105480-P.S.R. QUILIMARI</v>
          </cell>
          <cell r="W77">
            <v>6</v>
          </cell>
          <cell r="X77">
            <v>6</v>
          </cell>
        </row>
        <row r="78">
          <cell r="H78" t="str">
            <v>04202-CANELA</v>
          </cell>
          <cell r="I78"/>
          <cell r="J78"/>
          <cell r="V78" t="str">
            <v>105511-P.S.R. LOS CONDORES</v>
          </cell>
          <cell r="W78">
            <v>6</v>
          </cell>
          <cell r="X78">
            <v>6</v>
          </cell>
        </row>
        <row r="79">
          <cell r="H79" t="str">
            <v>105309-CES. RURAL CANELA</v>
          </cell>
          <cell r="I79">
            <v>179</v>
          </cell>
          <cell r="J79">
            <v>179</v>
          </cell>
          <cell r="V79" t="str">
            <v>Total 04203-LOS VILOS</v>
          </cell>
          <cell r="W79">
            <v>65</v>
          </cell>
          <cell r="X79">
            <v>65</v>
          </cell>
        </row>
        <row r="80">
          <cell r="H80" t="str">
            <v xml:space="preserve">105450-P.S.R. MINCHA NORTE            </v>
          </cell>
          <cell r="I80">
            <v>62</v>
          </cell>
          <cell r="J80">
            <v>62</v>
          </cell>
          <cell r="V80" t="str">
            <v>04204-SALAMANCA</v>
          </cell>
          <cell r="W80"/>
          <cell r="X80"/>
        </row>
        <row r="81">
          <cell r="H81" t="str">
            <v>105451-P.S.R. AGUA FRIA</v>
          </cell>
          <cell r="I81">
            <v>5</v>
          </cell>
          <cell r="J81">
            <v>5</v>
          </cell>
          <cell r="V81" t="str">
            <v>105104-HOSPITAL SALAMANCA</v>
          </cell>
          <cell r="W81">
            <v>46</v>
          </cell>
          <cell r="X81">
            <v>46</v>
          </cell>
        </row>
        <row r="82">
          <cell r="H82" t="str">
            <v>105482-P.S.R. CANELA ALTA</v>
          </cell>
          <cell r="I82">
            <v>39</v>
          </cell>
          <cell r="J82">
            <v>39</v>
          </cell>
          <cell r="V82" t="str">
            <v xml:space="preserve">105452-P.S.R. CUNCUMEN                 </v>
          </cell>
          <cell r="W82">
            <v>13</v>
          </cell>
          <cell r="X82">
            <v>13</v>
          </cell>
        </row>
        <row r="83">
          <cell r="H83" t="str">
            <v>105483-P.S.R. LOS RULOS</v>
          </cell>
          <cell r="I83">
            <v>5</v>
          </cell>
          <cell r="J83">
            <v>5</v>
          </cell>
          <cell r="V83" t="str">
            <v>105453-P.S.R. TRANQUILLA</v>
          </cell>
          <cell r="W83">
            <v>4</v>
          </cell>
          <cell r="X83">
            <v>4</v>
          </cell>
        </row>
        <row r="84">
          <cell r="H84" t="str">
            <v>105484-P.S.R. HUENTELAUQUEN</v>
          </cell>
          <cell r="I84">
            <v>20</v>
          </cell>
          <cell r="J84">
            <v>20</v>
          </cell>
          <cell r="V84" t="str">
            <v>105455-P.S.R. CHILLEPIN</v>
          </cell>
          <cell r="W84">
            <v>8</v>
          </cell>
          <cell r="X84">
            <v>8</v>
          </cell>
        </row>
        <row r="85">
          <cell r="H85" t="str">
            <v>105488-P.S.R. ESPIRITU SANTO</v>
          </cell>
          <cell r="I85">
            <v>4</v>
          </cell>
          <cell r="J85">
            <v>4</v>
          </cell>
          <cell r="V85" t="str">
            <v>105456-P.S.R. LLIMPO</v>
          </cell>
          <cell r="W85">
            <v>3</v>
          </cell>
          <cell r="X85">
            <v>3</v>
          </cell>
        </row>
        <row r="86">
          <cell r="H86" t="str">
            <v>105493-P.S.R. MINCHA SUR</v>
          </cell>
          <cell r="I86">
            <v>5</v>
          </cell>
          <cell r="J86">
            <v>5</v>
          </cell>
          <cell r="V86" t="str">
            <v>105457-P.S.R. SAN AGUSTIN</v>
          </cell>
          <cell r="W86">
            <v>3</v>
          </cell>
          <cell r="X86">
            <v>3</v>
          </cell>
        </row>
        <row r="87">
          <cell r="H87" t="str">
            <v>105497-P.S.R. JABONERIA</v>
          </cell>
          <cell r="I87">
            <v>6</v>
          </cell>
          <cell r="J87">
            <v>6</v>
          </cell>
          <cell r="V87" t="str">
            <v>105458-P.S.R. TAHUINCO</v>
          </cell>
          <cell r="W87">
            <v>5</v>
          </cell>
          <cell r="X87">
            <v>5</v>
          </cell>
        </row>
        <row r="88">
          <cell r="H88" t="str">
            <v>105498-P.S.R. QUEBRADA DE LINARES</v>
          </cell>
          <cell r="I88">
            <v>2</v>
          </cell>
          <cell r="J88">
            <v>2</v>
          </cell>
          <cell r="V88" t="str">
            <v>105491-P.S.R. QUELEN BAJO</v>
          </cell>
          <cell r="W88">
            <v>6</v>
          </cell>
          <cell r="X88">
            <v>6</v>
          </cell>
        </row>
        <row r="89">
          <cell r="H89" t="str">
            <v>Total 04202-CANELA</v>
          </cell>
          <cell r="I89">
            <v>327</v>
          </cell>
          <cell r="J89">
            <v>327</v>
          </cell>
          <cell r="V89" t="str">
            <v>105492-P.S.R. CAMISA</v>
          </cell>
          <cell r="W89">
            <v>1</v>
          </cell>
          <cell r="X89">
            <v>1</v>
          </cell>
        </row>
        <row r="90">
          <cell r="H90" t="str">
            <v>04203-LOS VILOS</v>
          </cell>
          <cell r="I90"/>
          <cell r="J90"/>
          <cell r="V90" t="str">
            <v>105501-P.S.R. ARBOLEDA GRANDE</v>
          </cell>
          <cell r="W90">
            <v>7</v>
          </cell>
          <cell r="X90">
            <v>7</v>
          </cell>
        </row>
        <row r="91">
          <cell r="H91" t="str">
            <v>105108-HOSPITAL LOS VILOS</v>
          </cell>
          <cell r="I91">
            <v>288</v>
          </cell>
          <cell r="J91">
            <v>288</v>
          </cell>
          <cell r="V91" t="str">
            <v>Total 04204-SALAMANCA</v>
          </cell>
          <cell r="W91">
            <v>96</v>
          </cell>
          <cell r="X91">
            <v>96</v>
          </cell>
        </row>
        <row r="92">
          <cell r="H92" t="str">
            <v xml:space="preserve">105478-P.S.R. CAIMANES                   </v>
          </cell>
          <cell r="I92">
            <v>51</v>
          </cell>
          <cell r="J92">
            <v>51</v>
          </cell>
          <cell r="V92" t="str">
            <v>04301-OVALLE</v>
          </cell>
          <cell r="W92"/>
          <cell r="X92"/>
        </row>
        <row r="93">
          <cell r="H93" t="str">
            <v>105479-P.S.R. GUANGUALI</v>
          </cell>
          <cell r="I93">
            <v>10</v>
          </cell>
          <cell r="J93">
            <v>10</v>
          </cell>
          <cell r="V93" t="str">
            <v>105315-CES. RURAL C. DE TAMAYA</v>
          </cell>
          <cell r="W93">
            <v>20</v>
          </cell>
          <cell r="X93">
            <v>20</v>
          </cell>
        </row>
        <row r="94">
          <cell r="H94" t="str">
            <v>105480-P.S.R. QUILIMARI</v>
          </cell>
          <cell r="I94">
            <v>40</v>
          </cell>
          <cell r="J94">
            <v>40</v>
          </cell>
          <cell r="V94" t="str">
            <v>105317-CES. JORGE JORDAN D.</v>
          </cell>
          <cell r="W94">
            <v>92</v>
          </cell>
          <cell r="X94">
            <v>92</v>
          </cell>
        </row>
        <row r="95">
          <cell r="H95" t="str">
            <v>105481-P.S.R. TILAMA</v>
          </cell>
          <cell r="I95">
            <v>3</v>
          </cell>
          <cell r="J95">
            <v>3</v>
          </cell>
          <cell r="V95" t="str">
            <v>105322-CES. MARCOS MACUADA</v>
          </cell>
          <cell r="W95">
            <v>143</v>
          </cell>
          <cell r="X95">
            <v>143</v>
          </cell>
        </row>
        <row r="96">
          <cell r="H96" t="str">
            <v>105511-P.S.R. LOS CONDORES</v>
          </cell>
          <cell r="I96">
            <v>1</v>
          </cell>
          <cell r="J96">
            <v>1</v>
          </cell>
          <cell r="V96" t="str">
            <v>105324-CES. SOTAQUI</v>
          </cell>
          <cell r="W96">
            <v>29</v>
          </cell>
          <cell r="X96">
            <v>29</v>
          </cell>
        </row>
        <row r="97">
          <cell r="H97" t="str">
            <v>Total 04203-LOS VILOS</v>
          </cell>
          <cell r="I97">
            <v>393</v>
          </cell>
          <cell r="J97">
            <v>393</v>
          </cell>
          <cell r="V97" t="str">
            <v>105415-P.S.R. BARRAZA</v>
          </cell>
          <cell r="W97">
            <v>3</v>
          </cell>
          <cell r="X97">
            <v>3</v>
          </cell>
        </row>
        <row r="98">
          <cell r="H98" t="str">
            <v>04204-SALAMANCA</v>
          </cell>
          <cell r="I98"/>
          <cell r="J98"/>
          <cell r="V98" t="str">
            <v xml:space="preserve">105416-P.S.R. CAMARICO                  </v>
          </cell>
          <cell r="W98">
            <v>7</v>
          </cell>
          <cell r="X98">
            <v>7</v>
          </cell>
        </row>
        <row r="99">
          <cell r="H99" t="str">
            <v>105104-HOSPITAL SALAMANCA</v>
          </cell>
          <cell r="I99">
            <v>249</v>
          </cell>
          <cell r="J99">
            <v>249</v>
          </cell>
          <cell r="V99" t="str">
            <v>105417-P.S.R. ALCONES BAJOS</v>
          </cell>
          <cell r="W99">
            <v>2</v>
          </cell>
          <cell r="X99">
            <v>2</v>
          </cell>
        </row>
        <row r="100">
          <cell r="H100" t="str">
            <v xml:space="preserve">105452-P.S.R. CUNCUMEN                 </v>
          </cell>
          <cell r="I100">
            <v>139</v>
          </cell>
          <cell r="J100">
            <v>139</v>
          </cell>
          <cell r="V100" t="str">
            <v>105419-P.S.R. LAS SOSSAS</v>
          </cell>
          <cell r="W100">
            <v>2</v>
          </cell>
          <cell r="X100">
            <v>2</v>
          </cell>
        </row>
        <row r="101">
          <cell r="H101" t="str">
            <v>105453-P.S.R. TRANQUILLA</v>
          </cell>
          <cell r="I101">
            <v>20</v>
          </cell>
          <cell r="J101">
            <v>20</v>
          </cell>
          <cell r="V101" t="str">
            <v>105420-P.S.R. LIMARI</v>
          </cell>
          <cell r="W101">
            <v>16</v>
          </cell>
          <cell r="X101">
            <v>16</v>
          </cell>
        </row>
        <row r="102">
          <cell r="H102" t="str">
            <v>105454-P.S.R. CUNLAGUA</v>
          </cell>
          <cell r="I102">
            <v>11</v>
          </cell>
          <cell r="J102">
            <v>11</v>
          </cell>
          <cell r="V102" t="str">
            <v>105422-P.S.R. HORNILLOS</v>
          </cell>
          <cell r="W102">
            <v>2</v>
          </cell>
          <cell r="X102">
            <v>2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  <cell r="V103" t="str">
            <v>105437-P.S.R. CHALINGA</v>
          </cell>
          <cell r="W103">
            <v>6</v>
          </cell>
          <cell r="X103">
            <v>6</v>
          </cell>
        </row>
        <row r="104">
          <cell r="H104" t="str">
            <v>105456-P.S.R. LLIMPO</v>
          </cell>
          <cell r="I104">
            <v>25</v>
          </cell>
          <cell r="J104">
            <v>25</v>
          </cell>
          <cell r="V104" t="str">
            <v>105439-P.S.R. CERRO BLANCO</v>
          </cell>
          <cell r="W104">
            <v>1</v>
          </cell>
          <cell r="X104">
            <v>1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  <cell r="V105" t="str">
            <v>105507-P.S.R. HUAMALATA</v>
          </cell>
          <cell r="W105">
            <v>2</v>
          </cell>
          <cell r="X105">
            <v>2</v>
          </cell>
        </row>
        <row r="106">
          <cell r="H106" t="str">
            <v>105458-P.S.R. TAHUINCO</v>
          </cell>
          <cell r="I106">
            <v>17</v>
          </cell>
          <cell r="J106">
            <v>17</v>
          </cell>
          <cell r="V106" t="str">
            <v>105510-P.S.R. RECOLETA</v>
          </cell>
          <cell r="W106">
            <v>7</v>
          </cell>
          <cell r="X106">
            <v>7</v>
          </cell>
        </row>
        <row r="107">
          <cell r="H107" t="str">
            <v>105491-P.S.R. QUELEN BAJO</v>
          </cell>
          <cell r="I107">
            <v>25</v>
          </cell>
          <cell r="J107">
            <v>25</v>
          </cell>
          <cell r="V107" t="str">
            <v>105722-CECOF SAN JOSE DE LA DEHESA</v>
          </cell>
          <cell r="W107">
            <v>31</v>
          </cell>
          <cell r="X107">
            <v>31</v>
          </cell>
        </row>
        <row r="108">
          <cell r="H108" t="str">
            <v>105492-P.S.R. CAMISA</v>
          </cell>
          <cell r="I108">
            <v>12</v>
          </cell>
          <cell r="J108">
            <v>12</v>
          </cell>
          <cell r="V108" t="str">
            <v>105723-CECOF LIMARI</v>
          </cell>
          <cell r="W108">
            <v>54</v>
          </cell>
          <cell r="X108">
            <v>54</v>
          </cell>
        </row>
        <row r="109">
          <cell r="H109" t="str">
            <v>105501-P.S.R. ARBOLEDA GRANDE</v>
          </cell>
          <cell r="I109">
            <v>30</v>
          </cell>
          <cell r="J109">
            <v>30</v>
          </cell>
          <cell r="V109" t="str">
            <v>200258-CECOF LOS COPIHUES</v>
          </cell>
          <cell r="W109">
            <v>10</v>
          </cell>
          <cell r="X109">
            <v>10</v>
          </cell>
        </row>
        <row r="110">
          <cell r="H110" t="str">
            <v>Total 04204-SALAMANCA</v>
          </cell>
          <cell r="I110">
            <v>572</v>
          </cell>
          <cell r="J110">
            <v>572</v>
          </cell>
          <cell r="V110" t="str">
            <v>Total 04301-OVALLE</v>
          </cell>
          <cell r="W110">
            <v>427</v>
          </cell>
          <cell r="X110">
            <v>427</v>
          </cell>
        </row>
        <row r="111">
          <cell r="H111" t="str">
            <v>04301-OVALLE</v>
          </cell>
          <cell r="I111"/>
          <cell r="J111"/>
          <cell r="V111" t="str">
            <v>04302-COMBARBALÁ</v>
          </cell>
          <cell r="W111"/>
          <cell r="X111"/>
        </row>
        <row r="112">
          <cell r="H112" t="str">
            <v>105315-CES. RURAL C. DE TAMAYA</v>
          </cell>
          <cell r="I112">
            <v>144</v>
          </cell>
          <cell r="J112">
            <v>144</v>
          </cell>
          <cell r="V112" t="str">
            <v>105433-P.S.R. SAN LORENZO</v>
          </cell>
          <cell r="W112">
            <v>1</v>
          </cell>
          <cell r="X112">
            <v>1</v>
          </cell>
        </row>
        <row r="113">
          <cell r="H113" t="str">
            <v>105317-CES. JORGE JORDAN D.</v>
          </cell>
          <cell r="I113">
            <v>524</v>
          </cell>
          <cell r="J113">
            <v>524</v>
          </cell>
          <cell r="V113" t="str">
            <v>105434-P.S.R. SAN MARCOS</v>
          </cell>
          <cell r="W113">
            <v>3</v>
          </cell>
          <cell r="X113">
            <v>3</v>
          </cell>
        </row>
        <row r="114">
          <cell r="H114" t="str">
            <v>105322-CES. MARCOS MACUADA</v>
          </cell>
          <cell r="I114">
            <v>742</v>
          </cell>
          <cell r="J114">
            <v>742</v>
          </cell>
          <cell r="V114" t="str">
            <v>105441-P.S.R. MANQUEHUA</v>
          </cell>
          <cell r="W114">
            <v>4</v>
          </cell>
          <cell r="X114">
            <v>4</v>
          </cell>
        </row>
        <row r="115">
          <cell r="H115" t="str">
            <v>105324-CES. SOTAQUI</v>
          </cell>
          <cell r="I115">
            <v>135</v>
          </cell>
          <cell r="J115">
            <v>135</v>
          </cell>
          <cell r="V115" t="str">
            <v xml:space="preserve">105459-P.S.R. BARRANCAS                </v>
          </cell>
          <cell r="W115">
            <v>3</v>
          </cell>
          <cell r="X115">
            <v>3</v>
          </cell>
        </row>
        <row r="116">
          <cell r="H116" t="str">
            <v>105415-P.S.R. BARRAZA</v>
          </cell>
          <cell r="I116">
            <v>35</v>
          </cell>
          <cell r="J116">
            <v>35</v>
          </cell>
          <cell r="V116" t="str">
            <v>105461-P.S.R. EL HUACHO</v>
          </cell>
          <cell r="W116">
            <v>2</v>
          </cell>
          <cell r="X116">
            <v>2</v>
          </cell>
        </row>
        <row r="117">
          <cell r="H117" t="str">
            <v xml:space="preserve">105416-P.S.R. CAMARICO                  </v>
          </cell>
          <cell r="I117">
            <v>36</v>
          </cell>
          <cell r="J117">
            <v>36</v>
          </cell>
          <cell r="V117" t="str">
            <v>105462-P.S.R. EL SAUCE</v>
          </cell>
          <cell r="W117">
            <v>5</v>
          </cell>
          <cell r="X117">
            <v>5</v>
          </cell>
        </row>
        <row r="118">
          <cell r="H118" t="str">
            <v>105417-P.S.R. ALCONES BAJOS</v>
          </cell>
          <cell r="I118">
            <v>12</v>
          </cell>
          <cell r="J118">
            <v>12</v>
          </cell>
          <cell r="V118" t="str">
            <v>105466-P.S.R. VALLE HERMOSO</v>
          </cell>
          <cell r="W118">
            <v>1</v>
          </cell>
          <cell r="X118">
            <v>1</v>
          </cell>
        </row>
        <row r="119">
          <cell r="H119" t="str">
            <v>105419-P.S.R. LAS SOSSAS</v>
          </cell>
          <cell r="I119">
            <v>11</v>
          </cell>
          <cell r="J119">
            <v>11</v>
          </cell>
          <cell r="V119" t="str">
            <v>Total 04302-COMBARBALÁ</v>
          </cell>
          <cell r="W119">
            <v>19</v>
          </cell>
          <cell r="X119">
            <v>19</v>
          </cell>
        </row>
        <row r="120">
          <cell r="H120" t="str">
            <v>105420-P.S.R. LIMARI</v>
          </cell>
          <cell r="I120">
            <v>54</v>
          </cell>
          <cell r="J120">
            <v>54</v>
          </cell>
          <cell r="V120" t="str">
            <v>04304-MONTE PATRIA</v>
          </cell>
          <cell r="W120"/>
          <cell r="X120"/>
        </row>
        <row r="121">
          <cell r="H121" t="str">
            <v>105422-P.S.R. HORNILLOS</v>
          </cell>
          <cell r="I121">
            <v>13</v>
          </cell>
          <cell r="J121">
            <v>13</v>
          </cell>
          <cell r="V121" t="str">
            <v>105307-CES. RURAL MONTE PATRIA</v>
          </cell>
          <cell r="W121">
            <v>47</v>
          </cell>
          <cell r="X121">
            <v>47</v>
          </cell>
        </row>
        <row r="122">
          <cell r="H122" t="str">
            <v>105437-P.S.R. CHALINGA</v>
          </cell>
          <cell r="I122">
            <v>5</v>
          </cell>
          <cell r="J122">
            <v>5</v>
          </cell>
          <cell r="V122" t="str">
            <v>105311-CES. RURAL CHAÑARAL ALTO</v>
          </cell>
          <cell r="W122">
            <v>16</v>
          </cell>
          <cell r="X122">
            <v>16</v>
          </cell>
        </row>
        <row r="123">
          <cell r="H123" t="str">
            <v>105439-P.S.R. CERRO BLANCO</v>
          </cell>
          <cell r="I123">
            <v>10</v>
          </cell>
          <cell r="J123">
            <v>10</v>
          </cell>
          <cell r="V123" t="str">
            <v>105312-CES. RURAL CAREN</v>
          </cell>
          <cell r="W123">
            <v>15</v>
          </cell>
          <cell r="X123">
            <v>15</v>
          </cell>
        </row>
        <row r="124">
          <cell r="H124" t="str">
            <v>105507-P.S.R. HUAMALATA</v>
          </cell>
          <cell r="I124">
            <v>35</v>
          </cell>
          <cell r="J124">
            <v>35</v>
          </cell>
          <cell r="V124" t="str">
            <v>105318-CES. RURAL EL PALQUI</v>
          </cell>
          <cell r="W124">
            <v>25</v>
          </cell>
          <cell r="X124">
            <v>25</v>
          </cell>
        </row>
        <row r="125">
          <cell r="H125" t="str">
            <v>105510-P.S.R. RECOLETA</v>
          </cell>
          <cell r="I125">
            <v>40</v>
          </cell>
          <cell r="J125">
            <v>40</v>
          </cell>
          <cell r="V125" t="str">
            <v>105425-P.S.R. CHILECITO</v>
          </cell>
          <cell r="W125">
            <v>4</v>
          </cell>
          <cell r="X125">
            <v>4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  <cell r="V126" t="str">
            <v>105427-P.S.R. HACIENDA VALDIVIA</v>
          </cell>
          <cell r="W126">
            <v>3</v>
          </cell>
          <cell r="X126">
            <v>3</v>
          </cell>
        </row>
        <row r="127">
          <cell r="H127" t="str">
            <v>105723-CECOF LIMARI</v>
          </cell>
          <cell r="I127">
            <v>127</v>
          </cell>
          <cell r="J127">
            <v>127</v>
          </cell>
          <cell r="V127" t="str">
            <v>105428-P.S.R. HUATULAME</v>
          </cell>
          <cell r="W127">
            <v>6</v>
          </cell>
          <cell r="X127">
            <v>6</v>
          </cell>
        </row>
        <row r="128">
          <cell r="H128" t="str">
            <v>200258-CECOF LOS COPIHUES</v>
          </cell>
          <cell r="I128">
            <v>40</v>
          </cell>
          <cell r="J128">
            <v>40</v>
          </cell>
          <cell r="V128" t="str">
            <v>105430-P.S.R. MIALQUI</v>
          </cell>
          <cell r="W128">
            <v>3</v>
          </cell>
          <cell r="X128">
            <v>3</v>
          </cell>
        </row>
        <row r="129">
          <cell r="H129" t="str">
            <v>Total 04301-OVALLE</v>
          </cell>
          <cell r="I129">
            <v>2086</v>
          </cell>
          <cell r="J129">
            <v>2086</v>
          </cell>
          <cell r="V129" t="str">
            <v>105431-P.S.R. PEDREGAL</v>
          </cell>
          <cell r="W129">
            <v>3</v>
          </cell>
          <cell r="X129">
            <v>3</v>
          </cell>
        </row>
        <row r="130">
          <cell r="H130" t="str">
            <v>04302-COMBARBALÁ</v>
          </cell>
          <cell r="I130"/>
          <cell r="J130"/>
          <cell r="V130" t="str">
            <v>105432-P.S.R. RAPEL</v>
          </cell>
          <cell r="W130">
            <v>6</v>
          </cell>
          <cell r="X130">
            <v>6</v>
          </cell>
        </row>
        <row r="131">
          <cell r="H131" t="str">
            <v>105105-HOSPITAL COMBARBALA</v>
          </cell>
          <cell r="I131">
            <v>162</v>
          </cell>
          <cell r="J131">
            <v>162</v>
          </cell>
          <cell r="V131" t="str">
            <v>105435-P.S.R. TULAHUEN</v>
          </cell>
          <cell r="W131">
            <v>6</v>
          </cell>
          <cell r="X131">
            <v>6</v>
          </cell>
        </row>
        <row r="132">
          <cell r="H132" t="str">
            <v>105433-P.S.R. SAN LORENZO</v>
          </cell>
          <cell r="I132">
            <v>3</v>
          </cell>
          <cell r="J132">
            <v>3</v>
          </cell>
          <cell r="V132" t="str">
            <v>105436-P.S.R. EL MAITEN</v>
          </cell>
          <cell r="W132">
            <v>1</v>
          </cell>
          <cell r="X132">
            <v>1</v>
          </cell>
        </row>
        <row r="133">
          <cell r="H133" t="str">
            <v>105434-P.S.R. SAN MARCOS</v>
          </cell>
          <cell r="I133">
            <v>17</v>
          </cell>
          <cell r="J133">
            <v>17</v>
          </cell>
          <cell r="V133" t="str">
            <v>105489-P.S.R. RAMADAS DE TULAHUEN</v>
          </cell>
          <cell r="W133">
            <v>1</v>
          </cell>
          <cell r="X133">
            <v>1</v>
          </cell>
        </row>
        <row r="134">
          <cell r="H134" t="str">
            <v>105441-P.S.R. MANQUEHUA</v>
          </cell>
          <cell r="I134">
            <v>9</v>
          </cell>
          <cell r="J134">
            <v>9</v>
          </cell>
          <cell r="V134" t="str">
            <v>Total 04304-MONTE PATRIA</v>
          </cell>
          <cell r="W134">
            <v>136</v>
          </cell>
          <cell r="X134">
            <v>136</v>
          </cell>
        </row>
        <row r="135">
          <cell r="H135" t="str">
            <v xml:space="preserve">105459-P.S.R. BARRANCAS                </v>
          </cell>
          <cell r="I135">
            <v>10</v>
          </cell>
          <cell r="J135">
            <v>10</v>
          </cell>
          <cell r="V135" t="str">
            <v>04304-PUNITAQUI</v>
          </cell>
          <cell r="W135"/>
          <cell r="X135"/>
        </row>
        <row r="136">
          <cell r="H136" t="str">
            <v>105460-P.S.R. COGOTI 18</v>
          </cell>
          <cell r="I136">
            <v>20</v>
          </cell>
          <cell r="J136">
            <v>20</v>
          </cell>
          <cell r="V136" t="str">
            <v>105308-CES. RURAL PUNITAQUI</v>
          </cell>
          <cell r="W136">
            <v>45</v>
          </cell>
          <cell r="X136">
            <v>45</v>
          </cell>
        </row>
        <row r="137">
          <cell r="H137" t="str">
            <v>105461-P.S.R. EL HUACHO</v>
          </cell>
          <cell r="I137">
            <v>4</v>
          </cell>
          <cell r="J137">
            <v>4</v>
          </cell>
          <cell r="V137" t="str">
            <v>105440-P.S.R. DIVISADERO</v>
          </cell>
          <cell r="W137">
            <v>6</v>
          </cell>
          <cell r="X137">
            <v>6</v>
          </cell>
        </row>
        <row r="138">
          <cell r="H138" t="str">
            <v>105462-P.S.R. EL SAUCE</v>
          </cell>
          <cell r="I138">
            <v>18</v>
          </cell>
          <cell r="J138">
            <v>18</v>
          </cell>
          <cell r="V138" t="str">
            <v>Total 04304-PUNITAQUI</v>
          </cell>
          <cell r="W138">
            <v>51</v>
          </cell>
          <cell r="X138">
            <v>51</v>
          </cell>
        </row>
        <row r="139">
          <cell r="H139" t="str">
            <v>105464-P.S.R. LA LIGUA</v>
          </cell>
          <cell r="I139">
            <v>11</v>
          </cell>
          <cell r="J139">
            <v>11</v>
          </cell>
          <cell r="V139" t="str">
            <v>04305-RIO HURTADO</v>
          </cell>
          <cell r="W139"/>
          <cell r="X139"/>
        </row>
        <row r="140">
          <cell r="H140" t="str">
            <v>105465-P.S.R. RAMADILLA</v>
          </cell>
          <cell r="I140">
            <v>4</v>
          </cell>
          <cell r="J140">
            <v>4</v>
          </cell>
          <cell r="V140" t="str">
            <v>105409-P.S.R. EL CHAÑAR</v>
          </cell>
          <cell r="W140">
            <v>1</v>
          </cell>
          <cell r="X140">
            <v>1</v>
          </cell>
        </row>
        <row r="141">
          <cell r="H141" t="str">
            <v>105466-P.S.R. VALLE HERMOSO</v>
          </cell>
          <cell r="I141">
            <v>9</v>
          </cell>
          <cell r="J141">
            <v>9</v>
          </cell>
          <cell r="V141" t="str">
            <v>105410-P.S.R. HURTADO</v>
          </cell>
          <cell r="W141">
            <v>3</v>
          </cell>
          <cell r="X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  <cell r="V142" t="str">
            <v>105411-P.S.R. LAS BREAS</v>
          </cell>
          <cell r="W142">
            <v>2</v>
          </cell>
          <cell r="X142">
            <v>2</v>
          </cell>
        </row>
        <row r="143">
          <cell r="H143" t="str">
            <v>Total 04302-COMBARBALÁ</v>
          </cell>
          <cell r="I143">
            <v>268</v>
          </cell>
          <cell r="J143">
            <v>268</v>
          </cell>
          <cell r="V143" t="str">
            <v>105414-P.S.R. SERON</v>
          </cell>
          <cell r="W143">
            <v>2</v>
          </cell>
          <cell r="X143">
            <v>2</v>
          </cell>
        </row>
        <row r="144">
          <cell r="H144" t="str">
            <v>04304-MONTE PATRIA</v>
          </cell>
          <cell r="I144"/>
          <cell r="J144"/>
          <cell r="V144" t="str">
            <v>Total 04305-RIO HURTADO</v>
          </cell>
          <cell r="W144">
            <v>8</v>
          </cell>
          <cell r="X144">
            <v>8</v>
          </cell>
        </row>
        <row r="145">
          <cell r="H145" t="str">
            <v>105307-CES. RURAL MONTE PATRIA</v>
          </cell>
          <cell r="I145">
            <v>187</v>
          </cell>
          <cell r="J145">
            <v>187</v>
          </cell>
          <cell r="V145" t="str">
            <v>Total general</v>
          </cell>
          <cell r="W145">
            <v>2026</v>
          </cell>
          <cell r="X145">
            <v>2026</v>
          </cell>
        </row>
        <row r="146">
          <cell r="H146" t="str">
            <v>105311-CES. RURAL CHAÑARAL ALTO</v>
          </cell>
          <cell r="I146">
            <v>66</v>
          </cell>
          <cell r="J146">
            <v>66</v>
          </cell>
        </row>
        <row r="147">
          <cell r="H147" t="str">
            <v>105312-CES. RURAL CAREN</v>
          </cell>
          <cell r="I147">
            <v>74</v>
          </cell>
          <cell r="J147">
            <v>74</v>
          </cell>
        </row>
        <row r="148">
          <cell r="H148" t="str">
            <v>105318-CES. RURAL EL PALQUI</v>
          </cell>
          <cell r="I148">
            <v>176</v>
          </cell>
          <cell r="J148">
            <v>176</v>
          </cell>
        </row>
        <row r="149">
          <cell r="H149" t="str">
            <v>105425-P.S.R. CHILECITO</v>
          </cell>
          <cell r="I149">
            <v>10</v>
          </cell>
          <cell r="J149">
            <v>10</v>
          </cell>
        </row>
        <row r="150">
          <cell r="H150" t="str">
            <v>105427-P.S.R. HACIENDA VALDIVIA</v>
          </cell>
          <cell r="I150">
            <v>15</v>
          </cell>
          <cell r="J150">
            <v>15</v>
          </cell>
        </row>
        <row r="151">
          <cell r="H151" t="str">
            <v>105428-P.S.R. HUATULAME</v>
          </cell>
          <cell r="I151">
            <v>32</v>
          </cell>
          <cell r="J151">
            <v>32</v>
          </cell>
        </row>
        <row r="152">
          <cell r="H152" t="str">
            <v>105430-P.S.R. MIALQUI</v>
          </cell>
          <cell r="I152">
            <v>6</v>
          </cell>
          <cell r="J152">
            <v>6</v>
          </cell>
        </row>
        <row r="153">
          <cell r="H153" t="str">
            <v>105431-P.S.R. PEDREGAL</v>
          </cell>
          <cell r="I153">
            <v>18</v>
          </cell>
          <cell r="J153">
            <v>18</v>
          </cell>
        </row>
        <row r="154">
          <cell r="H154" t="str">
            <v>105432-P.S.R. RAPEL</v>
          </cell>
          <cell r="I154">
            <v>26</v>
          </cell>
          <cell r="J154">
            <v>26</v>
          </cell>
        </row>
        <row r="155">
          <cell r="H155" t="str">
            <v>105435-P.S.R. TULAHUEN</v>
          </cell>
          <cell r="I155">
            <v>25</v>
          </cell>
          <cell r="J155">
            <v>25</v>
          </cell>
        </row>
        <row r="156">
          <cell r="H156" t="str">
            <v>105436-P.S.R. EL MAITEN</v>
          </cell>
          <cell r="I156">
            <v>7</v>
          </cell>
          <cell r="J156">
            <v>7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645</v>
          </cell>
          <cell r="J158">
            <v>645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250</v>
          </cell>
          <cell r="J160">
            <v>250</v>
          </cell>
        </row>
        <row r="161">
          <cell r="H161" t="str">
            <v>105440-P.S.R. DIVISADERO</v>
          </cell>
          <cell r="I161">
            <v>13</v>
          </cell>
          <cell r="J161">
            <v>13</v>
          </cell>
        </row>
        <row r="162">
          <cell r="H162" t="str">
            <v xml:space="preserve">105508-P.S.R. EL PARRAL DE QUILES  </v>
          </cell>
          <cell r="I162">
            <v>9</v>
          </cell>
          <cell r="J162">
            <v>9</v>
          </cell>
        </row>
        <row r="163">
          <cell r="H163" t="str">
            <v>Total 04304-PUNITAQUI</v>
          </cell>
          <cell r="I163">
            <v>272</v>
          </cell>
          <cell r="J163">
            <v>272</v>
          </cell>
        </row>
        <row r="164">
          <cell r="H164" t="str">
            <v>04305-RIO HURTADO</v>
          </cell>
          <cell r="I164"/>
          <cell r="J164"/>
        </row>
        <row r="165">
          <cell r="H165" t="str">
            <v>105310-CES. RURAL PICHASCA</v>
          </cell>
          <cell r="I165">
            <v>59</v>
          </cell>
          <cell r="J165">
            <v>59</v>
          </cell>
        </row>
        <row r="166">
          <cell r="H166" t="str">
            <v>105409-P.S.R. EL CHAÑAR</v>
          </cell>
          <cell r="I166">
            <v>9</v>
          </cell>
          <cell r="J166">
            <v>9</v>
          </cell>
        </row>
        <row r="167">
          <cell r="H167" t="str">
            <v>105410-P.S.R. HURTADO</v>
          </cell>
          <cell r="I167">
            <v>10</v>
          </cell>
          <cell r="J167">
            <v>10</v>
          </cell>
        </row>
        <row r="168">
          <cell r="H168" t="str">
            <v>105411-P.S.R. LAS BREAS</v>
          </cell>
          <cell r="I168">
            <v>4</v>
          </cell>
          <cell r="J168">
            <v>4</v>
          </cell>
        </row>
        <row r="169">
          <cell r="H169" t="str">
            <v>105413-P.S.R. SAMO ALTO</v>
          </cell>
          <cell r="I169">
            <v>28</v>
          </cell>
          <cell r="J169">
            <v>28</v>
          </cell>
        </row>
        <row r="170">
          <cell r="H170" t="str">
            <v>105414-P.S.R. SERON</v>
          </cell>
          <cell r="I170">
            <v>12</v>
          </cell>
          <cell r="J170">
            <v>12</v>
          </cell>
        </row>
        <row r="171">
          <cell r="H171" t="str">
            <v>105503-P.S.R. TABAQUEROS</v>
          </cell>
          <cell r="I171">
            <v>11</v>
          </cell>
          <cell r="J171">
            <v>11</v>
          </cell>
        </row>
        <row r="172">
          <cell r="H172" t="str">
            <v>Total 04305-RIO HURTADO</v>
          </cell>
          <cell r="I172">
            <v>133</v>
          </cell>
          <cell r="J172">
            <v>133</v>
          </cell>
        </row>
        <row r="173">
          <cell r="H173" t="str">
            <v>Total general</v>
          </cell>
          <cell r="I173">
            <v>13308</v>
          </cell>
          <cell r="J173">
            <v>13308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  <cell r="U3" t="str">
            <v>Suma de Total</v>
          </cell>
          <cell r="V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U4" t="str">
            <v>Etiquetas de fila</v>
          </cell>
          <cell r="V4">
            <v>6</v>
          </cell>
          <cell r="W4" t="str">
            <v>Total general</v>
          </cell>
        </row>
        <row r="5">
          <cell r="H5" t="str">
            <v>04101-LA SERENA</v>
          </cell>
          <cell r="I5"/>
          <cell r="J5"/>
          <cell r="U5" t="str">
            <v>04101-LA SERENA</v>
          </cell>
          <cell r="V5"/>
          <cell r="W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U6" t="str">
            <v>105300-CES. CARDENAL CARO</v>
          </cell>
          <cell r="V6">
            <v>64</v>
          </cell>
          <cell r="W6">
            <v>64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U7" t="str">
            <v>105301-CES. LAS COMPAÑIAS</v>
          </cell>
          <cell r="V7">
            <v>321</v>
          </cell>
          <cell r="W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U8" t="str">
            <v>105302-CES. PEDRO AGUIRRE C.</v>
          </cell>
          <cell r="V8">
            <v>423</v>
          </cell>
          <cell r="W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U9" t="str">
            <v>105313-CES. SCHAFFHAUSER</v>
          </cell>
          <cell r="V9">
            <v>606</v>
          </cell>
          <cell r="W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U10" t="str">
            <v>105319-CES. CARDENAL R.S.H.</v>
          </cell>
          <cell r="V10">
            <v>230</v>
          </cell>
          <cell r="W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U11" t="str">
            <v>105325-CESFAM JUAN PABLO II</v>
          </cell>
          <cell r="V11">
            <v>93</v>
          </cell>
          <cell r="W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U12" t="str">
            <v xml:space="preserve">105400-P.S.R. ALGARROBITO            </v>
          </cell>
          <cell r="V12">
            <v>46</v>
          </cell>
          <cell r="W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U13" t="str">
            <v>105401-P.S.R. LAS ROJAS</v>
          </cell>
          <cell r="V13">
            <v>10</v>
          </cell>
          <cell r="W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U14" t="str">
            <v>105402-P.S.R. EL ROMERO</v>
          </cell>
          <cell r="V14">
            <v>11</v>
          </cell>
          <cell r="W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U15" t="str">
            <v>105499-P.S.R. LAMBERT</v>
          </cell>
          <cell r="V15">
            <v>7</v>
          </cell>
          <cell r="W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U16" t="str">
            <v>105700-CECOF VILLA EL INDIO</v>
          </cell>
          <cell r="V16">
            <v>3</v>
          </cell>
          <cell r="W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U17" t="str">
            <v>105701-CECOF VILLA ALEMANIA</v>
          </cell>
          <cell r="V17">
            <v>3</v>
          </cell>
          <cell r="W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U18" t="str">
            <v>105702-CECOF VILLA LAMBERT</v>
          </cell>
          <cell r="V18">
            <v>14</v>
          </cell>
          <cell r="W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U19" t="str">
            <v>Total 04101-LA SERENA</v>
          </cell>
          <cell r="V19">
            <v>1831</v>
          </cell>
          <cell r="W19">
            <v>1831</v>
          </cell>
        </row>
        <row r="20">
          <cell r="H20" t="str">
            <v>04102-COQUIMBO</v>
          </cell>
          <cell r="I20"/>
          <cell r="J20"/>
          <cell r="U20" t="str">
            <v>04102-COQUIMBO</v>
          </cell>
          <cell r="V20"/>
          <cell r="W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U21" t="str">
            <v>105303-CES. SAN JUAN</v>
          </cell>
          <cell r="V21">
            <v>183</v>
          </cell>
          <cell r="W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U22" t="str">
            <v>105321-CES. RURAL  TONGOY</v>
          </cell>
          <cell r="V22">
            <v>49</v>
          </cell>
          <cell r="W22">
            <v>49</v>
          </cell>
        </row>
        <row r="23">
          <cell r="H23" t="str">
            <v>105321-CES. RURAL  TONGOY</v>
          </cell>
          <cell r="I23">
            <v>291</v>
          </cell>
          <cell r="J23">
            <v>291</v>
          </cell>
          <cell r="U23" t="str">
            <v>105323-CES. DR. SERGIO AGUILAR</v>
          </cell>
          <cell r="V23">
            <v>776</v>
          </cell>
          <cell r="W23">
            <v>776</v>
          </cell>
        </row>
        <row r="24">
          <cell r="H24" t="str">
            <v>105323-CES. DR. SERGIO AGUILAR</v>
          </cell>
          <cell r="I24">
            <v>2507</v>
          </cell>
          <cell r="J24">
            <v>2507</v>
          </cell>
          <cell r="U24" t="str">
            <v xml:space="preserve">105404-P.S.R. EL TANGUE                         </v>
          </cell>
          <cell r="V24">
            <v>2</v>
          </cell>
          <cell r="W24">
            <v>2</v>
          </cell>
        </row>
        <row r="25">
          <cell r="H25" t="str">
            <v xml:space="preserve">105404-P.S.R. EL TANGUE                         </v>
          </cell>
          <cell r="I25">
            <v>11</v>
          </cell>
          <cell r="J25">
            <v>11</v>
          </cell>
          <cell r="U25" t="str">
            <v>105405-P.S.R. GUANAQUEROS</v>
          </cell>
          <cell r="V25">
            <v>12</v>
          </cell>
          <cell r="W25">
            <v>12</v>
          </cell>
        </row>
        <row r="26">
          <cell r="H26" t="str">
            <v>105405-P.S.R. GUANAQUEROS</v>
          </cell>
          <cell r="I26">
            <v>127</v>
          </cell>
          <cell r="J26">
            <v>127</v>
          </cell>
          <cell r="U26" t="str">
            <v>105406-P.S.R. PAN DE AZUCAR</v>
          </cell>
          <cell r="V26">
            <v>91</v>
          </cell>
          <cell r="W26">
            <v>91</v>
          </cell>
        </row>
        <row r="27">
          <cell r="H27" t="str">
            <v>105406-P.S.R. PAN DE AZUCAR</v>
          </cell>
          <cell r="I27">
            <v>662</v>
          </cell>
          <cell r="J27">
            <v>662</v>
          </cell>
          <cell r="U27" t="str">
            <v>105705-CECOF EL ALBA</v>
          </cell>
          <cell r="V27">
            <v>1</v>
          </cell>
          <cell r="W27">
            <v>1</v>
          </cell>
        </row>
        <row r="28">
          <cell r="H28" t="str">
            <v>105407-P.S.R. TAMBILLOS</v>
          </cell>
          <cell r="I28">
            <v>44</v>
          </cell>
          <cell r="J28">
            <v>44</v>
          </cell>
          <cell r="U28" t="str">
            <v>200273-CECOF PUNTA MIRA</v>
          </cell>
          <cell r="V28">
            <v>12</v>
          </cell>
          <cell r="W28">
            <v>12</v>
          </cell>
        </row>
        <row r="29">
          <cell r="H29" t="str">
            <v>105705-CECOF EL ALBA</v>
          </cell>
          <cell r="I29">
            <v>151</v>
          </cell>
          <cell r="J29">
            <v>151</v>
          </cell>
          <cell r="U29" t="str">
            <v>Total 04102-COQUIMBO</v>
          </cell>
          <cell r="V29">
            <v>1126</v>
          </cell>
          <cell r="W29">
            <v>1126</v>
          </cell>
        </row>
        <row r="30">
          <cell r="H30" t="str">
            <v>200273-CECOF PUNTA MIRA</v>
          </cell>
          <cell r="I30">
            <v>115</v>
          </cell>
          <cell r="J30">
            <v>115</v>
          </cell>
          <cell r="U30" t="str">
            <v>04103-ANDACOLLO</v>
          </cell>
          <cell r="V30"/>
          <cell r="W30"/>
        </row>
        <row r="31">
          <cell r="H31" t="str">
            <v>Total 04102-COQUIMBO</v>
          </cell>
          <cell r="I31">
            <v>6456</v>
          </cell>
          <cell r="J31">
            <v>6456</v>
          </cell>
          <cell r="U31" t="str">
            <v>105106-HOSPITAL ANDACOLLO</v>
          </cell>
          <cell r="V31">
            <v>67</v>
          </cell>
          <cell r="W31">
            <v>67</v>
          </cell>
        </row>
        <row r="32">
          <cell r="H32" t="str">
            <v>04103-ANDACOLLO</v>
          </cell>
          <cell r="I32"/>
          <cell r="J32"/>
          <cell r="U32" t="str">
            <v>Total 04103-ANDACOLLO</v>
          </cell>
          <cell r="V32">
            <v>67</v>
          </cell>
          <cell r="W32">
            <v>67</v>
          </cell>
        </row>
        <row r="33">
          <cell r="H33" t="str">
            <v>105106-HOSPITAL ANDACOLLO</v>
          </cell>
          <cell r="I33">
            <v>583</v>
          </cell>
          <cell r="J33">
            <v>583</v>
          </cell>
          <cell r="U33" t="str">
            <v>04104-LA HIGUERA</v>
          </cell>
          <cell r="V33"/>
          <cell r="W33"/>
        </row>
        <row r="34">
          <cell r="H34" t="str">
            <v>Total 04103-ANDACOLLO</v>
          </cell>
          <cell r="I34">
            <v>583</v>
          </cell>
          <cell r="J34">
            <v>583</v>
          </cell>
          <cell r="U34" t="str">
            <v>105314-CES. LA HIGUERA</v>
          </cell>
          <cell r="V34">
            <v>3</v>
          </cell>
          <cell r="W34">
            <v>3</v>
          </cell>
        </row>
        <row r="35">
          <cell r="H35" t="str">
            <v>04104-LA HIGUERA</v>
          </cell>
          <cell r="I35"/>
          <cell r="J35"/>
          <cell r="U35" t="str">
            <v xml:space="preserve">105500-P.S.R. CALETA HORNOS        </v>
          </cell>
          <cell r="V35">
            <v>7</v>
          </cell>
          <cell r="W35">
            <v>7</v>
          </cell>
        </row>
        <row r="36">
          <cell r="H36" t="str">
            <v>105314-CES. LA HIGUERA</v>
          </cell>
          <cell r="I36">
            <v>61</v>
          </cell>
          <cell r="J36">
            <v>61</v>
          </cell>
          <cell r="U36" t="str">
            <v>105505-P.S.R. LOS CHOROS</v>
          </cell>
          <cell r="V36">
            <v>10</v>
          </cell>
          <cell r="W36">
            <v>10</v>
          </cell>
        </row>
        <row r="37">
          <cell r="H37" t="str">
            <v xml:space="preserve">105500-P.S.R. CALETA HORNOS        </v>
          </cell>
          <cell r="I37">
            <v>69</v>
          </cell>
          <cell r="J37">
            <v>69</v>
          </cell>
          <cell r="U37" t="str">
            <v>105506-P.S.R. EL TRAPICHE</v>
          </cell>
          <cell r="V37">
            <v>3</v>
          </cell>
          <cell r="W37">
            <v>3</v>
          </cell>
        </row>
        <row r="38">
          <cell r="H38" t="str">
            <v>105505-P.S.R. LOS CHOROS</v>
          </cell>
          <cell r="I38">
            <v>30</v>
          </cell>
          <cell r="J38">
            <v>30</v>
          </cell>
          <cell r="U38" t="str">
            <v>Total 04104-LA HIGUERA</v>
          </cell>
          <cell r="V38">
            <v>23</v>
          </cell>
          <cell r="W38">
            <v>23</v>
          </cell>
        </row>
        <row r="39">
          <cell r="H39" t="str">
            <v>105506-P.S.R. EL TRAPICHE</v>
          </cell>
          <cell r="I39">
            <v>15</v>
          </cell>
          <cell r="J39">
            <v>15</v>
          </cell>
          <cell r="U39" t="str">
            <v>04105-PAIHUANO</v>
          </cell>
          <cell r="V39"/>
          <cell r="W39"/>
        </row>
        <row r="40">
          <cell r="H40" t="str">
            <v>Total 04104-LA HIGUERA</v>
          </cell>
          <cell r="I40">
            <v>175</v>
          </cell>
          <cell r="J40">
            <v>175</v>
          </cell>
          <cell r="U40" t="str">
            <v>105306-CES. PAIHUANO</v>
          </cell>
          <cell r="V40">
            <v>54</v>
          </cell>
          <cell r="W40">
            <v>54</v>
          </cell>
        </row>
        <row r="41">
          <cell r="H41" t="str">
            <v>04105-PAIHUANO</v>
          </cell>
          <cell r="I41"/>
          <cell r="J41"/>
          <cell r="U41" t="str">
            <v>105476-P.S.R. MONTE GRANDE</v>
          </cell>
          <cell r="V41">
            <v>7</v>
          </cell>
          <cell r="W41">
            <v>7</v>
          </cell>
        </row>
        <row r="42">
          <cell r="H42" t="str">
            <v>105306-CES. PAIHUANO</v>
          </cell>
          <cell r="I42">
            <v>156</v>
          </cell>
          <cell r="J42">
            <v>156</v>
          </cell>
          <cell r="U42" t="str">
            <v>105477-P.S.R. PISCO ELQUI</v>
          </cell>
          <cell r="V42">
            <v>23</v>
          </cell>
          <cell r="W42">
            <v>23</v>
          </cell>
        </row>
        <row r="43">
          <cell r="H43" t="str">
            <v>105475-P.S.R. HORCON</v>
          </cell>
          <cell r="I43">
            <v>45</v>
          </cell>
          <cell r="J43">
            <v>45</v>
          </cell>
          <cell r="U43" t="str">
            <v>Total 04105-PAIHUANO</v>
          </cell>
          <cell r="V43">
            <v>84</v>
          </cell>
          <cell r="W43">
            <v>84</v>
          </cell>
        </row>
        <row r="44">
          <cell r="H44" t="str">
            <v>105476-P.S.R. MONTE GRANDE</v>
          </cell>
          <cell r="I44">
            <v>38</v>
          </cell>
          <cell r="J44">
            <v>38</v>
          </cell>
          <cell r="U44" t="str">
            <v>04106-VICUÑA</v>
          </cell>
          <cell r="V44"/>
          <cell r="W44"/>
        </row>
        <row r="45">
          <cell r="H45" t="str">
            <v>105477-P.S.R. PISCO ELQUI</v>
          </cell>
          <cell r="I45">
            <v>63</v>
          </cell>
          <cell r="J45">
            <v>63</v>
          </cell>
          <cell r="U45" t="str">
            <v>105107-HOSPITAL VICUÑA</v>
          </cell>
          <cell r="V45">
            <v>173</v>
          </cell>
          <cell r="W45">
            <v>173</v>
          </cell>
        </row>
        <row r="46">
          <cell r="H46" t="str">
            <v>Total 04105-PAIHUANO</v>
          </cell>
          <cell r="I46">
            <v>302</v>
          </cell>
          <cell r="J46">
            <v>302</v>
          </cell>
          <cell r="U46" t="str">
            <v>105467-P.S.R. DIAGUITAS</v>
          </cell>
          <cell r="V46">
            <v>15</v>
          </cell>
          <cell r="W46">
            <v>15</v>
          </cell>
        </row>
        <row r="47">
          <cell r="H47" t="str">
            <v>04106-VICUÑA</v>
          </cell>
          <cell r="I47"/>
          <cell r="J47"/>
          <cell r="U47" t="str">
            <v>105468-P.S.R. EL MOLLE</v>
          </cell>
          <cell r="V47">
            <v>24</v>
          </cell>
          <cell r="W47">
            <v>24</v>
          </cell>
        </row>
        <row r="48">
          <cell r="H48" t="str">
            <v>105107-HOSPITAL VICUÑA</v>
          </cell>
          <cell r="I48">
            <v>741</v>
          </cell>
          <cell r="J48">
            <v>741</v>
          </cell>
          <cell r="U48" t="str">
            <v>105469-P.S.R. EL TAMBO</v>
          </cell>
          <cell r="V48">
            <v>24</v>
          </cell>
          <cell r="W48">
            <v>24</v>
          </cell>
        </row>
        <row r="49">
          <cell r="H49" t="str">
            <v>105467-P.S.R. DIAGUITAS</v>
          </cell>
          <cell r="I49">
            <v>80</v>
          </cell>
          <cell r="J49">
            <v>80</v>
          </cell>
          <cell r="U49" t="str">
            <v>105470-P.S.R. HUANTA</v>
          </cell>
          <cell r="V49">
            <v>5</v>
          </cell>
          <cell r="W49">
            <v>5</v>
          </cell>
        </row>
        <row r="50">
          <cell r="H50" t="str">
            <v>105468-P.S.R. EL MOLLE</v>
          </cell>
          <cell r="I50">
            <v>118</v>
          </cell>
          <cell r="J50">
            <v>118</v>
          </cell>
          <cell r="U50" t="str">
            <v>105471-P.S.R. PERALILLO</v>
          </cell>
          <cell r="V50">
            <v>33</v>
          </cell>
          <cell r="W50">
            <v>33</v>
          </cell>
        </row>
        <row r="51">
          <cell r="H51" t="str">
            <v>105469-P.S.R. EL TAMBO</v>
          </cell>
          <cell r="I51">
            <v>118</v>
          </cell>
          <cell r="J51">
            <v>118</v>
          </cell>
          <cell r="U51" t="str">
            <v>105472-P.S.R. RIVADAVIA</v>
          </cell>
          <cell r="V51">
            <v>20</v>
          </cell>
          <cell r="W51">
            <v>20</v>
          </cell>
        </row>
        <row r="52">
          <cell r="H52" t="str">
            <v>105470-P.S.R. HUANTA</v>
          </cell>
          <cell r="I52">
            <v>10</v>
          </cell>
          <cell r="J52">
            <v>10</v>
          </cell>
          <cell r="U52" t="str">
            <v>105473-P.S.R. TALCUNA</v>
          </cell>
          <cell r="V52">
            <v>12</v>
          </cell>
          <cell r="W52">
            <v>12</v>
          </cell>
        </row>
        <row r="53">
          <cell r="H53" t="str">
            <v>105471-P.S.R. PERALILLO</v>
          </cell>
          <cell r="I53">
            <v>102</v>
          </cell>
          <cell r="J53">
            <v>102</v>
          </cell>
          <cell r="U53" t="str">
            <v>105474-P.S.R. CHAPILCA</v>
          </cell>
          <cell r="V53">
            <v>7</v>
          </cell>
          <cell r="W53">
            <v>7</v>
          </cell>
        </row>
        <row r="54">
          <cell r="H54" t="str">
            <v>105472-P.S.R. RIVADAVIA</v>
          </cell>
          <cell r="I54">
            <v>65</v>
          </cell>
          <cell r="J54">
            <v>65</v>
          </cell>
          <cell r="U54" t="str">
            <v>105502-P.S.R. CALINGASTA</v>
          </cell>
          <cell r="V54">
            <v>30</v>
          </cell>
          <cell r="W54">
            <v>30</v>
          </cell>
        </row>
        <row r="55">
          <cell r="H55" t="str">
            <v>105473-P.S.R. TALCUNA</v>
          </cell>
          <cell r="I55">
            <v>70</v>
          </cell>
          <cell r="J55">
            <v>70</v>
          </cell>
          <cell r="U55" t="str">
            <v>105509-P.S.R. GUALLIGUAICA</v>
          </cell>
          <cell r="V55">
            <v>10</v>
          </cell>
          <cell r="W55">
            <v>10</v>
          </cell>
        </row>
        <row r="56">
          <cell r="H56" t="str">
            <v>105474-P.S.R. CHAPILCA</v>
          </cell>
          <cell r="I56">
            <v>34</v>
          </cell>
          <cell r="J56">
            <v>34</v>
          </cell>
          <cell r="U56" t="str">
            <v>Total 04106-VICUÑA</v>
          </cell>
          <cell r="V56">
            <v>353</v>
          </cell>
          <cell r="W56">
            <v>353</v>
          </cell>
        </row>
        <row r="57">
          <cell r="H57" t="str">
            <v>105502-P.S.R. CALINGASTA</v>
          </cell>
          <cell r="I57">
            <v>165</v>
          </cell>
          <cell r="J57">
            <v>165</v>
          </cell>
          <cell r="U57" t="str">
            <v>04201-ILLAPEL</v>
          </cell>
          <cell r="V57"/>
          <cell r="W57"/>
        </row>
        <row r="58">
          <cell r="H58" t="str">
            <v>105509-P.S.R. GUALLIGUAICA</v>
          </cell>
          <cell r="I58">
            <v>43</v>
          </cell>
          <cell r="J58">
            <v>43</v>
          </cell>
          <cell r="U58" t="str">
            <v>105103-HOSPITAL ILLAPEL</v>
          </cell>
          <cell r="V58">
            <v>262</v>
          </cell>
          <cell r="W58">
            <v>262</v>
          </cell>
        </row>
        <row r="59">
          <cell r="H59" t="str">
            <v>Total 04106-VICUÑA</v>
          </cell>
          <cell r="I59">
            <v>1546</v>
          </cell>
          <cell r="J59">
            <v>1546</v>
          </cell>
          <cell r="U59" t="str">
            <v>105326-CESFAM SAN RAFAEL</v>
          </cell>
          <cell r="V59">
            <v>61</v>
          </cell>
          <cell r="W59">
            <v>61</v>
          </cell>
        </row>
        <row r="60">
          <cell r="H60" t="str">
            <v>04201-ILLAPEL</v>
          </cell>
          <cell r="I60"/>
          <cell r="J60"/>
          <cell r="U60" t="str">
            <v xml:space="preserve">105443-P.S.R. CARCAMO                   </v>
          </cell>
          <cell r="V60">
            <v>29</v>
          </cell>
          <cell r="W60">
            <v>29</v>
          </cell>
        </row>
        <row r="61">
          <cell r="H61" t="str">
            <v>105103-HOSPITAL ILLAPEL</v>
          </cell>
          <cell r="I61">
            <v>890</v>
          </cell>
          <cell r="J61">
            <v>890</v>
          </cell>
          <cell r="U61" t="str">
            <v>105444-P.S.R. HUINTIL</v>
          </cell>
          <cell r="V61">
            <v>13</v>
          </cell>
          <cell r="W61">
            <v>13</v>
          </cell>
        </row>
        <row r="62">
          <cell r="H62" t="str">
            <v>105326-CESFAM SAN RAFAEL</v>
          </cell>
          <cell r="I62">
            <v>673</v>
          </cell>
          <cell r="J62">
            <v>673</v>
          </cell>
          <cell r="U62" t="str">
            <v>105445-P.S.R. LIMAHUIDA</v>
          </cell>
          <cell r="V62">
            <v>17</v>
          </cell>
          <cell r="W62">
            <v>17</v>
          </cell>
        </row>
        <row r="63">
          <cell r="H63" t="str">
            <v xml:space="preserve">105443-P.S.R. CARCAMO                   </v>
          </cell>
          <cell r="I63">
            <v>96</v>
          </cell>
          <cell r="J63">
            <v>96</v>
          </cell>
          <cell r="U63" t="str">
            <v>105447-P.S.R. PERALILLO</v>
          </cell>
          <cell r="V63">
            <v>9</v>
          </cell>
          <cell r="W63">
            <v>9</v>
          </cell>
        </row>
        <row r="64">
          <cell r="H64" t="str">
            <v>105444-P.S.R. HUINTIL</v>
          </cell>
          <cell r="I64">
            <v>42</v>
          </cell>
          <cell r="J64">
            <v>42</v>
          </cell>
          <cell r="U64" t="str">
            <v>105448-P.S.R. SANTA VIRGINIA</v>
          </cell>
          <cell r="V64">
            <v>12</v>
          </cell>
          <cell r="W64">
            <v>12</v>
          </cell>
        </row>
        <row r="65">
          <cell r="H65" t="str">
            <v>105445-P.S.R. LIMAHUIDA</v>
          </cell>
          <cell r="I65">
            <v>42</v>
          </cell>
          <cell r="J65">
            <v>42</v>
          </cell>
          <cell r="U65" t="str">
            <v>105449-P.S.R. TUNGA NORTE</v>
          </cell>
          <cell r="V65">
            <v>5</v>
          </cell>
          <cell r="W65">
            <v>5</v>
          </cell>
        </row>
        <row r="66">
          <cell r="H66" t="str">
            <v>105446-P.S.R. MATANCILLA</v>
          </cell>
          <cell r="I66">
            <v>8</v>
          </cell>
          <cell r="J66">
            <v>8</v>
          </cell>
          <cell r="U66" t="str">
            <v>105485-P.S.R. PLAN DE HORNOS</v>
          </cell>
          <cell r="V66">
            <v>7</v>
          </cell>
          <cell r="W66">
            <v>7</v>
          </cell>
        </row>
        <row r="67">
          <cell r="H67" t="str">
            <v>105447-P.S.R. PERALILLO</v>
          </cell>
          <cell r="I67">
            <v>36</v>
          </cell>
          <cell r="J67">
            <v>36</v>
          </cell>
          <cell r="U67" t="str">
            <v>105486-P.S.R. TUNGA SUR</v>
          </cell>
          <cell r="V67">
            <v>8</v>
          </cell>
          <cell r="W67">
            <v>8</v>
          </cell>
        </row>
        <row r="68">
          <cell r="H68" t="str">
            <v>105448-P.S.R. SANTA VIRGINIA</v>
          </cell>
          <cell r="I68">
            <v>48</v>
          </cell>
          <cell r="J68">
            <v>48</v>
          </cell>
          <cell r="U68" t="str">
            <v>105487-P.S.R. CAÑAS UNO</v>
          </cell>
          <cell r="V68">
            <v>14</v>
          </cell>
          <cell r="W68">
            <v>14</v>
          </cell>
        </row>
        <row r="69">
          <cell r="H69" t="str">
            <v>105449-P.S.R. TUNGA NORTE</v>
          </cell>
          <cell r="I69">
            <v>10</v>
          </cell>
          <cell r="J69">
            <v>10</v>
          </cell>
          <cell r="U69" t="str">
            <v>105496-P.S.R. PINTACURA SUR</v>
          </cell>
          <cell r="V69">
            <v>11</v>
          </cell>
          <cell r="W69">
            <v>11</v>
          </cell>
        </row>
        <row r="70">
          <cell r="H70" t="str">
            <v>105485-P.S.R. PLAN DE HORNOS</v>
          </cell>
          <cell r="I70">
            <v>74</v>
          </cell>
          <cell r="J70">
            <v>74</v>
          </cell>
          <cell r="U70" t="str">
            <v>105504-P.S.R. SOCAVON</v>
          </cell>
          <cell r="V70">
            <v>4</v>
          </cell>
          <cell r="W70">
            <v>4</v>
          </cell>
        </row>
        <row r="71">
          <cell r="H71" t="str">
            <v>105486-P.S.R. TUNGA SUR</v>
          </cell>
          <cell r="I71">
            <v>27</v>
          </cell>
          <cell r="J71">
            <v>27</v>
          </cell>
          <cell r="U71" t="str">
            <v>Total 04201-ILLAPEL</v>
          </cell>
          <cell r="V71">
            <v>452</v>
          </cell>
          <cell r="W71">
            <v>452</v>
          </cell>
        </row>
        <row r="72">
          <cell r="H72" t="str">
            <v>105487-P.S.R. CAÑAS UNO</v>
          </cell>
          <cell r="I72">
            <v>36</v>
          </cell>
          <cell r="J72">
            <v>36</v>
          </cell>
          <cell r="U72" t="str">
            <v>04202-CANELA</v>
          </cell>
          <cell r="V72"/>
          <cell r="W72"/>
        </row>
        <row r="73">
          <cell r="H73" t="str">
            <v>105496-P.S.R. PINTACURA SUR</v>
          </cell>
          <cell r="I73">
            <v>32</v>
          </cell>
          <cell r="J73">
            <v>32</v>
          </cell>
          <cell r="U73" t="str">
            <v>105309-CES. RURAL CANELA</v>
          </cell>
          <cell r="V73">
            <v>126</v>
          </cell>
          <cell r="W73">
            <v>126</v>
          </cell>
        </row>
        <row r="74">
          <cell r="H74" t="str">
            <v>105504-P.S.R. SOCAVON</v>
          </cell>
          <cell r="I74">
            <v>36</v>
          </cell>
          <cell r="J74">
            <v>36</v>
          </cell>
          <cell r="U74" t="str">
            <v xml:space="preserve">105450-P.S.R. MINCHA NORTE            </v>
          </cell>
          <cell r="V74">
            <v>58</v>
          </cell>
          <cell r="W74">
            <v>58</v>
          </cell>
        </row>
        <row r="75">
          <cell r="H75" t="str">
            <v>Total 04201-ILLAPEL</v>
          </cell>
          <cell r="I75">
            <v>2050</v>
          </cell>
          <cell r="J75">
            <v>2050</v>
          </cell>
          <cell r="U75" t="str">
            <v>105451-P.S.R. AGUA FRIA</v>
          </cell>
          <cell r="V75">
            <v>15</v>
          </cell>
          <cell r="W75">
            <v>15</v>
          </cell>
        </row>
        <row r="76">
          <cell r="H76" t="str">
            <v>04202-CANELA</v>
          </cell>
          <cell r="I76"/>
          <cell r="J76"/>
          <cell r="U76" t="str">
            <v>105482-P.S.R. CANELA ALTA</v>
          </cell>
          <cell r="V76">
            <v>44</v>
          </cell>
          <cell r="W76">
            <v>44</v>
          </cell>
        </row>
        <row r="77">
          <cell r="H77" t="str">
            <v>105309-CES. RURAL CANELA</v>
          </cell>
          <cell r="I77">
            <v>449</v>
          </cell>
          <cell r="J77">
            <v>449</v>
          </cell>
          <cell r="U77" t="str">
            <v>105483-P.S.R. LOS RULOS</v>
          </cell>
          <cell r="V77">
            <v>9</v>
          </cell>
          <cell r="W77">
            <v>9</v>
          </cell>
        </row>
        <row r="78">
          <cell r="H78" t="str">
            <v xml:space="preserve">105450-P.S.R. MINCHA NORTE            </v>
          </cell>
          <cell r="I78">
            <v>200</v>
          </cell>
          <cell r="J78">
            <v>200</v>
          </cell>
          <cell r="U78" t="str">
            <v>105484-P.S.R. HUENTELAUQUEN</v>
          </cell>
          <cell r="V78">
            <v>14</v>
          </cell>
          <cell r="W78">
            <v>14</v>
          </cell>
        </row>
        <row r="79">
          <cell r="H79" t="str">
            <v>105451-P.S.R. AGUA FRIA</v>
          </cell>
          <cell r="I79">
            <v>55</v>
          </cell>
          <cell r="J79">
            <v>55</v>
          </cell>
          <cell r="U79" t="str">
            <v>105488-P.S.R. ESPIRITU SANTO</v>
          </cell>
          <cell r="V79">
            <v>6</v>
          </cell>
          <cell r="W79">
            <v>6</v>
          </cell>
        </row>
        <row r="80">
          <cell r="H80" t="str">
            <v>105482-P.S.R. CANELA ALTA</v>
          </cell>
          <cell r="I80">
            <v>118</v>
          </cell>
          <cell r="J80">
            <v>118</v>
          </cell>
          <cell r="U80" t="str">
            <v>105497-P.S.R. JABONERIA</v>
          </cell>
          <cell r="V80">
            <v>9</v>
          </cell>
          <cell r="W80">
            <v>9</v>
          </cell>
        </row>
        <row r="81">
          <cell r="H81" t="str">
            <v>105483-P.S.R. LOS RULOS</v>
          </cell>
          <cell r="I81">
            <v>24</v>
          </cell>
          <cell r="J81">
            <v>24</v>
          </cell>
          <cell r="U81" t="str">
            <v>105498-P.S.R. QUEBRADA DE LINARES</v>
          </cell>
          <cell r="V81">
            <v>2</v>
          </cell>
          <cell r="W81">
            <v>2</v>
          </cell>
        </row>
        <row r="82">
          <cell r="H82" t="str">
            <v>105484-P.S.R. HUENTELAUQUEN</v>
          </cell>
          <cell r="I82">
            <v>79</v>
          </cell>
          <cell r="J82">
            <v>79</v>
          </cell>
          <cell r="U82" t="str">
            <v>Total 04202-CANELA</v>
          </cell>
          <cell r="V82">
            <v>283</v>
          </cell>
          <cell r="W82">
            <v>283</v>
          </cell>
        </row>
        <row r="83">
          <cell r="H83" t="str">
            <v>105488-P.S.R. ESPIRITU SANTO</v>
          </cell>
          <cell r="I83">
            <v>15</v>
          </cell>
          <cell r="J83">
            <v>15</v>
          </cell>
          <cell r="U83" t="str">
            <v>04203-LOS VILOS</v>
          </cell>
          <cell r="V83"/>
          <cell r="W83"/>
        </row>
        <row r="84">
          <cell r="H84" t="str">
            <v>105493-P.S.R. MINCHA SUR</v>
          </cell>
          <cell r="I84">
            <v>11</v>
          </cell>
          <cell r="J84">
            <v>11</v>
          </cell>
          <cell r="U84" t="str">
            <v>105108-HOSPITAL LOS VILOS</v>
          </cell>
          <cell r="V84">
            <v>170</v>
          </cell>
          <cell r="W84">
            <v>170</v>
          </cell>
        </row>
        <row r="85">
          <cell r="H85" t="str">
            <v>105497-P.S.R. JABONERIA</v>
          </cell>
          <cell r="I85">
            <v>12</v>
          </cell>
          <cell r="J85">
            <v>12</v>
          </cell>
          <cell r="U85" t="str">
            <v xml:space="preserve">105478-P.S.R. CAIMANES                   </v>
          </cell>
          <cell r="V85">
            <v>36</v>
          </cell>
          <cell r="W85">
            <v>36</v>
          </cell>
        </row>
        <row r="86">
          <cell r="H86" t="str">
            <v>105498-P.S.R. QUEBRADA DE LINARES</v>
          </cell>
          <cell r="I86">
            <v>7</v>
          </cell>
          <cell r="J86">
            <v>7</v>
          </cell>
          <cell r="U86" t="str">
            <v>105479-P.S.R. GUANGUALI</v>
          </cell>
          <cell r="V86">
            <v>18</v>
          </cell>
          <cell r="W86">
            <v>18</v>
          </cell>
        </row>
        <row r="87">
          <cell r="H87" t="str">
            <v>Total 04202-CANELA</v>
          </cell>
          <cell r="I87">
            <v>970</v>
          </cell>
          <cell r="J87">
            <v>970</v>
          </cell>
          <cell r="U87" t="str">
            <v>105480-P.S.R. QUILIMARI</v>
          </cell>
          <cell r="V87">
            <v>36</v>
          </cell>
          <cell r="W87">
            <v>36</v>
          </cell>
        </row>
        <row r="88">
          <cell r="H88" t="str">
            <v>04203-LOS VILOS</v>
          </cell>
          <cell r="I88"/>
          <cell r="J88"/>
          <cell r="U88" t="str">
            <v>105481-P.S.R. TILAMA</v>
          </cell>
          <cell r="V88">
            <v>4</v>
          </cell>
          <cell r="W88">
            <v>4</v>
          </cell>
        </row>
        <row r="89">
          <cell r="H89" t="str">
            <v>105108-HOSPITAL LOS VILOS</v>
          </cell>
          <cell r="I89">
            <v>827</v>
          </cell>
          <cell r="J89">
            <v>827</v>
          </cell>
          <cell r="U89" t="str">
            <v>105511-P.S.R. LOS CONDORES</v>
          </cell>
          <cell r="V89">
            <v>16</v>
          </cell>
          <cell r="W89">
            <v>16</v>
          </cell>
        </row>
        <row r="90">
          <cell r="H90" t="str">
            <v xml:space="preserve">105478-P.S.R. CAIMANES                   </v>
          </cell>
          <cell r="I90">
            <v>180</v>
          </cell>
          <cell r="J90">
            <v>180</v>
          </cell>
          <cell r="U90" t="str">
            <v>Total 04203-LOS VILOS</v>
          </cell>
          <cell r="V90">
            <v>280</v>
          </cell>
          <cell r="W90">
            <v>280</v>
          </cell>
        </row>
        <row r="91">
          <cell r="H91" t="str">
            <v>105479-P.S.R. GUANGUALI</v>
          </cell>
          <cell r="I91">
            <v>73</v>
          </cell>
          <cell r="J91">
            <v>73</v>
          </cell>
          <cell r="U91" t="str">
            <v>04204-SALAMANCA</v>
          </cell>
          <cell r="V91"/>
          <cell r="W91"/>
        </row>
        <row r="92">
          <cell r="H92" t="str">
            <v>105480-P.S.R. QUILIMARI</v>
          </cell>
          <cell r="I92">
            <v>150</v>
          </cell>
          <cell r="J92">
            <v>150</v>
          </cell>
          <cell r="U92" t="str">
            <v>105104-HOSPITAL SALAMANCA</v>
          </cell>
          <cell r="V92">
            <v>164</v>
          </cell>
          <cell r="W92">
            <v>164</v>
          </cell>
        </row>
        <row r="93">
          <cell r="H93" t="str">
            <v>105481-P.S.R. TILAMA</v>
          </cell>
          <cell r="I93">
            <v>27</v>
          </cell>
          <cell r="J93">
            <v>27</v>
          </cell>
          <cell r="U93" t="str">
            <v xml:space="preserve">105452-P.S.R. CUNCUMEN                 </v>
          </cell>
          <cell r="V93">
            <v>87</v>
          </cell>
          <cell r="W93">
            <v>87</v>
          </cell>
        </row>
        <row r="94">
          <cell r="H94" t="str">
            <v>105511-P.S.R. LOS CONDORES</v>
          </cell>
          <cell r="I94">
            <v>29</v>
          </cell>
          <cell r="J94">
            <v>29</v>
          </cell>
          <cell r="U94" t="str">
            <v>105453-P.S.R. TRANQUILLA</v>
          </cell>
          <cell r="V94">
            <v>4</v>
          </cell>
          <cell r="W94">
            <v>4</v>
          </cell>
        </row>
        <row r="95">
          <cell r="H95" t="str">
            <v>Total 04203-LOS VILOS</v>
          </cell>
          <cell r="I95">
            <v>1286</v>
          </cell>
          <cell r="J95">
            <v>1286</v>
          </cell>
          <cell r="U95" t="str">
            <v>105454-P.S.R. CUNLAGUA</v>
          </cell>
          <cell r="V95">
            <v>15</v>
          </cell>
          <cell r="W95">
            <v>15</v>
          </cell>
        </row>
        <row r="96">
          <cell r="H96" t="str">
            <v>04204-SALAMANCA</v>
          </cell>
          <cell r="I96"/>
          <cell r="J96"/>
          <cell r="U96" t="str">
            <v>105455-P.S.R. CHILLEPIN</v>
          </cell>
          <cell r="V96">
            <v>13</v>
          </cell>
          <cell r="W96">
            <v>13</v>
          </cell>
        </row>
        <row r="97">
          <cell r="H97" t="str">
            <v>105104-HOSPITAL SALAMANCA</v>
          </cell>
          <cell r="I97">
            <v>721</v>
          </cell>
          <cell r="J97">
            <v>721</v>
          </cell>
          <cell r="U97" t="str">
            <v>105456-P.S.R. LLIMPO</v>
          </cell>
          <cell r="V97">
            <v>14</v>
          </cell>
          <cell r="W97">
            <v>14</v>
          </cell>
        </row>
        <row r="98">
          <cell r="H98" t="str">
            <v xml:space="preserve">105452-P.S.R. CUNCUMEN                 </v>
          </cell>
          <cell r="I98">
            <v>526</v>
          </cell>
          <cell r="J98">
            <v>526</v>
          </cell>
          <cell r="U98" t="str">
            <v>105457-P.S.R. SAN AGUSTIN</v>
          </cell>
          <cell r="V98">
            <v>18</v>
          </cell>
          <cell r="W98">
            <v>18</v>
          </cell>
        </row>
        <row r="99">
          <cell r="H99" t="str">
            <v>105453-P.S.R. TRANQUILLA</v>
          </cell>
          <cell r="I99">
            <v>77</v>
          </cell>
          <cell r="J99">
            <v>77</v>
          </cell>
          <cell r="U99" t="str">
            <v>105458-P.S.R. TAHUINCO</v>
          </cell>
          <cell r="V99">
            <v>16</v>
          </cell>
          <cell r="W99">
            <v>16</v>
          </cell>
        </row>
        <row r="100">
          <cell r="H100" t="str">
            <v>105454-P.S.R. CUNLAGUA</v>
          </cell>
          <cell r="I100">
            <v>40</v>
          </cell>
          <cell r="J100">
            <v>40</v>
          </cell>
          <cell r="U100" t="str">
            <v>105491-P.S.R. QUELEN BAJO</v>
          </cell>
          <cell r="V100">
            <v>9</v>
          </cell>
          <cell r="W100">
            <v>9</v>
          </cell>
        </row>
        <row r="101">
          <cell r="H101" t="str">
            <v>105455-P.S.R. CHILLEPIN</v>
          </cell>
          <cell r="I101">
            <v>39</v>
          </cell>
          <cell r="J101">
            <v>39</v>
          </cell>
          <cell r="U101" t="str">
            <v>105501-P.S.R. ARBOLEDA GRANDE</v>
          </cell>
          <cell r="V101">
            <v>35</v>
          </cell>
          <cell r="W101">
            <v>35</v>
          </cell>
        </row>
        <row r="102">
          <cell r="H102" t="str">
            <v>105456-P.S.R. LLIMPO</v>
          </cell>
          <cell r="I102">
            <v>79</v>
          </cell>
          <cell r="J102">
            <v>79</v>
          </cell>
          <cell r="U102" t="str">
            <v>Total 04204-SALAMANCA</v>
          </cell>
          <cell r="V102">
            <v>375</v>
          </cell>
          <cell r="W102">
            <v>375</v>
          </cell>
        </row>
        <row r="103">
          <cell r="H103" t="str">
            <v>105457-P.S.R. SAN AGUSTIN</v>
          </cell>
          <cell r="I103">
            <v>61</v>
          </cell>
          <cell r="J103">
            <v>61</v>
          </cell>
          <cell r="U103" t="str">
            <v>04301-OVALLE</v>
          </cell>
          <cell r="V103"/>
          <cell r="W103"/>
        </row>
        <row r="104">
          <cell r="H104" t="str">
            <v>105458-P.S.R. TAHUINCO</v>
          </cell>
          <cell r="I104">
            <v>66</v>
          </cell>
          <cell r="J104">
            <v>66</v>
          </cell>
          <cell r="U104" t="str">
            <v>105315-CES. RURAL C. DE TAMAYA</v>
          </cell>
          <cell r="V104">
            <v>71</v>
          </cell>
          <cell r="W104">
            <v>71</v>
          </cell>
        </row>
        <row r="105">
          <cell r="H105" t="str">
            <v>105491-P.S.R. QUELEN BAJO</v>
          </cell>
          <cell r="I105">
            <v>89</v>
          </cell>
          <cell r="J105">
            <v>89</v>
          </cell>
          <cell r="U105" t="str">
            <v>105317-CES. JORGE JORDAN D.</v>
          </cell>
          <cell r="V105">
            <v>307</v>
          </cell>
          <cell r="W105">
            <v>307</v>
          </cell>
        </row>
        <row r="106">
          <cell r="H106" t="str">
            <v>105492-P.S.R. CAMISA</v>
          </cell>
          <cell r="I106">
            <v>51</v>
          </cell>
          <cell r="J106">
            <v>51</v>
          </cell>
          <cell r="U106" t="str">
            <v>105322-CES. MARCOS MACUADA</v>
          </cell>
          <cell r="V106">
            <v>667</v>
          </cell>
          <cell r="W106">
            <v>667</v>
          </cell>
        </row>
        <row r="107">
          <cell r="H107" t="str">
            <v>105501-P.S.R. ARBOLEDA GRANDE</v>
          </cell>
          <cell r="I107">
            <v>96</v>
          </cell>
          <cell r="J107">
            <v>96</v>
          </cell>
          <cell r="U107" t="str">
            <v>105324-CES. SOTAQUI</v>
          </cell>
          <cell r="V107">
            <v>77</v>
          </cell>
          <cell r="W107">
            <v>77</v>
          </cell>
        </row>
        <row r="108">
          <cell r="H108" t="str">
            <v>Total 04204-SALAMANCA</v>
          </cell>
          <cell r="I108">
            <v>1845</v>
          </cell>
          <cell r="J108">
            <v>1845</v>
          </cell>
          <cell r="U108" t="str">
            <v>105415-P.S.R. BARRAZA</v>
          </cell>
          <cell r="V108">
            <v>28</v>
          </cell>
          <cell r="W108">
            <v>28</v>
          </cell>
        </row>
        <row r="109">
          <cell r="H109" t="str">
            <v>04301-OVALLE</v>
          </cell>
          <cell r="I109"/>
          <cell r="J109"/>
          <cell r="U109" t="str">
            <v xml:space="preserve">105416-P.S.R. CAMARICO                  </v>
          </cell>
          <cell r="V109">
            <v>24</v>
          </cell>
          <cell r="W109">
            <v>24</v>
          </cell>
        </row>
        <row r="110">
          <cell r="H110" t="str">
            <v>105315-CES. RURAL C. DE TAMAYA</v>
          </cell>
          <cell r="I110">
            <v>502</v>
          </cell>
          <cell r="J110">
            <v>502</v>
          </cell>
          <cell r="U110" t="str">
            <v>105417-P.S.R. ALCONES BAJOS</v>
          </cell>
          <cell r="V110">
            <v>15</v>
          </cell>
          <cell r="W110">
            <v>15</v>
          </cell>
        </row>
        <row r="111">
          <cell r="H111" t="str">
            <v>105317-CES. JORGE JORDAN D.</v>
          </cell>
          <cell r="I111">
            <v>1524</v>
          </cell>
          <cell r="J111">
            <v>1524</v>
          </cell>
          <cell r="U111" t="str">
            <v>105419-P.S.R. LAS SOSSAS</v>
          </cell>
          <cell r="V111">
            <v>11</v>
          </cell>
          <cell r="W111">
            <v>11</v>
          </cell>
        </row>
        <row r="112">
          <cell r="H112" t="str">
            <v>105322-CES. MARCOS MACUADA</v>
          </cell>
          <cell r="I112">
            <v>2206</v>
          </cell>
          <cell r="J112">
            <v>2206</v>
          </cell>
          <cell r="U112" t="str">
            <v>105420-P.S.R. LIMARI</v>
          </cell>
          <cell r="V112">
            <v>24</v>
          </cell>
          <cell r="W112">
            <v>24</v>
          </cell>
        </row>
        <row r="113">
          <cell r="H113" t="str">
            <v>105324-CES. SOTAQUI</v>
          </cell>
          <cell r="I113">
            <v>316</v>
          </cell>
          <cell r="J113">
            <v>316</v>
          </cell>
          <cell r="U113" t="str">
            <v>105422-P.S.R. HORNILLOS</v>
          </cell>
          <cell r="V113">
            <v>10</v>
          </cell>
          <cell r="W113">
            <v>10</v>
          </cell>
        </row>
        <row r="114">
          <cell r="H114" t="str">
            <v>105415-P.S.R. BARRAZA</v>
          </cell>
          <cell r="I114">
            <v>96</v>
          </cell>
          <cell r="J114">
            <v>96</v>
          </cell>
          <cell r="U114" t="str">
            <v>105437-P.S.R. CHALINGA</v>
          </cell>
          <cell r="V114">
            <v>20</v>
          </cell>
          <cell r="W114">
            <v>20</v>
          </cell>
        </row>
        <row r="115">
          <cell r="H115" t="str">
            <v xml:space="preserve">105416-P.S.R. CAMARICO                  </v>
          </cell>
          <cell r="I115">
            <v>114</v>
          </cell>
          <cell r="J115">
            <v>114</v>
          </cell>
          <cell r="U115" t="str">
            <v>105439-P.S.R. CERRO BLANCO</v>
          </cell>
          <cell r="V115">
            <v>9</v>
          </cell>
          <cell r="W115">
            <v>9</v>
          </cell>
        </row>
        <row r="116">
          <cell r="H116" t="str">
            <v>105417-P.S.R. ALCONES BAJOS</v>
          </cell>
          <cell r="I116">
            <v>57</v>
          </cell>
          <cell r="J116">
            <v>57</v>
          </cell>
          <cell r="U116" t="str">
            <v>105507-P.S.R. HUAMALATA</v>
          </cell>
          <cell r="V116">
            <v>27</v>
          </cell>
          <cell r="W116">
            <v>27</v>
          </cell>
        </row>
        <row r="117">
          <cell r="H117" t="str">
            <v>105419-P.S.R. LAS SOSSAS</v>
          </cell>
          <cell r="I117">
            <v>44</v>
          </cell>
          <cell r="J117">
            <v>44</v>
          </cell>
          <cell r="U117" t="str">
            <v>105510-P.S.R. RECOLETA</v>
          </cell>
          <cell r="V117">
            <v>25</v>
          </cell>
          <cell r="W117">
            <v>25</v>
          </cell>
        </row>
        <row r="118">
          <cell r="H118" t="str">
            <v>105420-P.S.R. LIMARI</v>
          </cell>
          <cell r="I118">
            <v>197</v>
          </cell>
          <cell r="J118">
            <v>197</v>
          </cell>
          <cell r="U118" t="str">
            <v>105722-CECOF SAN JOSE DE LA DEHESA</v>
          </cell>
          <cell r="V118">
            <v>81</v>
          </cell>
          <cell r="W118">
            <v>81</v>
          </cell>
        </row>
        <row r="119">
          <cell r="H119" t="str">
            <v>105422-P.S.R. HORNILLOS</v>
          </cell>
          <cell r="I119">
            <v>50</v>
          </cell>
          <cell r="J119">
            <v>50</v>
          </cell>
          <cell r="U119" t="str">
            <v>105723-CECOF LIMARI</v>
          </cell>
          <cell r="V119">
            <v>169</v>
          </cell>
          <cell r="W119">
            <v>169</v>
          </cell>
        </row>
        <row r="120">
          <cell r="H120" t="str">
            <v>105437-P.S.R. CHALINGA</v>
          </cell>
          <cell r="I120">
            <v>63</v>
          </cell>
          <cell r="J120">
            <v>63</v>
          </cell>
          <cell r="U120" t="str">
            <v>200258-CECOF LOS COPIHUES</v>
          </cell>
          <cell r="V120">
            <v>38</v>
          </cell>
          <cell r="W120">
            <v>38</v>
          </cell>
        </row>
        <row r="121">
          <cell r="H121" t="str">
            <v>105439-P.S.R. CERRO BLANCO</v>
          </cell>
          <cell r="I121">
            <v>34</v>
          </cell>
          <cell r="J121">
            <v>34</v>
          </cell>
          <cell r="U121" t="str">
            <v>Total 04301-OVALLE</v>
          </cell>
          <cell r="V121">
            <v>1603</v>
          </cell>
          <cell r="W121">
            <v>1603</v>
          </cell>
        </row>
        <row r="122">
          <cell r="H122" t="str">
            <v>105507-P.S.R. HUAMALATA</v>
          </cell>
          <cell r="I122">
            <v>125</v>
          </cell>
          <cell r="J122">
            <v>125</v>
          </cell>
          <cell r="U122" t="str">
            <v>04302-COMBARBALÁ</v>
          </cell>
          <cell r="V122"/>
          <cell r="W122"/>
        </row>
        <row r="123">
          <cell r="H123" t="str">
            <v>105510-P.S.R. RECOLETA</v>
          </cell>
          <cell r="I123">
            <v>104</v>
          </cell>
          <cell r="J123">
            <v>104</v>
          </cell>
          <cell r="U123" t="str">
            <v>105105-HOSPITAL COMBARBALA</v>
          </cell>
          <cell r="V123">
            <v>64</v>
          </cell>
          <cell r="W123">
            <v>64</v>
          </cell>
        </row>
        <row r="124">
          <cell r="H124" t="str">
            <v>105722-CECOF SAN JOSE DE LA DEHESA</v>
          </cell>
          <cell r="I124">
            <v>296</v>
          </cell>
          <cell r="J124">
            <v>296</v>
          </cell>
          <cell r="U124" t="str">
            <v>105433-P.S.R. SAN LORENZO</v>
          </cell>
          <cell r="V124">
            <v>7</v>
          </cell>
          <cell r="W124">
            <v>7</v>
          </cell>
        </row>
        <row r="125">
          <cell r="H125" t="str">
            <v>105723-CECOF LIMARI</v>
          </cell>
          <cell r="I125">
            <v>277</v>
          </cell>
          <cell r="J125">
            <v>277</v>
          </cell>
          <cell r="U125" t="str">
            <v>105434-P.S.R. SAN MARCOS</v>
          </cell>
          <cell r="V125">
            <v>19</v>
          </cell>
          <cell r="W125">
            <v>19</v>
          </cell>
        </row>
        <row r="126">
          <cell r="H126" t="str">
            <v>200258-CECOF LOS COPIHUES</v>
          </cell>
          <cell r="I126">
            <v>144</v>
          </cell>
          <cell r="J126">
            <v>144</v>
          </cell>
          <cell r="U126" t="str">
            <v>105441-P.S.R. MANQUEHUA</v>
          </cell>
          <cell r="V126">
            <v>32</v>
          </cell>
          <cell r="W126">
            <v>32</v>
          </cell>
        </row>
        <row r="127">
          <cell r="H127" t="str">
            <v>Total 04301-OVALLE</v>
          </cell>
          <cell r="I127">
            <v>6149</v>
          </cell>
          <cell r="J127">
            <v>6149</v>
          </cell>
          <cell r="U127" t="str">
            <v xml:space="preserve">105459-P.S.R. BARRANCAS                </v>
          </cell>
          <cell r="V127">
            <v>8</v>
          </cell>
          <cell r="W127">
            <v>8</v>
          </cell>
        </row>
        <row r="128">
          <cell r="H128" t="str">
            <v>04302-COMBARBALÁ</v>
          </cell>
          <cell r="I128"/>
          <cell r="J128"/>
          <cell r="U128" t="str">
            <v>105461-P.S.R. EL HUACHO</v>
          </cell>
          <cell r="V128">
            <v>10</v>
          </cell>
          <cell r="W128">
            <v>10</v>
          </cell>
        </row>
        <row r="129">
          <cell r="H129" t="str">
            <v>105105-HOSPITAL COMBARBALA</v>
          </cell>
          <cell r="I129">
            <v>555</v>
          </cell>
          <cell r="J129">
            <v>555</v>
          </cell>
          <cell r="U129" t="str">
            <v>105462-P.S.R. EL SAUCE</v>
          </cell>
          <cell r="V129">
            <v>28</v>
          </cell>
          <cell r="W129">
            <v>28</v>
          </cell>
        </row>
        <row r="130">
          <cell r="H130" t="str">
            <v>105433-P.S.R. SAN LORENZO</v>
          </cell>
          <cell r="I130">
            <v>13</v>
          </cell>
          <cell r="J130">
            <v>13</v>
          </cell>
          <cell r="U130" t="str">
            <v>105465-P.S.R. RAMADILLA</v>
          </cell>
          <cell r="V130">
            <v>11</v>
          </cell>
          <cell r="W130">
            <v>11</v>
          </cell>
        </row>
        <row r="131">
          <cell r="H131" t="str">
            <v>105434-P.S.R. SAN MARCOS</v>
          </cell>
          <cell r="I131">
            <v>85</v>
          </cell>
          <cell r="J131">
            <v>85</v>
          </cell>
          <cell r="U131" t="str">
            <v>105466-P.S.R. VALLE HERMOSO</v>
          </cell>
          <cell r="V131">
            <v>5</v>
          </cell>
          <cell r="W131">
            <v>5</v>
          </cell>
        </row>
        <row r="132">
          <cell r="H132" t="str">
            <v>105441-P.S.R. MANQUEHUA</v>
          </cell>
          <cell r="I132">
            <v>57</v>
          </cell>
          <cell r="J132">
            <v>57</v>
          </cell>
          <cell r="U132" t="str">
            <v>105490-P.S.R. EL DURAZNO</v>
          </cell>
          <cell r="V132">
            <v>4</v>
          </cell>
          <cell r="W132">
            <v>4</v>
          </cell>
        </row>
        <row r="133">
          <cell r="H133" t="str">
            <v xml:space="preserve">105459-P.S.R. BARRANCAS                </v>
          </cell>
          <cell r="I133">
            <v>35</v>
          </cell>
          <cell r="J133">
            <v>35</v>
          </cell>
          <cell r="U133" t="str">
            <v>Total 04302-COMBARBALÁ</v>
          </cell>
          <cell r="V133">
            <v>188</v>
          </cell>
          <cell r="W133">
            <v>188</v>
          </cell>
        </row>
        <row r="134">
          <cell r="H134" t="str">
            <v>105460-P.S.R. COGOTI 18</v>
          </cell>
          <cell r="I134">
            <v>37</v>
          </cell>
          <cell r="J134">
            <v>37</v>
          </cell>
          <cell r="U134" t="str">
            <v>04304-MONTE PATRIA</v>
          </cell>
          <cell r="V134"/>
          <cell r="W134"/>
        </row>
        <row r="135">
          <cell r="H135" t="str">
            <v>105461-P.S.R. EL HUACHO</v>
          </cell>
          <cell r="I135">
            <v>14</v>
          </cell>
          <cell r="J135">
            <v>14</v>
          </cell>
          <cell r="U135" t="str">
            <v>105307-CES. RURAL MONTE PATRIA</v>
          </cell>
          <cell r="V135">
            <v>161</v>
          </cell>
          <cell r="W135">
            <v>161</v>
          </cell>
        </row>
        <row r="136">
          <cell r="H136" t="str">
            <v>105462-P.S.R. EL SAUCE</v>
          </cell>
          <cell r="I136">
            <v>56</v>
          </cell>
          <cell r="J136">
            <v>56</v>
          </cell>
          <cell r="U136" t="str">
            <v>105311-CES. RURAL CHAÑARAL ALTO</v>
          </cell>
          <cell r="V136">
            <v>63</v>
          </cell>
          <cell r="W136">
            <v>63</v>
          </cell>
        </row>
        <row r="137">
          <cell r="H137" t="str">
            <v>105463-P.S.R. QUILITAPIA</v>
          </cell>
          <cell r="I137">
            <v>60</v>
          </cell>
          <cell r="J137">
            <v>60</v>
          </cell>
          <cell r="U137" t="str">
            <v>105312-CES. RURAL CAREN</v>
          </cell>
          <cell r="V137">
            <v>51</v>
          </cell>
          <cell r="W137">
            <v>51</v>
          </cell>
        </row>
        <row r="138">
          <cell r="H138" t="str">
            <v>105464-P.S.R. LA LIGUA</v>
          </cell>
          <cell r="I138">
            <v>43</v>
          </cell>
          <cell r="J138">
            <v>43</v>
          </cell>
          <cell r="U138" t="str">
            <v>105318-CES. RURAL EL PALQUI</v>
          </cell>
          <cell r="V138">
            <v>56</v>
          </cell>
          <cell r="W138">
            <v>56</v>
          </cell>
        </row>
        <row r="139">
          <cell r="H139" t="str">
            <v>105465-P.S.R. RAMADILLA</v>
          </cell>
          <cell r="I139">
            <v>21</v>
          </cell>
          <cell r="J139">
            <v>21</v>
          </cell>
          <cell r="U139" t="str">
            <v>105425-P.S.R. CHILECITO</v>
          </cell>
          <cell r="V139">
            <v>19</v>
          </cell>
          <cell r="W139">
            <v>19</v>
          </cell>
        </row>
        <row r="140">
          <cell r="H140" t="str">
            <v>105466-P.S.R. VALLE HERMOSO</v>
          </cell>
          <cell r="I140">
            <v>45</v>
          </cell>
          <cell r="J140">
            <v>45</v>
          </cell>
          <cell r="U140" t="str">
            <v>105427-P.S.R. HACIENDA VALDIVIA</v>
          </cell>
          <cell r="V140">
            <v>19</v>
          </cell>
          <cell r="W140">
            <v>19</v>
          </cell>
        </row>
        <row r="141">
          <cell r="H141" t="str">
            <v>105490-P.S.R. EL DURAZNO</v>
          </cell>
          <cell r="I141">
            <v>24</v>
          </cell>
          <cell r="J141">
            <v>24</v>
          </cell>
          <cell r="U141" t="str">
            <v>105428-P.S.R. HUATULAME</v>
          </cell>
          <cell r="V141">
            <v>15</v>
          </cell>
          <cell r="W141">
            <v>15</v>
          </cell>
        </row>
        <row r="142">
          <cell r="H142" t="str">
            <v>Total 04302-COMBARBALÁ</v>
          </cell>
          <cell r="I142">
            <v>1045</v>
          </cell>
          <cell r="J142">
            <v>1045</v>
          </cell>
          <cell r="U142" t="str">
            <v>105430-P.S.R. MIALQUI</v>
          </cell>
          <cell r="V142">
            <v>6</v>
          </cell>
          <cell r="W142">
            <v>6</v>
          </cell>
        </row>
        <row r="143">
          <cell r="H143" t="str">
            <v>04304-MONTE PATRIA</v>
          </cell>
          <cell r="I143"/>
          <cell r="J143"/>
          <cell r="U143" t="str">
            <v>105431-P.S.R. PEDREGAL</v>
          </cell>
          <cell r="V143">
            <v>12</v>
          </cell>
          <cell r="W143">
            <v>12</v>
          </cell>
        </row>
        <row r="144">
          <cell r="H144" t="str">
            <v>105307-CES. RURAL MONTE PATRIA</v>
          </cell>
          <cell r="I144">
            <v>433</v>
          </cell>
          <cell r="J144">
            <v>433</v>
          </cell>
          <cell r="U144" t="str">
            <v>105432-P.S.R. RAPEL</v>
          </cell>
          <cell r="V144">
            <v>26</v>
          </cell>
          <cell r="W144">
            <v>26</v>
          </cell>
        </row>
        <row r="145">
          <cell r="H145" t="str">
            <v>105311-CES. RURAL CHAÑARAL ALTO</v>
          </cell>
          <cell r="I145">
            <v>231</v>
          </cell>
          <cell r="J145">
            <v>231</v>
          </cell>
          <cell r="U145" t="str">
            <v>105435-P.S.R. TULAHUEN</v>
          </cell>
          <cell r="V145">
            <v>26</v>
          </cell>
          <cell r="W145">
            <v>26</v>
          </cell>
        </row>
        <row r="146">
          <cell r="H146" t="str">
            <v>105312-CES. RURAL CAREN</v>
          </cell>
          <cell r="I146">
            <v>213</v>
          </cell>
          <cell r="J146">
            <v>213</v>
          </cell>
          <cell r="U146" t="str">
            <v>105436-P.S.R. EL MAITEN</v>
          </cell>
          <cell r="V146">
            <v>5</v>
          </cell>
          <cell r="W146">
            <v>5</v>
          </cell>
        </row>
        <row r="147">
          <cell r="H147" t="str">
            <v>105318-CES. RURAL EL PALQUI</v>
          </cell>
          <cell r="I147">
            <v>562</v>
          </cell>
          <cell r="J147">
            <v>562</v>
          </cell>
          <cell r="U147" t="str">
            <v>105489-P.S.R. RAMADAS DE TULAHUEN</v>
          </cell>
          <cell r="V147">
            <v>12</v>
          </cell>
          <cell r="W147">
            <v>12</v>
          </cell>
        </row>
        <row r="148">
          <cell r="H148" t="str">
            <v>105425-P.S.R. CHILECITO</v>
          </cell>
          <cell r="I148">
            <v>27</v>
          </cell>
          <cell r="J148">
            <v>27</v>
          </cell>
          <cell r="U148" t="str">
            <v>Total 04304-MONTE PATRIA</v>
          </cell>
          <cell r="V148">
            <v>471</v>
          </cell>
          <cell r="W148">
            <v>471</v>
          </cell>
        </row>
        <row r="149">
          <cell r="H149" t="str">
            <v>105427-P.S.R. HACIENDA VALDIVIA</v>
          </cell>
          <cell r="I149">
            <v>64</v>
          </cell>
          <cell r="J149">
            <v>64</v>
          </cell>
          <cell r="U149" t="str">
            <v>04304-PUNITAQUI</v>
          </cell>
          <cell r="V149"/>
          <cell r="W149"/>
        </row>
        <row r="150">
          <cell r="H150" t="str">
            <v>105428-P.S.R. HUATULAME</v>
          </cell>
          <cell r="I150">
            <v>46</v>
          </cell>
          <cell r="J150">
            <v>46</v>
          </cell>
          <cell r="U150" t="str">
            <v>105308-CES. RURAL PUNITAQUI</v>
          </cell>
          <cell r="V150">
            <v>209</v>
          </cell>
          <cell r="W150">
            <v>209</v>
          </cell>
        </row>
        <row r="151">
          <cell r="H151" t="str">
            <v>105430-P.S.R. MIALQUI</v>
          </cell>
          <cell r="I151">
            <v>22</v>
          </cell>
          <cell r="J151">
            <v>22</v>
          </cell>
          <cell r="U151" t="str">
            <v>105440-P.S.R. DIVISADERO</v>
          </cell>
          <cell r="V151">
            <v>27</v>
          </cell>
          <cell r="W151">
            <v>27</v>
          </cell>
        </row>
        <row r="152">
          <cell r="H152" t="str">
            <v>105431-P.S.R. PEDREGAL</v>
          </cell>
          <cell r="I152">
            <v>69</v>
          </cell>
          <cell r="J152">
            <v>69</v>
          </cell>
          <cell r="U152" t="str">
            <v>105442-P.S.R. SAN PEDRO DE QUILES</v>
          </cell>
          <cell r="V152">
            <v>6</v>
          </cell>
          <cell r="W152">
            <v>6</v>
          </cell>
        </row>
        <row r="153">
          <cell r="H153" t="str">
            <v>105432-P.S.R. RAPEL</v>
          </cell>
          <cell r="I153">
            <v>74</v>
          </cell>
          <cell r="J153">
            <v>74</v>
          </cell>
          <cell r="U153" t="str">
            <v xml:space="preserve">105508-P.S.R. EL PARRAL DE QUILES  </v>
          </cell>
          <cell r="V153">
            <v>2</v>
          </cell>
          <cell r="W153">
            <v>2</v>
          </cell>
        </row>
        <row r="154">
          <cell r="H154" t="str">
            <v>105435-P.S.R. TULAHUEN</v>
          </cell>
          <cell r="I154">
            <v>53</v>
          </cell>
          <cell r="J154">
            <v>53</v>
          </cell>
          <cell r="U154" t="str">
            <v>Total 04304-PUNITAQUI</v>
          </cell>
          <cell r="V154">
            <v>244</v>
          </cell>
          <cell r="W154">
            <v>244</v>
          </cell>
        </row>
        <row r="155">
          <cell r="H155" t="str">
            <v>105436-P.S.R. EL MAITEN</v>
          </cell>
          <cell r="I155">
            <v>38</v>
          </cell>
          <cell r="J155">
            <v>38</v>
          </cell>
          <cell r="U155" t="str">
            <v>04305-RIO HURTADO</v>
          </cell>
          <cell r="V155"/>
          <cell r="W155"/>
        </row>
        <row r="156">
          <cell r="H156" t="str">
            <v>105489-P.S.R. RAMADAS DE TULAHUEN</v>
          </cell>
          <cell r="I156">
            <v>25</v>
          </cell>
          <cell r="J156">
            <v>25</v>
          </cell>
          <cell r="U156" t="str">
            <v>105409-P.S.R. EL CHAÑAR</v>
          </cell>
          <cell r="V156">
            <v>2</v>
          </cell>
          <cell r="W156">
            <v>2</v>
          </cell>
        </row>
        <row r="157">
          <cell r="H157" t="str">
            <v>Total 04304-MONTE PATRIA</v>
          </cell>
          <cell r="I157">
            <v>1857</v>
          </cell>
          <cell r="J157">
            <v>1857</v>
          </cell>
          <cell r="U157" t="str">
            <v>105410-P.S.R. HURTADO</v>
          </cell>
          <cell r="V157">
            <v>12</v>
          </cell>
          <cell r="W157">
            <v>12</v>
          </cell>
        </row>
        <row r="158">
          <cell r="H158" t="str">
            <v>04304-PUNITAQUI</v>
          </cell>
          <cell r="I158"/>
          <cell r="J158"/>
          <cell r="U158" t="str">
            <v>105411-P.S.R. LAS BREAS</v>
          </cell>
          <cell r="V158">
            <v>5</v>
          </cell>
          <cell r="W158">
            <v>5</v>
          </cell>
        </row>
        <row r="159">
          <cell r="H159" t="str">
            <v>105308-CES. RURAL PUNITAQUI</v>
          </cell>
          <cell r="I159">
            <v>570</v>
          </cell>
          <cell r="J159">
            <v>570</v>
          </cell>
          <cell r="U159" t="str">
            <v>105414-P.S.R. SERON</v>
          </cell>
          <cell r="V159">
            <v>19</v>
          </cell>
          <cell r="W159">
            <v>19</v>
          </cell>
        </row>
        <row r="160">
          <cell r="H160" t="str">
            <v>105440-P.S.R. DIVISADERO</v>
          </cell>
          <cell r="I160">
            <v>89</v>
          </cell>
          <cell r="J160">
            <v>89</v>
          </cell>
          <cell r="U160" t="str">
            <v>105503-P.S.R. TABAQUEROS</v>
          </cell>
          <cell r="V160">
            <v>10</v>
          </cell>
          <cell r="W160">
            <v>10</v>
          </cell>
        </row>
        <row r="161">
          <cell r="H161" t="str">
            <v>105442-P.S.R. SAN PEDRO DE QUILES</v>
          </cell>
          <cell r="I161">
            <v>8</v>
          </cell>
          <cell r="J161">
            <v>8</v>
          </cell>
          <cell r="U161" t="str">
            <v>Total 04305-RIO HURTADO</v>
          </cell>
          <cell r="V161">
            <v>48</v>
          </cell>
          <cell r="W161">
            <v>48</v>
          </cell>
        </row>
        <row r="162">
          <cell r="H162" t="str">
            <v xml:space="preserve">105508-P.S.R. EL PARRAL DE QUILES  </v>
          </cell>
          <cell r="I162">
            <v>9</v>
          </cell>
          <cell r="J162">
            <v>9</v>
          </cell>
          <cell r="U162" t="str">
            <v>Total general</v>
          </cell>
          <cell r="V162">
            <v>7428</v>
          </cell>
          <cell r="W162">
            <v>7428</v>
          </cell>
        </row>
        <row r="163">
          <cell r="H163" t="str">
            <v>Total 04304-PUNITAQUI</v>
          </cell>
          <cell r="I163">
            <v>676</v>
          </cell>
          <cell r="J163">
            <v>676</v>
          </cell>
        </row>
        <row r="164">
          <cell r="H164" t="str">
            <v>04305-RIO HURTADO</v>
          </cell>
          <cell r="I164"/>
          <cell r="J164"/>
        </row>
        <row r="165">
          <cell r="H165" t="str">
            <v>105310-CES. RURAL PICHASCA</v>
          </cell>
          <cell r="I165">
            <v>188</v>
          </cell>
          <cell r="J165">
            <v>188</v>
          </cell>
        </row>
        <row r="166">
          <cell r="H166" t="str">
            <v>105409-P.S.R. EL CHAÑAR</v>
          </cell>
          <cell r="I166">
            <v>21</v>
          </cell>
          <cell r="J166">
            <v>21</v>
          </cell>
        </row>
        <row r="167">
          <cell r="H167" t="str">
            <v>105410-P.S.R. HURTADO</v>
          </cell>
          <cell r="I167">
            <v>47</v>
          </cell>
          <cell r="J167">
            <v>47</v>
          </cell>
        </row>
        <row r="168">
          <cell r="H168" t="str">
            <v>105411-P.S.R. LAS BREAS</v>
          </cell>
          <cell r="I168">
            <v>25</v>
          </cell>
          <cell r="J168">
            <v>25</v>
          </cell>
        </row>
        <row r="169">
          <cell r="H169" t="str">
            <v>105413-P.S.R. SAMO ALTO</v>
          </cell>
          <cell r="I169">
            <v>88</v>
          </cell>
          <cell r="J169">
            <v>88</v>
          </cell>
        </row>
        <row r="170">
          <cell r="H170" t="str">
            <v>105414-P.S.R. SERON</v>
          </cell>
          <cell r="I170">
            <v>68</v>
          </cell>
          <cell r="J170">
            <v>68</v>
          </cell>
        </row>
        <row r="171">
          <cell r="H171" t="str">
            <v>105503-P.S.R. TABAQUEROS</v>
          </cell>
          <cell r="I171">
            <v>36</v>
          </cell>
          <cell r="J171">
            <v>36</v>
          </cell>
        </row>
        <row r="172">
          <cell r="H172" t="str">
            <v>Total 04305-RIO HURTADO</v>
          </cell>
          <cell r="I172">
            <v>473</v>
          </cell>
          <cell r="J172">
            <v>473</v>
          </cell>
        </row>
        <row r="173">
          <cell r="H173" t="str">
            <v>Total general</v>
          </cell>
          <cell r="I173">
            <v>36003</v>
          </cell>
          <cell r="J173">
            <v>36003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17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35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90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52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74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22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18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>
            <v>1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>
            <v>0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7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317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12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20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37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3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6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10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90</v>
          </cell>
        </row>
        <row r="29">
          <cell r="H29" t="str">
            <v>04103-ANDACOLLO</v>
          </cell>
          <cell r="I29"/>
          <cell r="J29"/>
          <cell r="K29"/>
          <cell r="L29"/>
          <cell r="M29"/>
          <cell r="N29"/>
          <cell r="O29"/>
        </row>
        <row r="30">
          <cell r="H30" t="str">
            <v>105106-HOSPITAL ANDACOLLO</v>
          </cell>
          <cell r="I30"/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30</v>
          </cell>
        </row>
        <row r="31">
          <cell r="H31" t="str">
            <v>Total 04103-ANDACOLLO</v>
          </cell>
          <cell r="I31"/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30</v>
          </cell>
        </row>
        <row r="32">
          <cell r="H32" t="str">
            <v>04104-LA HIGUERA</v>
          </cell>
          <cell r="I32"/>
          <cell r="J32"/>
          <cell r="K32"/>
          <cell r="L32"/>
          <cell r="M32"/>
          <cell r="N32"/>
          <cell r="O32"/>
        </row>
        <row r="33">
          <cell r="H33" t="str">
            <v>105314-CES. LA HIGUERA</v>
          </cell>
          <cell r="I33">
            <v>1</v>
          </cell>
          <cell r="J33"/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12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14</v>
          </cell>
        </row>
        <row r="35">
          <cell r="H35" t="str">
            <v>105505-P.S.R. LOS CHOROS</v>
          </cell>
          <cell r="I35">
            <v>0</v>
          </cell>
          <cell r="J35"/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10</v>
          </cell>
        </row>
        <row r="36">
          <cell r="H36" t="str">
            <v>105506-P.S.R. EL TRAPICHE</v>
          </cell>
          <cell r="I36">
            <v>0</v>
          </cell>
          <cell r="J36"/>
          <cell r="K36">
            <v>1</v>
          </cell>
          <cell r="L36">
            <v>1</v>
          </cell>
          <cell r="M36">
            <v>4</v>
          </cell>
          <cell r="N36">
            <v>2</v>
          </cell>
          <cell r="O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44</v>
          </cell>
        </row>
        <row r="38">
          <cell r="H38" t="str">
            <v>04105-PAIHUANO</v>
          </cell>
          <cell r="I38"/>
          <cell r="J38"/>
          <cell r="K38"/>
          <cell r="L38"/>
          <cell r="M38"/>
          <cell r="N38"/>
          <cell r="O38"/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O39">
            <v>7</v>
          </cell>
        </row>
        <row r="40">
          <cell r="H40" t="str">
            <v>105475-P.S.R. HORCON</v>
          </cell>
          <cell r="I40"/>
          <cell r="J40"/>
          <cell r="K40"/>
          <cell r="L40">
            <v>0</v>
          </cell>
          <cell r="M40"/>
          <cell r="N40">
            <v>0</v>
          </cell>
          <cell r="O40">
            <v>0</v>
          </cell>
        </row>
        <row r="41">
          <cell r="H41" t="str">
            <v>105476-P.S.R. MONTE GRANDE</v>
          </cell>
          <cell r="I41">
            <v>0</v>
          </cell>
          <cell r="J41"/>
          <cell r="K41">
            <v>0</v>
          </cell>
          <cell r="L41">
            <v>0</v>
          </cell>
          <cell r="M41"/>
          <cell r="N41">
            <v>0</v>
          </cell>
          <cell r="O41">
            <v>0</v>
          </cell>
        </row>
        <row r="42">
          <cell r="H42" t="str">
            <v>105477-P.S.R. PISCO ELQUI</v>
          </cell>
          <cell r="I42"/>
          <cell r="J42"/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7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33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K46"/>
          <cell r="L46"/>
          <cell r="M46"/>
          <cell r="N46"/>
          <cell r="O46">
            <v>9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K47"/>
          <cell r="L47"/>
          <cell r="M47"/>
          <cell r="N47">
            <v>1</v>
          </cell>
          <cell r="O47">
            <v>4</v>
          </cell>
        </row>
        <row r="48">
          <cell r="H48" t="str">
            <v>105502-P.S.R. CALINGASTA</v>
          </cell>
          <cell r="I48"/>
          <cell r="J48"/>
          <cell r="K48">
            <v>0</v>
          </cell>
          <cell r="L48"/>
          <cell r="M48"/>
          <cell r="N48"/>
          <cell r="O48">
            <v>0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46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29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86</v>
          </cell>
        </row>
        <row r="53">
          <cell r="H53" t="str">
            <v xml:space="preserve">105443-P.S.R. CARCAMO                   </v>
          </cell>
          <cell r="I53"/>
          <cell r="J53">
            <v>0</v>
          </cell>
          <cell r="K53"/>
          <cell r="L53">
            <v>0</v>
          </cell>
          <cell r="M53"/>
          <cell r="N53">
            <v>0</v>
          </cell>
          <cell r="O53">
            <v>0</v>
          </cell>
        </row>
        <row r="54">
          <cell r="H54" t="str">
            <v>105444-P.S.R. HUINTIL</v>
          </cell>
          <cell r="I54"/>
          <cell r="J54"/>
          <cell r="K54"/>
          <cell r="L54"/>
          <cell r="M54">
            <v>0</v>
          </cell>
          <cell r="N54"/>
          <cell r="O54">
            <v>0</v>
          </cell>
        </row>
        <row r="55">
          <cell r="H55" t="str">
            <v>105445-P.S.R. LIMAHUIDA</v>
          </cell>
          <cell r="I55"/>
          <cell r="J55">
            <v>0</v>
          </cell>
          <cell r="K55"/>
          <cell r="L55"/>
          <cell r="M55">
            <v>1</v>
          </cell>
          <cell r="N55">
            <v>2</v>
          </cell>
          <cell r="O55">
            <v>3</v>
          </cell>
        </row>
        <row r="56">
          <cell r="H56" t="str">
            <v>105447-P.S.R. PERALILLO</v>
          </cell>
          <cell r="I56"/>
          <cell r="J56"/>
          <cell r="K56"/>
          <cell r="L56"/>
          <cell r="M56">
            <v>0</v>
          </cell>
          <cell r="N56">
            <v>0</v>
          </cell>
          <cell r="O56">
            <v>0</v>
          </cell>
        </row>
        <row r="57">
          <cell r="H57" t="str">
            <v>105485-P.S.R. PLAN DE HORNOS</v>
          </cell>
          <cell r="I57"/>
          <cell r="J57"/>
          <cell r="K57"/>
          <cell r="L57"/>
          <cell r="M57">
            <v>0</v>
          </cell>
          <cell r="N57">
            <v>36</v>
          </cell>
          <cell r="O57">
            <v>36</v>
          </cell>
        </row>
        <row r="58">
          <cell r="H58" t="str">
            <v>105487-P.S.R. CAÑAS UNO</v>
          </cell>
          <cell r="I58"/>
          <cell r="J58">
            <v>2</v>
          </cell>
          <cell r="K58"/>
          <cell r="L58">
            <v>4</v>
          </cell>
          <cell r="M58">
            <v>2</v>
          </cell>
          <cell r="N58">
            <v>3</v>
          </cell>
          <cell r="O58">
            <v>11</v>
          </cell>
        </row>
        <row r="59">
          <cell r="H59" t="str">
            <v>105496-P.S.R. PINTACURA SUR</v>
          </cell>
          <cell r="I59"/>
          <cell r="J59"/>
          <cell r="K59"/>
          <cell r="L59"/>
          <cell r="M59">
            <v>0</v>
          </cell>
          <cell r="N59"/>
          <cell r="O59">
            <v>0</v>
          </cell>
        </row>
        <row r="60">
          <cell r="H60" t="str">
            <v>105504-P.S.R. SOCAVON</v>
          </cell>
          <cell r="I60"/>
          <cell r="J60"/>
          <cell r="K60"/>
          <cell r="L60"/>
          <cell r="M60">
            <v>0</v>
          </cell>
          <cell r="N60"/>
          <cell r="O60">
            <v>0</v>
          </cell>
        </row>
        <row r="61">
          <cell r="H61" t="str">
            <v>Total 04201-ILLAPEL</v>
          </cell>
          <cell r="I61">
            <v>8</v>
          </cell>
          <cell r="J61">
            <v>10</v>
          </cell>
          <cell r="K61">
            <v>8</v>
          </cell>
          <cell r="L61">
            <v>50</v>
          </cell>
          <cell r="M61">
            <v>25</v>
          </cell>
          <cell r="N61">
            <v>64</v>
          </cell>
          <cell r="O61">
            <v>165</v>
          </cell>
        </row>
        <row r="62">
          <cell r="H62" t="str">
            <v>04202-CANELA</v>
          </cell>
          <cell r="I62"/>
          <cell r="J62"/>
          <cell r="K62"/>
          <cell r="L62"/>
          <cell r="M62"/>
          <cell r="N62"/>
          <cell r="O62"/>
        </row>
        <row r="63">
          <cell r="H63" t="str">
            <v>105309-CES. RURAL CANELA</v>
          </cell>
          <cell r="I63">
            <v>0</v>
          </cell>
          <cell r="J63">
            <v>0</v>
          </cell>
          <cell r="K63">
            <v>0</v>
          </cell>
          <cell r="L63">
            <v>3</v>
          </cell>
          <cell r="M63">
            <v>9</v>
          </cell>
          <cell r="N63">
            <v>5</v>
          </cell>
          <cell r="O63">
            <v>17</v>
          </cell>
        </row>
        <row r="64">
          <cell r="H64" t="str">
            <v xml:space="preserve">105450-P.S.R. MINCHA NORTE            </v>
          </cell>
          <cell r="I64">
            <v>0</v>
          </cell>
          <cell r="J64">
            <v>0</v>
          </cell>
          <cell r="K64"/>
          <cell r="L64">
            <v>0</v>
          </cell>
          <cell r="M64">
            <v>2</v>
          </cell>
          <cell r="N64">
            <v>1</v>
          </cell>
          <cell r="O64">
            <v>3</v>
          </cell>
        </row>
        <row r="65">
          <cell r="H65" t="str">
            <v>105482-P.S.R. CANELA ALTA</v>
          </cell>
          <cell r="I65"/>
          <cell r="J65"/>
          <cell r="K65"/>
          <cell r="L65"/>
          <cell r="M65">
            <v>0</v>
          </cell>
          <cell r="N65">
            <v>0</v>
          </cell>
          <cell r="O65">
            <v>0</v>
          </cell>
        </row>
        <row r="66">
          <cell r="H66" t="str">
            <v>105483-P.S.R. LOS RULOS</v>
          </cell>
          <cell r="I66">
            <v>0</v>
          </cell>
          <cell r="J66"/>
          <cell r="K66"/>
          <cell r="L66"/>
          <cell r="M66">
            <v>4</v>
          </cell>
          <cell r="N66">
            <v>0</v>
          </cell>
          <cell r="O66">
            <v>4</v>
          </cell>
        </row>
        <row r="67">
          <cell r="H67" t="str">
            <v>105484-P.S.R. HUENTELAUQUEN</v>
          </cell>
          <cell r="I67"/>
          <cell r="J67"/>
          <cell r="K67"/>
          <cell r="L67"/>
          <cell r="M67">
            <v>6</v>
          </cell>
          <cell r="N67">
            <v>1</v>
          </cell>
          <cell r="O67">
            <v>7</v>
          </cell>
        </row>
        <row r="68">
          <cell r="H68" t="str">
            <v>105498-P.S.R. QUEBRADA DE LINARES</v>
          </cell>
          <cell r="I68"/>
          <cell r="J68">
            <v>0</v>
          </cell>
          <cell r="K68"/>
          <cell r="L68"/>
          <cell r="M68"/>
          <cell r="N68"/>
          <cell r="O68">
            <v>0</v>
          </cell>
        </row>
        <row r="69">
          <cell r="H69" t="str">
            <v>Total 04202-CANELA</v>
          </cell>
          <cell r="I69">
            <v>0</v>
          </cell>
          <cell r="J69">
            <v>0</v>
          </cell>
          <cell r="K69">
            <v>0</v>
          </cell>
          <cell r="L69">
            <v>3</v>
          </cell>
          <cell r="M69">
            <v>21</v>
          </cell>
          <cell r="N69">
            <v>7</v>
          </cell>
          <cell r="O69">
            <v>31</v>
          </cell>
        </row>
        <row r="70">
          <cell r="H70" t="str">
            <v>04203-LOS VILOS</v>
          </cell>
          <cell r="I70"/>
          <cell r="J70"/>
          <cell r="K70"/>
          <cell r="L70"/>
          <cell r="M70"/>
          <cell r="N70"/>
          <cell r="O70"/>
        </row>
        <row r="71">
          <cell r="H71" t="str">
            <v>105108-HOSPITAL LOS VILOS</v>
          </cell>
          <cell r="I71">
            <v>0</v>
          </cell>
          <cell r="J71">
            <v>0</v>
          </cell>
          <cell r="K71">
            <v>0</v>
          </cell>
          <cell r="L71">
            <v>2</v>
          </cell>
          <cell r="M71">
            <v>1</v>
          </cell>
          <cell r="N71">
            <v>27</v>
          </cell>
          <cell r="O71">
            <v>30</v>
          </cell>
        </row>
        <row r="72">
          <cell r="H72" t="str">
            <v xml:space="preserve">105478-P.S.R. CAIMANES                   </v>
          </cell>
          <cell r="I72">
            <v>3</v>
          </cell>
          <cell r="J72">
            <v>3</v>
          </cell>
          <cell r="K72">
            <v>0</v>
          </cell>
          <cell r="L72">
            <v>29</v>
          </cell>
          <cell r="M72">
            <v>7</v>
          </cell>
          <cell r="N72">
            <v>14</v>
          </cell>
          <cell r="O72">
            <v>56</v>
          </cell>
        </row>
        <row r="73">
          <cell r="H73" t="str">
            <v>105479-P.S.R. GUANGUALI</v>
          </cell>
          <cell r="I73"/>
          <cell r="J73">
            <v>0</v>
          </cell>
          <cell r="K73">
            <v>0</v>
          </cell>
          <cell r="L73"/>
          <cell r="M73">
            <v>0</v>
          </cell>
          <cell r="N73">
            <v>4</v>
          </cell>
          <cell r="O73">
            <v>4</v>
          </cell>
        </row>
        <row r="74">
          <cell r="H74" t="str">
            <v>105480-P.S.R. QUILIMARI</v>
          </cell>
          <cell r="I74"/>
          <cell r="J74"/>
          <cell r="K74">
            <v>8</v>
          </cell>
          <cell r="L74">
            <v>11</v>
          </cell>
          <cell r="M74">
            <v>10</v>
          </cell>
          <cell r="N74">
            <v>15</v>
          </cell>
          <cell r="O74">
            <v>44</v>
          </cell>
        </row>
        <row r="75">
          <cell r="H75" t="str">
            <v>105481-P.S.R. TILAMA</v>
          </cell>
          <cell r="I75">
            <v>1</v>
          </cell>
          <cell r="J75"/>
          <cell r="K75">
            <v>1</v>
          </cell>
          <cell r="L75"/>
          <cell r="M75"/>
          <cell r="N75">
            <v>0</v>
          </cell>
          <cell r="O75">
            <v>2</v>
          </cell>
        </row>
        <row r="76">
          <cell r="H76" t="str">
            <v>105511-P.S.R. LOS CONDORES</v>
          </cell>
          <cell r="I76">
            <v>3</v>
          </cell>
          <cell r="J76">
            <v>1</v>
          </cell>
          <cell r="K76">
            <v>1</v>
          </cell>
          <cell r="L76">
            <v>0</v>
          </cell>
          <cell r="M76">
            <v>0</v>
          </cell>
          <cell r="N76">
            <v>1</v>
          </cell>
          <cell r="O76">
            <v>6</v>
          </cell>
        </row>
        <row r="77">
          <cell r="H77" t="str">
            <v>Total 04203-LOS VILOS</v>
          </cell>
          <cell r="I77">
            <v>7</v>
          </cell>
          <cell r="J77">
            <v>4</v>
          </cell>
          <cell r="K77">
            <v>10</v>
          </cell>
          <cell r="L77">
            <v>42</v>
          </cell>
          <cell r="M77">
            <v>18</v>
          </cell>
          <cell r="N77">
            <v>61</v>
          </cell>
          <cell r="O77">
            <v>142</v>
          </cell>
        </row>
        <row r="78">
          <cell r="H78" t="str">
            <v>04204-SALAMANCA</v>
          </cell>
          <cell r="I78"/>
          <cell r="J78"/>
          <cell r="K78"/>
          <cell r="L78"/>
          <cell r="M78"/>
          <cell r="N78"/>
          <cell r="O78"/>
        </row>
        <row r="79">
          <cell r="H79" t="str">
            <v>105104-HOSPITAL SALAMANCA</v>
          </cell>
          <cell r="I79">
            <v>9</v>
          </cell>
          <cell r="J79">
            <v>13</v>
          </cell>
          <cell r="K79">
            <v>12</v>
          </cell>
          <cell r="L79">
            <v>3</v>
          </cell>
          <cell r="M79">
            <v>22</v>
          </cell>
          <cell r="N79">
            <v>19</v>
          </cell>
          <cell r="O79">
            <v>78</v>
          </cell>
        </row>
        <row r="80">
          <cell r="H80" t="str">
            <v xml:space="preserve">105452-P.S.R. CUNCUMEN                 </v>
          </cell>
          <cell r="I80"/>
          <cell r="J80">
            <v>2</v>
          </cell>
          <cell r="K80">
            <v>6</v>
          </cell>
          <cell r="L80">
            <v>2</v>
          </cell>
          <cell r="M80">
            <v>21</v>
          </cell>
          <cell r="N80"/>
          <cell r="O80">
            <v>31</v>
          </cell>
        </row>
        <row r="81">
          <cell r="H81" t="str">
            <v>105453-P.S.R. TRANQUILLA</v>
          </cell>
          <cell r="I81"/>
          <cell r="J81"/>
          <cell r="K81">
            <v>0</v>
          </cell>
          <cell r="L81">
            <v>4</v>
          </cell>
          <cell r="M81"/>
          <cell r="N81"/>
          <cell r="O81">
            <v>4</v>
          </cell>
        </row>
        <row r="82">
          <cell r="H82" t="str">
            <v>105455-P.S.R. CHILLEPIN</v>
          </cell>
          <cell r="I82"/>
          <cell r="J82"/>
          <cell r="K82">
            <v>0</v>
          </cell>
          <cell r="L82"/>
          <cell r="M82"/>
          <cell r="N82">
            <v>25</v>
          </cell>
          <cell r="O82">
            <v>25</v>
          </cell>
        </row>
        <row r="83">
          <cell r="H83" t="str">
            <v>105456-P.S.R. LLIMPO</v>
          </cell>
          <cell r="I83"/>
          <cell r="J83"/>
          <cell r="K83"/>
          <cell r="L83"/>
          <cell r="M83"/>
          <cell r="N83">
            <v>20</v>
          </cell>
          <cell r="O83">
            <v>20</v>
          </cell>
        </row>
        <row r="84">
          <cell r="H84" t="str">
            <v>105457-P.S.R. SAN AGUSTIN</v>
          </cell>
          <cell r="I84">
            <v>0</v>
          </cell>
          <cell r="J84"/>
          <cell r="K84"/>
          <cell r="L84"/>
          <cell r="M84"/>
          <cell r="N84">
            <v>5</v>
          </cell>
          <cell r="O84">
            <v>5</v>
          </cell>
        </row>
        <row r="85">
          <cell r="H85" t="str">
            <v>105458-P.S.R. TAHUINCO</v>
          </cell>
          <cell r="I85">
            <v>0</v>
          </cell>
          <cell r="J85"/>
          <cell r="K85">
            <v>19</v>
          </cell>
          <cell r="L85">
            <v>0</v>
          </cell>
          <cell r="M85">
            <v>13</v>
          </cell>
          <cell r="N85">
            <v>4</v>
          </cell>
          <cell r="O85">
            <v>36</v>
          </cell>
        </row>
        <row r="86">
          <cell r="H86" t="str">
            <v>105491-P.S.R. QUELEN BAJO</v>
          </cell>
          <cell r="I86"/>
          <cell r="J86"/>
          <cell r="K86"/>
          <cell r="L86"/>
          <cell r="M86"/>
          <cell r="N86">
            <v>30</v>
          </cell>
          <cell r="O86">
            <v>30</v>
          </cell>
        </row>
        <row r="87">
          <cell r="H87" t="str">
            <v>105492-P.S.R. CAMISA</v>
          </cell>
          <cell r="I87"/>
          <cell r="J87"/>
          <cell r="K87">
            <v>1</v>
          </cell>
          <cell r="L87">
            <v>2</v>
          </cell>
          <cell r="M87"/>
          <cell r="N87">
            <v>10</v>
          </cell>
          <cell r="O87">
            <v>13</v>
          </cell>
        </row>
        <row r="88">
          <cell r="H88" t="str">
            <v>105501-P.S.R. ARBOLEDA GRANDE</v>
          </cell>
          <cell r="I88"/>
          <cell r="J88"/>
          <cell r="K88"/>
          <cell r="L88">
            <v>2</v>
          </cell>
          <cell r="M88"/>
          <cell r="N88">
            <v>8</v>
          </cell>
          <cell r="O88">
            <v>10</v>
          </cell>
        </row>
        <row r="89">
          <cell r="H89" t="str">
            <v>Total 04204-SALAMANCA</v>
          </cell>
          <cell r="I89">
            <v>9</v>
          </cell>
          <cell r="J89">
            <v>15</v>
          </cell>
          <cell r="K89">
            <v>38</v>
          </cell>
          <cell r="L89">
            <v>13</v>
          </cell>
          <cell r="M89">
            <v>56</v>
          </cell>
          <cell r="N89">
            <v>121</v>
          </cell>
          <cell r="O89">
            <v>252</v>
          </cell>
        </row>
        <row r="90">
          <cell r="H90" t="str">
            <v>04301-OVALLE</v>
          </cell>
          <cell r="I90"/>
          <cell r="J90"/>
          <cell r="K90"/>
          <cell r="L90"/>
          <cell r="M90"/>
          <cell r="N90"/>
          <cell r="O90"/>
        </row>
        <row r="91">
          <cell r="H91" t="str">
            <v>105315-CES. RURAL C. DE TAMAYA</v>
          </cell>
          <cell r="I91">
            <v>5</v>
          </cell>
          <cell r="J91">
            <v>2</v>
          </cell>
          <cell r="K91"/>
          <cell r="L91">
            <v>4</v>
          </cell>
          <cell r="M91">
            <v>5</v>
          </cell>
          <cell r="N91">
            <v>3</v>
          </cell>
          <cell r="O91">
            <v>19</v>
          </cell>
        </row>
        <row r="92">
          <cell r="H92" t="str">
            <v>105317-CES. JORGE JORDAN D.</v>
          </cell>
          <cell r="I92">
            <v>9</v>
          </cell>
          <cell r="J92">
            <v>6</v>
          </cell>
          <cell r="K92">
            <v>3</v>
          </cell>
          <cell r="L92">
            <v>15</v>
          </cell>
          <cell r="M92">
            <v>9</v>
          </cell>
          <cell r="N92">
            <v>13</v>
          </cell>
          <cell r="O92">
            <v>55</v>
          </cell>
        </row>
        <row r="93">
          <cell r="H93" t="str">
            <v>105322-CES. MARCOS MACUADA</v>
          </cell>
          <cell r="I93">
            <v>2</v>
          </cell>
          <cell r="J93">
            <v>5</v>
          </cell>
          <cell r="K93">
            <v>14</v>
          </cell>
          <cell r="L93">
            <v>15</v>
          </cell>
          <cell r="M93">
            <v>20</v>
          </cell>
          <cell r="N93">
            <v>19</v>
          </cell>
          <cell r="O93">
            <v>75</v>
          </cell>
        </row>
        <row r="94">
          <cell r="H94" t="str">
            <v>105324-CES. SOTAQUI</v>
          </cell>
          <cell r="I94"/>
          <cell r="J94">
            <v>1</v>
          </cell>
          <cell r="K94">
            <v>7</v>
          </cell>
          <cell r="L94">
            <v>9</v>
          </cell>
          <cell r="M94">
            <v>7</v>
          </cell>
          <cell r="N94">
            <v>14</v>
          </cell>
          <cell r="O94">
            <v>38</v>
          </cell>
        </row>
        <row r="95">
          <cell r="H95" t="str">
            <v>105420-P.S.R. LIMARI</v>
          </cell>
          <cell r="I95"/>
          <cell r="J95"/>
          <cell r="K95"/>
          <cell r="L95"/>
          <cell r="M95"/>
          <cell r="N95">
            <v>0</v>
          </cell>
          <cell r="O95">
            <v>0</v>
          </cell>
        </row>
        <row r="96">
          <cell r="H96" t="str">
            <v>105722-CECOF SAN JOSE DE LA DEHESA</v>
          </cell>
          <cell r="I96">
            <v>2</v>
          </cell>
          <cell r="J96">
            <v>4</v>
          </cell>
          <cell r="K96">
            <v>13</v>
          </cell>
          <cell r="L96">
            <v>12</v>
          </cell>
          <cell r="M96">
            <v>7</v>
          </cell>
          <cell r="N96">
            <v>6</v>
          </cell>
          <cell r="O96">
            <v>44</v>
          </cell>
        </row>
        <row r="97">
          <cell r="H97" t="str">
            <v>105723-CECOF LIMARI</v>
          </cell>
          <cell r="I97"/>
          <cell r="J97">
            <v>0</v>
          </cell>
          <cell r="K97">
            <v>0</v>
          </cell>
          <cell r="L97">
            <v>11</v>
          </cell>
          <cell r="M97">
            <v>0</v>
          </cell>
          <cell r="N97">
            <v>2</v>
          </cell>
          <cell r="O97">
            <v>13</v>
          </cell>
        </row>
        <row r="98">
          <cell r="H98" t="str">
            <v>200258-CECOF LOS COPIHUES</v>
          </cell>
          <cell r="I98">
            <v>5</v>
          </cell>
          <cell r="J98">
            <v>1</v>
          </cell>
          <cell r="K98">
            <v>5</v>
          </cell>
          <cell r="L98">
            <v>5</v>
          </cell>
          <cell r="M98">
            <v>7</v>
          </cell>
          <cell r="N98">
            <v>4</v>
          </cell>
          <cell r="O98">
            <v>27</v>
          </cell>
        </row>
        <row r="99">
          <cell r="H99" t="str">
            <v>Total 04301-OVALLE</v>
          </cell>
          <cell r="I99">
            <v>23</v>
          </cell>
          <cell r="J99">
            <v>19</v>
          </cell>
          <cell r="K99">
            <v>42</v>
          </cell>
          <cell r="L99">
            <v>71</v>
          </cell>
          <cell r="M99">
            <v>55</v>
          </cell>
          <cell r="N99">
            <v>61</v>
          </cell>
          <cell r="O99">
            <v>271</v>
          </cell>
        </row>
        <row r="100">
          <cell r="H100" t="str">
            <v>04302-COMBARBALÁ</v>
          </cell>
          <cell r="I100"/>
          <cell r="J100"/>
          <cell r="K100"/>
          <cell r="L100"/>
          <cell r="M100"/>
          <cell r="N100"/>
          <cell r="O100"/>
        </row>
        <row r="101">
          <cell r="H101" t="str">
            <v>105105-HOSPITAL COMBARBALA</v>
          </cell>
          <cell r="I101">
            <v>4</v>
          </cell>
          <cell r="J101">
            <v>1</v>
          </cell>
          <cell r="K101">
            <v>2</v>
          </cell>
          <cell r="L101">
            <v>0</v>
          </cell>
          <cell r="M101">
            <v>17</v>
          </cell>
          <cell r="N101">
            <v>2</v>
          </cell>
          <cell r="O101">
            <v>26</v>
          </cell>
        </row>
        <row r="102">
          <cell r="H102" t="str">
            <v>105441-P.S.R. MANQUEHUA</v>
          </cell>
          <cell r="I102"/>
          <cell r="J102"/>
          <cell r="K102">
            <v>0</v>
          </cell>
          <cell r="L102">
            <v>2</v>
          </cell>
          <cell r="M102">
            <v>2</v>
          </cell>
          <cell r="N102"/>
          <cell r="O102">
            <v>4</v>
          </cell>
        </row>
        <row r="103">
          <cell r="H103" t="str">
            <v xml:space="preserve">105459-P.S.R. BARRANCAS                </v>
          </cell>
          <cell r="I103"/>
          <cell r="J103"/>
          <cell r="K103"/>
          <cell r="L103"/>
          <cell r="M103"/>
          <cell r="N103">
            <v>0</v>
          </cell>
          <cell r="O103">
            <v>0</v>
          </cell>
        </row>
        <row r="104">
          <cell r="H104" t="str">
            <v>105460-P.S.R. COGOTI 18</v>
          </cell>
          <cell r="I104"/>
          <cell r="J104"/>
          <cell r="K104"/>
          <cell r="L104">
            <v>0</v>
          </cell>
          <cell r="M104">
            <v>0</v>
          </cell>
          <cell r="N104"/>
          <cell r="O104">
            <v>0</v>
          </cell>
        </row>
        <row r="105">
          <cell r="H105" t="str">
            <v>105461-P.S.R. EL HUACHO</v>
          </cell>
          <cell r="I105">
            <v>0</v>
          </cell>
          <cell r="J105"/>
          <cell r="K105"/>
          <cell r="L105"/>
          <cell r="M105"/>
          <cell r="N105"/>
          <cell r="O105">
            <v>0</v>
          </cell>
        </row>
        <row r="106">
          <cell r="H106" t="str">
            <v>105463-P.S.R. QUILITAPIA</v>
          </cell>
          <cell r="I106"/>
          <cell r="J106"/>
          <cell r="K106"/>
          <cell r="L106"/>
          <cell r="M106"/>
          <cell r="N106">
            <v>0</v>
          </cell>
          <cell r="O106">
            <v>0</v>
          </cell>
        </row>
        <row r="107">
          <cell r="H107" t="str">
            <v>105464-P.S.R. LA LIGUA</v>
          </cell>
          <cell r="I107"/>
          <cell r="J107"/>
          <cell r="K107">
            <v>0</v>
          </cell>
          <cell r="L107"/>
          <cell r="M107"/>
          <cell r="N107"/>
          <cell r="O107">
            <v>0</v>
          </cell>
        </row>
        <row r="108">
          <cell r="H108" t="str">
            <v>105465-P.S.R. RAMADILLA</v>
          </cell>
          <cell r="I108"/>
          <cell r="J108"/>
          <cell r="K108">
            <v>1</v>
          </cell>
          <cell r="L108"/>
          <cell r="M108"/>
          <cell r="N108"/>
          <cell r="O108">
            <v>1</v>
          </cell>
        </row>
        <row r="109">
          <cell r="H109" t="str">
            <v>105466-P.S.R. VALLE HERMOSO</v>
          </cell>
          <cell r="I109">
            <v>0</v>
          </cell>
          <cell r="J109">
            <v>1</v>
          </cell>
          <cell r="K109"/>
          <cell r="L109"/>
          <cell r="M109"/>
          <cell r="N109"/>
          <cell r="O109">
            <v>1</v>
          </cell>
        </row>
        <row r="110">
          <cell r="H110" t="str">
            <v>Total 04302-COMBARBALÁ</v>
          </cell>
          <cell r="I110">
            <v>4</v>
          </cell>
          <cell r="J110">
            <v>2</v>
          </cell>
          <cell r="K110">
            <v>3</v>
          </cell>
          <cell r="L110">
            <v>2</v>
          </cell>
          <cell r="M110">
            <v>19</v>
          </cell>
          <cell r="N110">
            <v>2</v>
          </cell>
          <cell r="O110">
            <v>32</v>
          </cell>
        </row>
        <row r="111">
          <cell r="H111" t="str">
            <v>04304-MONTE PATRIA</v>
          </cell>
          <cell r="I111"/>
          <cell r="J111"/>
          <cell r="K111"/>
          <cell r="L111"/>
          <cell r="M111"/>
          <cell r="N111"/>
          <cell r="O111"/>
        </row>
        <row r="112">
          <cell r="H112" t="str">
            <v>105307-CES. RURAL MONTE PATRIA</v>
          </cell>
          <cell r="I112">
            <v>9</v>
          </cell>
          <cell r="J112">
            <v>6</v>
          </cell>
          <cell r="K112">
            <v>2</v>
          </cell>
          <cell r="L112">
            <v>0</v>
          </cell>
          <cell r="M112">
            <v>0</v>
          </cell>
          <cell r="N112">
            <v>2</v>
          </cell>
          <cell r="O112">
            <v>19</v>
          </cell>
        </row>
        <row r="113">
          <cell r="H113" t="str">
            <v>105311-CES. RURAL CHAÑARAL ALTO</v>
          </cell>
          <cell r="I113">
            <v>3</v>
          </cell>
          <cell r="J113">
            <v>1</v>
          </cell>
          <cell r="K113">
            <v>15</v>
          </cell>
          <cell r="L113">
            <v>2</v>
          </cell>
          <cell r="M113">
            <v>4</v>
          </cell>
          <cell r="N113">
            <v>1</v>
          </cell>
          <cell r="O113">
            <v>26</v>
          </cell>
        </row>
        <row r="114">
          <cell r="H114" t="str">
            <v>105312-CES. RURAL CAREN</v>
          </cell>
          <cell r="I114"/>
          <cell r="J114"/>
          <cell r="K114"/>
          <cell r="L114">
            <v>0</v>
          </cell>
          <cell r="M114">
            <v>2</v>
          </cell>
          <cell r="N114">
            <v>2</v>
          </cell>
          <cell r="O114">
            <v>4</v>
          </cell>
        </row>
        <row r="115">
          <cell r="H115" t="str">
            <v>105318-CES. RURAL EL PALQUI</v>
          </cell>
          <cell r="I115"/>
          <cell r="J115">
            <v>0</v>
          </cell>
          <cell r="K115">
            <v>0</v>
          </cell>
          <cell r="L115"/>
          <cell r="M115"/>
          <cell r="N115"/>
          <cell r="O115">
            <v>0</v>
          </cell>
        </row>
        <row r="116">
          <cell r="H116" t="str">
            <v>105427-P.S.R. HACIENDA VALDIVIA</v>
          </cell>
          <cell r="I116">
            <v>1</v>
          </cell>
          <cell r="J116"/>
          <cell r="K116">
            <v>1</v>
          </cell>
          <cell r="L116"/>
          <cell r="M116"/>
          <cell r="N116"/>
          <cell r="O116">
            <v>2</v>
          </cell>
        </row>
        <row r="117">
          <cell r="H117" t="str">
            <v>105428-P.S.R. HUATULAME</v>
          </cell>
          <cell r="I117"/>
          <cell r="J117"/>
          <cell r="K117"/>
          <cell r="L117"/>
          <cell r="M117">
            <v>0</v>
          </cell>
          <cell r="N117"/>
          <cell r="O117">
            <v>0</v>
          </cell>
        </row>
        <row r="118">
          <cell r="H118" t="str">
            <v>105431-P.S.R. PEDREGAL</v>
          </cell>
          <cell r="I118"/>
          <cell r="J118"/>
          <cell r="K118"/>
          <cell r="L118"/>
          <cell r="M118">
            <v>0</v>
          </cell>
          <cell r="N118"/>
          <cell r="O118">
            <v>0</v>
          </cell>
        </row>
        <row r="119">
          <cell r="H119" t="str">
            <v>105432-P.S.R. RAPEL</v>
          </cell>
          <cell r="I119"/>
          <cell r="J119"/>
          <cell r="K119">
            <v>0</v>
          </cell>
          <cell r="L119"/>
          <cell r="M119">
            <v>1</v>
          </cell>
          <cell r="N119"/>
          <cell r="O119">
            <v>1</v>
          </cell>
        </row>
        <row r="120">
          <cell r="H120" t="str">
            <v>105435-P.S.R. TULAHUEN</v>
          </cell>
          <cell r="I120"/>
          <cell r="J120"/>
          <cell r="K120"/>
          <cell r="L120"/>
          <cell r="M120"/>
          <cell r="N120">
            <v>1</v>
          </cell>
          <cell r="O120">
            <v>1</v>
          </cell>
        </row>
        <row r="121">
          <cell r="H121" t="str">
            <v>105436-P.S.R. EL MAITEN</v>
          </cell>
          <cell r="I121"/>
          <cell r="J121"/>
          <cell r="K121"/>
          <cell r="L121"/>
          <cell r="M121">
            <v>3</v>
          </cell>
          <cell r="N121"/>
          <cell r="O121">
            <v>3</v>
          </cell>
        </row>
        <row r="122">
          <cell r="H122" t="str">
            <v>105489-P.S.R. RAMADAS DE TULAHUEN</v>
          </cell>
          <cell r="I122"/>
          <cell r="J122"/>
          <cell r="K122"/>
          <cell r="L122"/>
          <cell r="M122"/>
          <cell r="N122">
            <v>1</v>
          </cell>
          <cell r="O122">
            <v>1</v>
          </cell>
        </row>
        <row r="123">
          <cell r="H123" t="str">
            <v>Total 04304-MONTE PATRIA</v>
          </cell>
          <cell r="I123">
            <v>13</v>
          </cell>
          <cell r="J123">
            <v>7</v>
          </cell>
          <cell r="K123">
            <v>18</v>
          </cell>
          <cell r="L123">
            <v>2</v>
          </cell>
          <cell r="M123">
            <v>10</v>
          </cell>
          <cell r="N123">
            <v>7</v>
          </cell>
          <cell r="O123">
            <v>57</v>
          </cell>
        </row>
        <row r="124">
          <cell r="H124" t="str">
            <v>04304-PUNITAQUI</v>
          </cell>
          <cell r="I124"/>
          <cell r="J124"/>
          <cell r="K124"/>
          <cell r="L124"/>
          <cell r="M124"/>
          <cell r="N124"/>
          <cell r="O124"/>
        </row>
        <row r="125">
          <cell r="H125" t="str">
            <v>105308-CES. RURAL PUNITAQUI</v>
          </cell>
          <cell r="I125">
            <v>8</v>
          </cell>
          <cell r="J125">
            <v>4</v>
          </cell>
          <cell r="K125">
            <v>20</v>
          </cell>
          <cell r="L125">
            <v>5</v>
          </cell>
          <cell r="M125">
            <v>5</v>
          </cell>
          <cell r="N125">
            <v>5</v>
          </cell>
          <cell r="O125">
            <v>47</v>
          </cell>
        </row>
        <row r="126">
          <cell r="H126" t="str">
            <v>Total 04304-PUNITAQUI</v>
          </cell>
          <cell r="I126">
            <v>8</v>
          </cell>
          <cell r="J126">
            <v>4</v>
          </cell>
          <cell r="K126">
            <v>20</v>
          </cell>
          <cell r="L126">
            <v>5</v>
          </cell>
          <cell r="M126">
            <v>5</v>
          </cell>
          <cell r="N126">
            <v>5</v>
          </cell>
          <cell r="O126">
            <v>47</v>
          </cell>
        </row>
        <row r="127">
          <cell r="H127" t="str">
            <v>04305-RIO HURTADO</v>
          </cell>
          <cell r="I127"/>
          <cell r="J127"/>
          <cell r="K127"/>
          <cell r="L127"/>
          <cell r="M127"/>
          <cell r="N127"/>
          <cell r="O127"/>
        </row>
        <row r="128">
          <cell r="H128" t="str">
            <v>105310-CES. RURAL PICHASCA</v>
          </cell>
          <cell r="I128">
            <v>1</v>
          </cell>
          <cell r="J128"/>
          <cell r="K128"/>
          <cell r="L128">
            <v>1</v>
          </cell>
          <cell r="M128">
            <v>1</v>
          </cell>
          <cell r="N128">
            <v>2</v>
          </cell>
          <cell r="O128">
            <v>5</v>
          </cell>
        </row>
        <row r="129">
          <cell r="H129" t="str">
            <v>105409-P.S.R. EL CHAÑAR</v>
          </cell>
          <cell r="I129"/>
          <cell r="J129"/>
          <cell r="K129">
            <v>0</v>
          </cell>
          <cell r="L129">
            <v>1</v>
          </cell>
          <cell r="M129"/>
          <cell r="N129"/>
          <cell r="O129">
            <v>1</v>
          </cell>
        </row>
        <row r="130">
          <cell r="H130" t="str">
            <v>105410-P.S.R. HURTADO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1</v>
          </cell>
        </row>
        <row r="131">
          <cell r="H131" t="str">
            <v>105411-P.S.R. LAS BREAS</v>
          </cell>
          <cell r="I131"/>
          <cell r="J131"/>
          <cell r="K131"/>
          <cell r="L131"/>
          <cell r="M131">
            <v>0</v>
          </cell>
          <cell r="N131">
            <v>1</v>
          </cell>
          <cell r="O131">
            <v>1</v>
          </cell>
        </row>
        <row r="132">
          <cell r="H132" t="str">
            <v>105413-P.S.R. SAMO ALTO</v>
          </cell>
          <cell r="I132">
            <v>1</v>
          </cell>
          <cell r="J132">
            <v>0</v>
          </cell>
          <cell r="K132"/>
          <cell r="L132"/>
          <cell r="M132">
            <v>0</v>
          </cell>
          <cell r="N132">
            <v>0</v>
          </cell>
          <cell r="O132">
            <v>1</v>
          </cell>
        </row>
        <row r="133">
          <cell r="H133" t="str">
            <v>105414-P.S.R. SERON</v>
          </cell>
          <cell r="I133"/>
          <cell r="J133"/>
          <cell r="K133">
            <v>0</v>
          </cell>
          <cell r="L133">
            <v>0</v>
          </cell>
          <cell r="M133"/>
          <cell r="N133"/>
          <cell r="O133">
            <v>0</v>
          </cell>
        </row>
        <row r="134">
          <cell r="H134" t="str">
            <v>Total 04305-RIO HURTADO</v>
          </cell>
          <cell r="I134">
            <v>3</v>
          </cell>
          <cell r="J134">
            <v>0</v>
          </cell>
          <cell r="K134">
            <v>0</v>
          </cell>
          <cell r="L134">
            <v>2</v>
          </cell>
          <cell r="M134">
            <v>1</v>
          </cell>
          <cell r="N134">
            <v>3</v>
          </cell>
          <cell r="O134">
            <v>9</v>
          </cell>
        </row>
        <row r="135">
          <cell r="H135" t="str">
            <v>Total general</v>
          </cell>
          <cell r="I135">
            <v>116</v>
          </cell>
          <cell r="J135">
            <v>113</v>
          </cell>
          <cell r="K135">
            <v>209</v>
          </cell>
          <cell r="L135">
            <v>234</v>
          </cell>
          <cell r="M135">
            <v>330</v>
          </cell>
          <cell r="N135">
            <v>538</v>
          </cell>
          <cell r="O135">
            <v>1540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04105-PAIHUANO</v>
          </cell>
        </row>
        <row r="33">
          <cell r="H33" t="str">
            <v>105306-CES. PAIHUANO</v>
          </cell>
          <cell r="I33">
            <v>23</v>
          </cell>
          <cell r="J33">
            <v>23</v>
          </cell>
        </row>
        <row r="34">
          <cell r="H34" t="str">
            <v>105475-P.S.R. HORCON</v>
          </cell>
          <cell r="I34">
            <v>20</v>
          </cell>
          <cell r="J34">
            <v>20</v>
          </cell>
        </row>
        <row r="35">
          <cell r="H35" t="str">
            <v>105476-P.S.R. MONTE GRANDE</v>
          </cell>
          <cell r="I35">
            <v>20</v>
          </cell>
          <cell r="J35">
            <v>20</v>
          </cell>
        </row>
        <row r="36">
          <cell r="H36" t="str">
            <v>105477-P.S.R. PISCO ELQUI</v>
          </cell>
          <cell r="I36">
            <v>20</v>
          </cell>
          <cell r="J36">
            <v>20</v>
          </cell>
        </row>
        <row r="37">
          <cell r="H37" t="str">
            <v>Total 04105-PAIHUANO</v>
          </cell>
          <cell r="I37">
            <v>83</v>
          </cell>
          <cell r="J37">
            <v>83</v>
          </cell>
        </row>
        <row r="38">
          <cell r="H38" t="str">
            <v>04106-VICUÑA</v>
          </cell>
        </row>
        <row r="39">
          <cell r="H39" t="str">
            <v>105467-P.S.R. DIAGUITAS</v>
          </cell>
          <cell r="I39">
            <v>38</v>
          </cell>
          <cell r="J39">
            <v>38</v>
          </cell>
        </row>
        <row r="40">
          <cell r="H40" t="str">
            <v>105468-P.S.R. EL MOLLE</v>
          </cell>
          <cell r="I40">
            <v>24</v>
          </cell>
          <cell r="J40">
            <v>24</v>
          </cell>
        </row>
        <row r="41">
          <cell r="H41" t="str">
            <v>105469-P.S.R. EL TAMBO</v>
          </cell>
          <cell r="I41">
            <v>168</v>
          </cell>
          <cell r="J41">
            <v>168</v>
          </cell>
        </row>
        <row r="42">
          <cell r="H42" t="str">
            <v>105470-P.S.R. HUANTA</v>
          </cell>
          <cell r="I42">
            <v>4</v>
          </cell>
          <cell r="J42">
            <v>4</v>
          </cell>
        </row>
        <row r="43">
          <cell r="H43" t="str">
            <v>105471-P.S.R. PERALILLO</v>
          </cell>
          <cell r="I43">
            <v>197</v>
          </cell>
          <cell r="J43">
            <v>197</v>
          </cell>
        </row>
        <row r="44">
          <cell r="H44" t="str">
            <v>105472-P.S.R. RIVADAVIA</v>
          </cell>
          <cell r="I44">
            <v>28</v>
          </cell>
          <cell r="J44">
            <v>28</v>
          </cell>
        </row>
        <row r="45">
          <cell r="H45" t="str">
            <v>105473-P.S.R. TALCUNA</v>
          </cell>
          <cell r="I45">
            <v>107</v>
          </cell>
          <cell r="J45">
            <v>107</v>
          </cell>
        </row>
        <row r="46">
          <cell r="H46" t="str">
            <v>105474-P.S.R. CHAPILCA</v>
          </cell>
          <cell r="I46">
            <v>11</v>
          </cell>
          <cell r="J46">
            <v>11</v>
          </cell>
        </row>
        <row r="47">
          <cell r="H47" t="str">
            <v>105502-P.S.R. CALINGASTA</v>
          </cell>
          <cell r="I47">
            <v>83</v>
          </cell>
          <cell r="J47">
            <v>83</v>
          </cell>
        </row>
        <row r="48">
          <cell r="H48" t="str">
            <v>105509-P.S.R. GUALLIGUAICA</v>
          </cell>
          <cell r="I48">
            <v>8</v>
          </cell>
          <cell r="J48">
            <v>8</v>
          </cell>
        </row>
        <row r="49">
          <cell r="H49" t="str">
            <v>Total 04106-VICUÑA</v>
          </cell>
          <cell r="I49">
            <v>668</v>
          </cell>
          <cell r="J49">
            <v>668</v>
          </cell>
        </row>
        <row r="50">
          <cell r="H50" t="str">
            <v>04201-ILLAPEL</v>
          </cell>
        </row>
        <row r="51">
          <cell r="H51" t="str">
            <v>105326-CESFAM SAN RAFAEL</v>
          </cell>
          <cell r="I51">
            <v>72</v>
          </cell>
          <cell r="J51">
            <v>72</v>
          </cell>
        </row>
        <row r="52">
          <cell r="H52" t="str">
            <v xml:space="preserve">105443-P.S.R. CARCAMO                   </v>
          </cell>
          <cell r="I52">
            <v>201</v>
          </cell>
          <cell r="J52">
            <v>201</v>
          </cell>
        </row>
        <row r="53">
          <cell r="H53" t="str">
            <v>105444-P.S.R. HUINTIL</v>
          </cell>
          <cell r="I53">
            <v>20</v>
          </cell>
          <cell r="J53">
            <v>20</v>
          </cell>
        </row>
        <row r="54">
          <cell r="H54" t="str">
            <v>105445-P.S.R. LIMAHUIDA</v>
          </cell>
          <cell r="I54">
            <v>18</v>
          </cell>
          <cell r="J54">
            <v>18</v>
          </cell>
        </row>
        <row r="55">
          <cell r="H55" t="str">
            <v>105446-P.S.R. MATANCILLA</v>
          </cell>
          <cell r="I55">
            <v>17</v>
          </cell>
          <cell r="J55">
            <v>17</v>
          </cell>
        </row>
        <row r="56">
          <cell r="H56" t="str">
            <v>105447-P.S.R. PERALILLO</v>
          </cell>
          <cell r="I56">
            <v>25</v>
          </cell>
          <cell r="J56">
            <v>25</v>
          </cell>
        </row>
        <row r="57">
          <cell r="H57" t="str">
            <v>105448-P.S.R. SANTA VIRGINIA</v>
          </cell>
          <cell r="I57">
            <v>22</v>
          </cell>
          <cell r="J57">
            <v>22</v>
          </cell>
        </row>
        <row r="58">
          <cell r="H58" t="str">
            <v>105449-P.S.R. TUNGA NORTE</v>
          </cell>
          <cell r="I58">
            <v>33</v>
          </cell>
          <cell r="J58">
            <v>33</v>
          </cell>
        </row>
        <row r="59">
          <cell r="H59" t="str">
            <v>105485-P.S.R. PLAN DE HORNOS</v>
          </cell>
          <cell r="I59">
            <v>14</v>
          </cell>
          <cell r="J59">
            <v>14</v>
          </cell>
        </row>
        <row r="60">
          <cell r="H60" t="str">
            <v>105486-P.S.R. TUNGA SUR</v>
          </cell>
          <cell r="I60">
            <v>12</v>
          </cell>
          <cell r="J60">
            <v>12</v>
          </cell>
        </row>
        <row r="61">
          <cell r="H61" t="str">
            <v>105487-P.S.R. CAÑAS UNO</v>
          </cell>
          <cell r="I61">
            <v>68</v>
          </cell>
          <cell r="J61">
            <v>68</v>
          </cell>
        </row>
        <row r="62">
          <cell r="H62" t="str">
            <v>105496-P.S.R. PINTACURA SUR</v>
          </cell>
          <cell r="I62">
            <v>5</v>
          </cell>
          <cell r="J62">
            <v>5</v>
          </cell>
        </row>
        <row r="63">
          <cell r="H63" t="str">
            <v>105504-P.S.R. SOCAVON</v>
          </cell>
          <cell r="I63">
            <v>98</v>
          </cell>
          <cell r="J63">
            <v>98</v>
          </cell>
        </row>
        <row r="64">
          <cell r="H64" t="str">
            <v>Total 04201-ILLAPEL</v>
          </cell>
          <cell r="I64">
            <v>605</v>
          </cell>
          <cell r="J64">
            <v>605</v>
          </cell>
        </row>
        <row r="65">
          <cell r="H65" t="str">
            <v>04202-CANELA</v>
          </cell>
        </row>
        <row r="66">
          <cell r="H66" t="str">
            <v>105309-CES. RURAL CANELA</v>
          </cell>
          <cell r="I66">
            <v>212</v>
          </cell>
          <cell r="J66">
            <v>212</v>
          </cell>
        </row>
        <row r="67">
          <cell r="H67" t="str">
            <v>Total 04202-CANELA</v>
          </cell>
          <cell r="I67">
            <v>212</v>
          </cell>
          <cell r="J67">
            <v>212</v>
          </cell>
        </row>
        <row r="68">
          <cell r="H68" t="str">
            <v>04203-LOS VILOS</v>
          </cell>
        </row>
        <row r="69">
          <cell r="H69" t="str">
            <v xml:space="preserve">105478-P.S.R. CAIMANES                   </v>
          </cell>
          <cell r="I69">
            <v>40</v>
          </cell>
          <cell r="J69">
            <v>40</v>
          </cell>
        </row>
        <row r="70">
          <cell r="H70" t="str">
            <v>105479-P.S.R. GUANGUALI</v>
          </cell>
          <cell r="I70">
            <v>70</v>
          </cell>
          <cell r="J70">
            <v>70</v>
          </cell>
        </row>
        <row r="71">
          <cell r="H71" t="str">
            <v>105480-P.S.R. QUILIMARI</v>
          </cell>
          <cell r="I71">
            <v>70</v>
          </cell>
          <cell r="J71">
            <v>70</v>
          </cell>
        </row>
        <row r="72">
          <cell r="H72" t="str">
            <v>105481-P.S.R. TILAMA</v>
          </cell>
          <cell r="I72">
            <v>3</v>
          </cell>
          <cell r="J72">
            <v>3</v>
          </cell>
        </row>
        <row r="73">
          <cell r="H73" t="str">
            <v>105511-P.S.R. LOS CONDORES</v>
          </cell>
          <cell r="I73">
            <v>10</v>
          </cell>
          <cell r="J73">
            <v>10</v>
          </cell>
        </row>
        <row r="74">
          <cell r="H74" t="str">
            <v>Total 04203-LOS VILOS</v>
          </cell>
          <cell r="I74">
            <v>193</v>
          </cell>
          <cell r="J74">
            <v>193</v>
          </cell>
        </row>
        <row r="75">
          <cell r="H75" t="str">
            <v>04204-SALAMANCA</v>
          </cell>
        </row>
        <row r="76">
          <cell r="H76" t="str">
            <v>105104-HOSPITAL SALAMANCA</v>
          </cell>
          <cell r="I76">
            <v>35</v>
          </cell>
          <cell r="J76">
            <v>35</v>
          </cell>
        </row>
        <row r="77">
          <cell r="H77" t="str">
            <v xml:space="preserve">105452-P.S.R. CUNCUMEN                 </v>
          </cell>
          <cell r="I77">
            <v>248</v>
          </cell>
          <cell r="J77">
            <v>248</v>
          </cell>
        </row>
        <row r="78">
          <cell r="H78" t="str">
            <v>105453-P.S.R. TRANQUILLA</v>
          </cell>
          <cell r="I78">
            <v>268</v>
          </cell>
          <cell r="J78">
            <v>268</v>
          </cell>
        </row>
        <row r="79">
          <cell r="H79" t="str">
            <v>105455-P.S.R. CHILLEPIN</v>
          </cell>
          <cell r="I79">
            <v>736</v>
          </cell>
          <cell r="J79">
            <v>736</v>
          </cell>
        </row>
        <row r="80">
          <cell r="H80" t="str">
            <v>105491-P.S.R. QUELEN BAJO</v>
          </cell>
          <cell r="I80">
            <v>247</v>
          </cell>
          <cell r="J80">
            <v>247</v>
          </cell>
        </row>
        <row r="81">
          <cell r="H81" t="str">
            <v>Total 04204-SALAMANCA</v>
          </cell>
          <cell r="I81">
            <v>1534</v>
          </cell>
          <cell r="J81">
            <v>1534</v>
          </cell>
        </row>
        <row r="82">
          <cell r="H82" t="str">
            <v>04301-OVALLE</v>
          </cell>
        </row>
        <row r="83">
          <cell r="H83" t="str">
            <v>105315-CES. RURAL C. DE TAMAYA</v>
          </cell>
          <cell r="I83">
            <v>120</v>
          </cell>
          <cell r="J83">
            <v>120</v>
          </cell>
        </row>
        <row r="84">
          <cell r="H84" t="str">
            <v>105317-CES. JORGE JORDAN D.</v>
          </cell>
          <cell r="I84">
            <v>178</v>
          </cell>
          <cell r="J84">
            <v>178</v>
          </cell>
        </row>
        <row r="85">
          <cell r="H85" t="str">
            <v>105322-CES. MARCOS MACUADA</v>
          </cell>
          <cell r="I85">
            <v>545</v>
          </cell>
          <cell r="J85">
            <v>545</v>
          </cell>
        </row>
        <row r="86">
          <cell r="H86" t="str">
            <v>105324-CES. SOTAQUI</v>
          </cell>
          <cell r="I86">
            <v>57</v>
          </cell>
          <cell r="J86">
            <v>57</v>
          </cell>
        </row>
        <row r="87">
          <cell r="H87" t="str">
            <v>105415-P.S.R. BARRAZA</v>
          </cell>
          <cell r="I87">
            <v>601</v>
          </cell>
          <cell r="J87">
            <v>601</v>
          </cell>
        </row>
        <row r="88">
          <cell r="H88" t="str">
            <v xml:space="preserve">105416-P.S.R. CAMARICO                  </v>
          </cell>
          <cell r="I88">
            <v>145</v>
          </cell>
          <cell r="J88">
            <v>145</v>
          </cell>
        </row>
        <row r="89">
          <cell r="H89" t="str">
            <v>105417-P.S.R. ALCONES BAJOS</v>
          </cell>
          <cell r="I89">
            <v>21</v>
          </cell>
          <cell r="J89">
            <v>21</v>
          </cell>
        </row>
        <row r="90">
          <cell r="H90" t="str">
            <v>105419-P.S.R. LAS SOSSAS</v>
          </cell>
          <cell r="I90">
            <v>623</v>
          </cell>
          <cell r="J90">
            <v>623</v>
          </cell>
        </row>
        <row r="91">
          <cell r="H91" t="str">
            <v>105420-P.S.R. LIMARI</v>
          </cell>
          <cell r="I91">
            <v>736</v>
          </cell>
          <cell r="J91">
            <v>736</v>
          </cell>
        </row>
        <row r="92">
          <cell r="H92" t="str">
            <v>105422-P.S.R. HORNILLOS</v>
          </cell>
          <cell r="I92">
            <v>3</v>
          </cell>
          <cell r="J92">
            <v>3</v>
          </cell>
        </row>
        <row r="93">
          <cell r="H93" t="str">
            <v>105437-P.S.R. CHALINGA</v>
          </cell>
          <cell r="I93">
            <v>23</v>
          </cell>
          <cell r="J93">
            <v>23</v>
          </cell>
        </row>
        <row r="94">
          <cell r="H94" t="str">
            <v>105507-P.S.R. HUAMALATA</v>
          </cell>
          <cell r="I94">
            <v>17</v>
          </cell>
          <cell r="J94">
            <v>17</v>
          </cell>
        </row>
        <row r="95">
          <cell r="H95" t="str">
            <v>105510-P.S.R. RECOLETA</v>
          </cell>
          <cell r="I95">
            <v>10</v>
          </cell>
          <cell r="J95">
            <v>10</v>
          </cell>
        </row>
        <row r="96">
          <cell r="H96" t="str">
            <v>105722-CECOF SAN JOSE DE LA DEHESA</v>
          </cell>
          <cell r="I96">
            <v>104</v>
          </cell>
          <cell r="J96">
            <v>104</v>
          </cell>
        </row>
        <row r="97">
          <cell r="H97" t="str">
            <v>105723-CECOF LIMARI</v>
          </cell>
          <cell r="I97">
            <v>124</v>
          </cell>
          <cell r="J97">
            <v>124</v>
          </cell>
        </row>
        <row r="98">
          <cell r="H98" t="str">
            <v>200258-CECOF LOS COPIHUES</v>
          </cell>
          <cell r="I98">
            <v>102</v>
          </cell>
          <cell r="J98">
            <v>102</v>
          </cell>
        </row>
        <row r="99">
          <cell r="H99" t="str">
            <v>Total 04301-OVALLE</v>
          </cell>
          <cell r="I99">
            <v>3409</v>
          </cell>
          <cell r="J99">
            <v>3409</v>
          </cell>
        </row>
        <row r="100">
          <cell r="H100" t="str">
            <v>04302-COMBARBALÁ</v>
          </cell>
        </row>
        <row r="101">
          <cell r="H101" t="str">
            <v>105433-P.S.R. SAN LORENZO</v>
          </cell>
          <cell r="I101">
            <v>17</v>
          </cell>
          <cell r="J101">
            <v>17</v>
          </cell>
        </row>
        <row r="102">
          <cell r="H102" t="str">
            <v>105434-P.S.R. SAN MARCOS</v>
          </cell>
          <cell r="I102">
            <v>117</v>
          </cell>
          <cell r="J102">
            <v>117</v>
          </cell>
        </row>
        <row r="103">
          <cell r="H103" t="str">
            <v>105441-P.S.R. MANQUEHUA</v>
          </cell>
          <cell r="I103">
            <v>116</v>
          </cell>
          <cell r="J103">
            <v>116</v>
          </cell>
        </row>
        <row r="104">
          <cell r="H104" t="str">
            <v xml:space="preserve">105459-P.S.R. BARRANCAS                </v>
          </cell>
          <cell r="I104">
            <v>135</v>
          </cell>
          <cell r="J104">
            <v>135</v>
          </cell>
        </row>
        <row r="105">
          <cell r="H105" t="str">
            <v>105460-P.S.R. COGOTI 18</v>
          </cell>
          <cell r="I105">
            <v>214</v>
          </cell>
          <cell r="J105">
            <v>214</v>
          </cell>
        </row>
        <row r="106">
          <cell r="H106" t="str">
            <v>105461-P.S.R. EL HUACHO</v>
          </cell>
          <cell r="I106">
            <v>10</v>
          </cell>
          <cell r="J106">
            <v>10</v>
          </cell>
        </row>
        <row r="107">
          <cell r="H107" t="str">
            <v>105462-P.S.R. EL SAUCE</v>
          </cell>
          <cell r="I107">
            <v>109</v>
          </cell>
          <cell r="J107">
            <v>109</v>
          </cell>
        </row>
        <row r="108">
          <cell r="H108" t="str">
            <v>105463-P.S.R. QUILITAPIA</v>
          </cell>
          <cell r="I108">
            <v>134</v>
          </cell>
          <cell r="J108">
            <v>134</v>
          </cell>
        </row>
        <row r="109">
          <cell r="H109" t="str">
            <v>105464-P.S.R. LA LIGUA</v>
          </cell>
          <cell r="I109">
            <v>99</v>
          </cell>
          <cell r="J109">
            <v>99</v>
          </cell>
        </row>
        <row r="110">
          <cell r="H110" t="str">
            <v>105465-P.S.R. RAMADILLA</v>
          </cell>
          <cell r="I110">
            <v>42</v>
          </cell>
          <cell r="J110">
            <v>42</v>
          </cell>
        </row>
        <row r="111">
          <cell r="H111" t="str">
            <v>105466-P.S.R. VALLE HERMOSO</v>
          </cell>
          <cell r="I111">
            <v>35</v>
          </cell>
          <cell r="J111">
            <v>35</v>
          </cell>
        </row>
        <row r="112">
          <cell r="H112" t="str">
            <v>105490-P.S.R. EL DURAZNO</v>
          </cell>
          <cell r="I112">
            <v>69</v>
          </cell>
          <cell r="J112">
            <v>69</v>
          </cell>
        </row>
        <row r="113">
          <cell r="H113" t="str">
            <v>Total 04302-COMBARBALÁ</v>
          </cell>
          <cell r="I113">
            <v>1097</v>
          </cell>
          <cell r="J113">
            <v>1097</v>
          </cell>
        </row>
        <row r="114">
          <cell r="H114" t="str">
            <v>04304-MONTE PATRIA</v>
          </cell>
        </row>
        <row r="115">
          <cell r="H115" t="str">
            <v>105307-CES. RURAL MONTE PATRIA</v>
          </cell>
          <cell r="I115">
            <v>198</v>
          </cell>
          <cell r="J115">
            <v>198</v>
          </cell>
        </row>
        <row r="116">
          <cell r="H116" t="str">
            <v>105311-CES. RURAL CHAÑARAL ALTO</v>
          </cell>
          <cell r="I116">
            <v>82</v>
          </cell>
          <cell r="J116">
            <v>82</v>
          </cell>
        </row>
        <row r="117">
          <cell r="H117" t="str">
            <v>105312-CES. RURAL CAREN</v>
          </cell>
          <cell r="I117">
            <v>82</v>
          </cell>
          <cell r="J117">
            <v>82</v>
          </cell>
        </row>
        <row r="118">
          <cell r="H118" t="str">
            <v>105318-CES. RURAL EL PALQUI</v>
          </cell>
          <cell r="I118">
            <v>64</v>
          </cell>
          <cell r="J118">
            <v>64</v>
          </cell>
        </row>
        <row r="119">
          <cell r="H119" t="str">
            <v>105425-P.S.R. CHILECITO</v>
          </cell>
          <cell r="I119">
            <v>124</v>
          </cell>
          <cell r="J119">
            <v>124</v>
          </cell>
        </row>
        <row r="120">
          <cell r="H120" t="str">
            <v>105427-P.S.R. HACIENDA VALDIVIA</v>
          </cell>
          <cell r="I120">
            <v>125</v>
          </cell>
          <cell r="J120">
            <v>125</v>
          </cell>
        </row>
        <row r="121">
          <cell r="H121" t="str">
            <v>105428-P.S.R. HUATULAME</v>
          </cell>
          <cell r="I121">
            <v>40</v>
          </cell>
          <cell r="J121">
            <v>40</v>
          </cell>
        </row>
        <row r="122">
          <cell r="H122" t="str">
            <v>105430-P.S.R. MIALQUI</v>
          </cell>
          <cell r="I122">
            <v>72</v>
          </cell>
          <cell r="J122">
            <v>72</v>
          </cell>
        </row>
        <row r="123">
          <cell r="H123" t="str">
            <v>105431-P.S.R. PEDREGAL</v>
          </cell>
          <cell r="I123">
            <v>92</v>
          </cell>
          <cell r="J123">
            <v>92</v>
          </cell>
        </row>
        <row r="124">
          <cell r="H124" t="str">
            <v>105432-P.S.R. RAPEL</v>
          </cell>
          <cell r="I124">
            <v>214</v>
          </cell>
          <cell r="J124">
            <v>214</v>
          </cell>
        </row>
        <row r="125">
          <cell r="H125" t="str">
            <v>105435-P.S.R. TULAHUEN</v>
          </cell>
          <cell r="I125">
            <v>178</v>
          </cell>
          <cell r="J125">
            <v>178</v>
          </cell>
        </row>
        <row r="126">
          <cell r="H126" t="str">
            <v>105436-P.S.R. EL MAITEN</v>
          </cell>
          <cell r="I126">
            <v>35</v>
          </cell>
          <cell r="J126">
            <v>35</v>
          </cell>
        </row>
        <row r="127">
          <cell r="H127" t="str">
            <v>105489-P.S.R. RAMADAS DE TULAHUEN</v>
          </cell>
          <cell r="I127">
            <v>56</v>
          </cell>
          <cell r="J127">
            <v>56</v>
          </cell>
        </row>
        <row r="128">
          <cell r="H128" t="str">
            <v>Total 04304-MONTE PATRIA</v>
          </cell>
          <cell r="I128">
            <v>1362</v>
          </cell>
          <cell r="J128">
            <v>1362</v>
          </cell>
        </row>
        <row r="129">
          <cell r="H129" t="str">
            <v>04304-PUNITAQUI</v>
          </cell>
        </row>
        <row r="130">
          <cell r="H130" t="str">
            <v>105308-CES. RURAL PUNITAQUI</v>
          </cell>
          <cell r="I130">
            <v>103</v>
          </cell>
          <cell r="J130">
            <v>103</v>
          </cell>
        </row>
        <row r="131">
          <cell r="H131" t="str">
            <v>105440-P.S.R. DIVISADERO</v>
          </cell>
          <cell r="I131">
            <v>40</v>
          </cell>
          <cell r="J131">
            <v>40</v>
          </cell>
        </row>
        <row r="132">
          <cell r="H132" t="str">
            <v xml:space="preserve">105508-P.S.R. EL PARRAL DE QUILES  </v>
          </cell>
          <cell r="I132">
            <v>21</v>
          </cell>
          <cell r="J132">
            <v>21</v>
          </cell>
        </row>
        <row r="133">
          <cell r="H133" t="str">
            <v>Total 04304-PUNITAQUI</v>
          </cell>
          <cell r="I133">
            <v>164</v>
          </cell>
          <cell r="J133">
            <v>164</v>
          </cell>
        </row>
        <row r="134">
          <cell r="H134" t="str">
            <v>04305-RIO HURTADO</v>
          </cell>
        </row>
        <row r="135">
          <cell r="H135" t="str">
            <v>105409-P.S.R. EL CHAÑAR</v>
          </cell>
          <cell r="I135">
            <v>24</v>
          </cell>
          <cell r="J135">
            <v>24</v>
          </cell>
        </row>
        <row r="136">
          <cell r="H136" t="str">
            <v>105410-P.S.R. HURTADO</v>
          </cell>
          <cell r="I136">
            <v>24</v>
          </cell>
          <cell r="J136">
            <v>24</v>
          </cell>
        </row>
        <row r="137">
          <cell r="H137" t="str">
            <v>105411-P.S.R. LAS BREAS</v>
          </cell>
          <cell r="I137">
            <v>24</v>
          </cell>
          <cell r="J137">
            <v>24</v>
          </cell>
        </row>
        <row r="138">
          <cell r="H138" t="str">
            <v>105503-P.S.R. TABAQUEROS</v>
          </cell>
          <cell r="I138">
            <v>24</v>
          </cell>
          <cell r="J138">
            <v>24</v>
          </cell>
        </row>
        <row r="139">
          <cell r="H139" t="str">
            <v>Total 04305-RIO HURTADO</v>
          </cell>
          <cell r="I139">
            <v>96</v>
          </cell>
          <cell r="J139">
            <v>96</v>
          </cell>
        </row>
        <row r="140">
          <cell r="H140" t="str">
            <v>Total general</v>
          </cell>
          <cell r="I140">
            <v>20615</v>
          </cell>
          <cell r="J140">
            <v>20615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  <cell r="P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529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50</v>
          </cell>
          <cell r="P8">
            <v>203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66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34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49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30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47</v>
          </cell>
        </row>
        <row r="14">
          <cell r="H14" t="str">
            <v xml:space="preserve">105400-P.S.R. ALGARROBITO            </v>
          </cell>
          <cell r="N14">
            <v>1</v>
          </cell>
          <cell r="O14">
            <v>1</v>
          </cell>
          <cell r="P14">
            <v>2</v>
          </cell>
        </row>
        <row r="15">
          <cell r="H15" t="str">
            <v>105402-P.S.R. EL ROMERO</v>
          </cell>
          <cell r="O15">
            <v>1</v>
          </cell>
          <cell r="P15">
            <v>1</v>
          </cell>
        </row>
        <row r="16">
          <cell r="H16" t="str">
            <v>105700-CECOF VILLA EL INDIO</v>
          </cell>
          <cell r="J16">
            <v>1</v>
          </cell>
          <cell r="L16">
            <v>2</v>
          </cell>
          <cell r="M16">
            <v>2</v>
          </cell>
          <cell r="P16">
            <v>5</v>
          </cell>
        </row>
        <row r="17">
          <cell r="H17" t="str">
            <v>105701-CECOF VILLA ALEMANIA</v>
          </cell>
          <cell r="N17">
            <v>1</v>
          </cell>
          <cell r="O17">
            <v>1</v>
          </cell>
          <cell r="P17">
            <v>2</v>
          </cell>
        </row>
        <row r="18">
          <cell r="H18" t="str">
            <v>105702-CECOF VILLA LAMBERT</v>
          </cell>
          <cell r="I18">
            <v>1</v>
          </cell>
          <cell r="P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208</v>
          </cell>
          <cell r="P19">
            <v>969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44</v>
          </cell>
          <cell r="J21">
            <v>26</v>
          </cell>
          <cell r="K21">
            <v>43</v>
          </cell>
          <cell r="L21">
            <v>30</v>
          </cell>
          <cell r="M21">
            <v>39</v>
          </cell>
          <cell r="N21">
            <v>67</v>
          </cell>
          <cell r="O21">
            <v>55</v>
          </cell>
          <cell r="P21">
            <v>304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65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77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35</v>
          </cell>
        </row>
        <row r="25">
          <cell r="H25" t="str">
            <v>105321-CES. RURAL  TONGOY</v>
          </cell>
          <cell r="J25">
            <v>6</v>
          </cell>
          <cell r="K25">
            <v>2</v>
          </cell>
          <cell r="L25">
            <v>3</v>
          </cell>
          <cell r="M25">
            <v>3</v>
          </cell>
          <cell r="O25">
            <v>2</v>
          </cell>
          <cell r="P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48</v>
          </cell>
          <cell r="N26">
            <v>47</v>
          </cell>
          <cell r="O26">
            <v>47</v>
          </cell>
          <cell r="P26">
            <v>358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P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3</v>
          </cell>
          <cell r="P28">
            <v>15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10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P30">
            <v>21</v>
          </cell>
        </row>
        <row r="31">
          <cell r="H31" t="str">
            <v>Total 04102-COQUIMBO</v>
          </cell>
          <cell r="I31">
            <v>127</v>
          </cell>
          <cell r="J31">
            <v>101</v>
          </cell>
          <cell r="K31">
            <v>141</v>
          </cell>
          <cell r="L31">
            <v>137</v>
          </cell>
          <cell r="M31">
            <v>127</v>
          </cell>
          <cell r="N31">
            <v>143</v>
          </cell>
          <cell r="O31">
            <v>134</v>
          </cell>
          <cell r="P31">
            <v>910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9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4</v>
          </cell>
        </row>
        <row r="37">
          <cell r="H37" t="str">
            <v xml:space="preserve">105500-P.S.R. CALETA HORNOS        </v>
          </cell>
          <cell r="L37">
            <v>1</v>
          </cell>
          <cell r="N37">
            <v>0</v>
          </cell>
          <cell r="P37">
            <v>1</v>
          </cell>
        </row>
        <row r="38">
          <cell r="H38" t="str">
            <v>105505-P.S.R. LOS CHOROS</v>
          </cell>
          <cell r="L38">
            <v>2</v>
          </cell>
          <cell r="P38">
            <v>2</v>
          </cell>
        </row>
        <row r="39">
          <cell r="H39" t="str">
            <v>Total 04104-LA HIGUERA</v>
          </cell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7</v>
          </cell>
        </row>
        <row r="40">
          <cell r="H40" t="str">
            <v>04105-PAIHUANO</v>
          </cell>
        </row>
        <row r="41">
          <cell r="H41" t="str">
            <v>105306-CES. PAIHUANO</v>
          </cell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>
            <v>8</v>
          </cell>
        </row>
        <row r="42">
          <cell r="H42" t="str">
            <v>Total 04105-PAIHUANO</v>
          </cell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P42">
            <v>8</v>
          </cell>
        </row>
        <row r="43">
          <cell r="H43" t="str">
            <v>04106-VICUÑA</v>
          </cell>
        </row>
        <row r="44">
          <cell r="H44" t="str">
            <v>105107-HOSPITAL VICUÑA</v>
          </cell>
          <cell r="K44">
            <v>4</v>
          </cell>
          <cell r="L44">
            <v>9</v>
          </cell>
          <cell r="M44">
            <v>1</v>
          </cell>
          <cell r="N44">
            <v>8</v>
          </cell>
          <cell r="O44">
            <v>6</v>
          </cell>
          <cell r="P44">
            <v>28</v>
          </cell>
        </row>
        <row r="45">
          <cell r="H45" t="str">
            <v>105467-P.S.R. DIAGUITAS</v>
          </cell>
          <cell r="I45">
            <v>1</v>
          </cell>
          <cell r="J45">
            <v>1</v>
          </cell>
          <cell r="L45">
            <v>1</v>
          </cell>
          <cell r="M45">
            <v>2</v>
          </cell>
          <cell r="N45">
            <v>1</v>
          </cell>
          <cell r="O45">
            <v>1</v>
          </cell>
          <cell r="P45">
            <v>7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P46">
            <v>4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P47">
            <v>2</v>
          </cell>
        </row>
        <row r="48">
          <cell r="H48" t="str">
            <v>105473-P.S.R. TALCUNA</v>
          </cell>
          <cell r="K48">
            <v>1</v>
          </cell>
          <cell r="L48">
            <v>1</v>
          </cell>
          <cell r="O48">
            <v>1</v>
          </cell>
          <cell r="P48">
            <v>3</v>
          </cell>
        </row>
        <row r="49">
          <cell r="H49" t="str">
            <v>105502-P.S.R. CALINGASTA</v>
          </cell>
          <cell r="K49">
            <v>2</v>
          </cell>
          <cell r="L49">
            <v>2</v>
          </cell>
          <cell r="N49">
            <v>1</v>
          </cell>
          <cell r="O49">
            <v>2</v>
          </cell>
          <cell r="P49">
            <v>7</v>
          </cell>
        </row>
        <row r="50">
          <cell r="H50" t="str">
            <v>Total 04106-VICUÑA</v>
          </cell>
          <cell r="I50">
            <v>4</v>
          </cell>
          <cell r="J50">
            <v>4</v>
          </cell>
          <cell r="K50">
            <v>7</v>
          </cell>
          <cell r="L50">
            <v>13</v>
          </cell>
          <cell r="M50">
            <v>3</v>
          </cell>
          <cell r="N50">
            <v>10</v>
          </cell>
          <cell r="O50">
            <v>10</v>
          </cell>
          <cell r="P50">
            <v>51</v>
          </cell>
        </row>
        <row r="51">
          <cell r="H51" t="str">
            <v>04201-ILLAPEL</v>
          </cell>
        </row>
        <row r="52">
          <cell r="H52" t="str">
            <v>105103-HOSPITAL ILLAPEL</v>
          </cell>
          <cell r="I52">
            <v>12</v>
          </cell>
          <cell r="J52">
            <v>16</v>
          </cell>
          <cell r="K52">
            <v>19</v>
          </cell>
          <cell r="L52">
            <v>10</v>
          </cell>
          <cell r="M52">
            <v>24</v>
          </cell>
          <cell r="N52">
            <v>29</v>
          </cell>
          <cell r="O52">
            <v>31</v>
          </cell>
          <cell r="P52">
            <v>141</v>
          </cell>
        </row>
        <row r="53">
          <cell r="H53" t="str">
            <v>105326-CESFAM SAN RAFAEL</v>
          </cell>
          <cell r="I53">
            <v>3</v>
          </cell>
          <cell r="J53">
            <v>2</v>
          </cell>
          <cell r="M53">
            <v>0</v>
          </cell>
          <cell r="N53">
            <v>6</v>
          </cell>
          <cell r="O53">
            <v>0</v>
          </cell>
          <cell r="P53">
            <v>11</v>
          </cell>
        </row>
        <row r="54">
          <cell r="H54" t="str">
            <v>105485-P.S.R. PLAN DE HORNOS</v>
          </cell>
          <cell r="M54">
            <v>2</v>
          </cell>
          <cell r="P54">
            <v>2</v>
          </cell>
        </row>
        <row r="55">
          <cell r="H55" t="str">
            <v>Total 04201-ILLAPEL</v>
          </cell>
          <cell r="I55">
            <v>15</v>
          </cell>
          <cell r="J55">
            <v>18</v>
          </cell>
          <cell r="K55">
            <v>19</v>
          </cell>
          <cell r="L55">
            <v>10</v>
          </cell>
          <cell r="M55">
            <v>26</v>
          </cell>
          <cell r="N55">
            <v>35</v>
          </cell>
          <cell r="O55">
            <v>31</v>
          </cell>
          <cell r="P55">
            <v>154</v>
          </cell>
        </row>
        <row r="56">
          <cell r="H56" t="str">
            <v>04202-CANELA</v>
          </cell>
        </row>
        <row r="57">
          <cell r="H57" t="str">
            <v>105309-CES. RURAL 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</v>
          </cell>
          <cell r="P57">
            <v>55</v>
          </cell>
        </row>
        <row r="58">
          <cell r="H58" t="str">
            <v>Total 04202-CANELA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55</v>
          </cell>
        </row>
        <row r="59">
          <cell r="H59" t="str">
            <v>04203-LOS VILOS</v>
          </cell>
        </row>
        <row r="60">
          <cell r="H60" t="str">
            <v>105108-HOSPITAL LOS VILOS</v>
          </cell>
          <cell r="I60">
            <v>12</v>
          </cell>
          <cell r="J60">
            <v>7</v>
          </cell>
          <cell r="K60">
            <v>8</v>
          </cell>
          <cell r="L60">
            <v>30</v>
          </cell>
          <cell r="M60">
            <v>6</v>
          </cell>
          <cell r="O60">
            <v>4</v>
          </cell>
          <cell r="P60">
            <v>67</v>
          </cell>
        </row>
        <row r="61">
          <cell r="H61" t="str">
            <v xml:space="preserve">105478-P.S.R. CAIMANES                   </v>
          </cell>
          <cell r="L61">
            <v>2</v>
          </cell>
          <cell r="M61">
            <v>1</v>
          </cell>
          <cell r="P61">
            <v>3</v>
          </cell>
        </row>
        <row r="62">
          <cell r="H62" t="str">
            <v>105480-P.S.R. QUILIMARI</v>
          </cell>
          <cell r="L62">
            <v>6</v>
          </cell>
          <cell r="N62">
            <v>1</v>
          </cell>
          <cell r="P62">
            <v>7</v>
          </cell>
        </row>
        <row r="63">
          <cell r="H63" t="str">
            <v>105511-P.S.R. LOS CONDORES</v>
          </cell>
          <cell r="M63">
            <v>1</v>
          </cell>
          <cell r="P63">
            <v>1</v>
          </cell>
        </row>
        <row r="64">
          <cell r="H64" t="str">
            <v>Total 04203-LOS VILOS</v>
          </cell>
          <cell r="I64">
            <v>12</v>
          </cell>
          <cell r="J64">
            <v>7</v>
          </cell>
          <cell r="K64">
            <v>8</v>
          </cell>
          <cell r="L64">
            <v>38</v>
          </cell>
          <cell r="M64">
            <v>8</v>
          </cell>
          <cell r="N64">
            <v>1</v>
          </cell>
          <cell r="O64">
            <v>4</v>
          </cell>
          <cell r="P64">
            <v>78</v>
          </cell>
        </row>
        <row r="65">
          <cell r="H65" t="str">
            <v>04204-SALAMANCA</v>
          </cell>
        </row>
        <row r="66">
          <cell r="H66" t="str">
            <v>105104-HOSPITAL SALAMANCA</v>
          </cell>
          <cell r="I66">
            <v>4</v>
          </cell>
          <cell r="J66">
            <v>6</v>
          </cell>
          <cell r="K66">
            <v>14</v>
          </cell>
          <cell r="L66">
            <v>1</v>
          </cell>
          <cell r="M66">
            <v>9</v>
          </cell>
          <cell r="N66">
            <v>0</v>
          </cell>
          <cell r="O66">
            <v>11</v>
          </cell>
          <cell r="P66">
            <v>45</v>
          </cell>
        </row>
        <row r="67">
          <cell r="H67" t="str">
            <v>105491-P.S.R. QUELEN BAJO</v>
          </cell>
          <cell r="O67">
            <v>1</v>
          </cell>
          <cell r="P67">
            <v>1</v>
          </cell>
        </row>
        <row r="68">
          <cell r="H68" t="str">
            <v>Total 04204-SALAMANCA</v>
          </cell>
          <cell r="I68">
            <v>4</v>
          </cell>
          <cell r="J68">
            <v>6</v>
          </cell>
          <cell r="K68">
            <v>14</v>
          </cell>
          <cell r="L68">
            <v>1</v>
          </cell>
          <cell r="M68">
            <v>9</v>
          </cell>
          <cell r="N68">
            <v>0</v>
          </cell>
          <cell r="O68">
            <v>12</v>
          </cell>
          <cell r="P68">
            <v>46</v>
          </cell>
        </row>
        <row r="69">
          <cell r="H69" t="str">
            <v>04301-OVALLE</v>
          </cell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253</v>
          </cell>
        </row>
        <row r="71">
          <cell r="H71" t="str">
            <v>105315-CES. RURAL C. DE TAMAYA</v>
          </cell>
          <cell r="J71">
            <v>1</v>
          </cell>
          <cell r="N71">
            <v>2</v>
          </cell>
          <cell r="O71">
            <v>1</v>
          </cell>
          <cell r="P71">
            <v>4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58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45</v>
          </cell>
        </row>
        <row r="74">
          <cell r="H74" t="str">
            <v>105324-CES. SOTAQUI</v>
          </cell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7</v>
          </cell>
        </row>
        <row r="75">
          <cell r="H75" t="str">
            <v>105510-P.S.R. RECOLETA</v>
          </cell>
          <cell r="M75">
            <v>1</v>
          </cell>
          <cell r="P75">
            <v>1</v>
          </cell>
        </row>
        <row r="76">
          <cell r="H76" t="str">
            <v>105722-CECOF SAN JOSE DE LA DEHESA</v>
          </cell>
          <cell r="J76">
            <v>2</v>
          </cell>
          <cell r="K76">
            <v>3</v>
          </cell>
          <cell r="N76">
            <v>2</v>
          </cell>
          <cell r="O76">
            <v>1</v>
          </cell>
          <cell r="P76">
            <v>8</v>
          </cell>
        </row>
        <row r="77">
          <cell r="H77" t="str">
            <v>105723-CECOF LIMARI</v>
          </cell>
          <cell r="L77">
            <v>2</v>
          </cell>
          <cell r="N77">
            <v>2</v>
          </cell>
          <cell r="O77">
            <v>1</v>
          </cell>
          <cell r="P77">
            <v>5</v>
          </cell>
        </row>
        <row r="78">
          <cell r="H78" t="str">
            <v>200258-CECOF LOS COPIHUES</v>
          </cell>
          <cell r="L78">
            <v>2</v>
          </cell>
          <cell r="O78">
            <v>1</v>
          </cell>
          <cell r="P78">
            <v>3</v>
          </cell>
        </row>
        <row r="79">
          <cell r="H79" t="str">
            <v>Total 04301-OVALLE</v>
          </cell>
          <cell r="I79">
            <v>63</v>
          </cell>
          <cell r="J79">
            <v>50</v>
          </cell>
          <cell r="K79">
            <v>42</v>
          </cell>
          <cell r="L79">
            <v>37</v>
          </cell>
          <cell r="M79">
            <v>59</v>
          </cell>
          <cell r="N79">
            <v>70</v>
          </cell>
          <cell r="O79">
            <v>63</v>
          </cell>
          <cell r="P79">
            <v>384</v>
          </cell>
        </row>
        <row r="80">
          <cell r="H80" t="str">
            <v>04302-COMBARBALÁ</v>
          </cell>
        </row>
        <row r="81">
          <cell r="H81" t="str">
            <v>105105-HOSPITAL COMBARBALA</v>
          </cell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36</v>
          </cell>
        </row>
        <row r="82">
          <cell r="H82" t="str">
            <v>105434-P.S.R. SAN MARCOS</v>
          </cell>
          <cell r="K82">
            <v>0</v>
          </cell>
          <cell r="L82">
            <v>1</v>
          </cell>
          <cell r="P82">
            <v>1</v>
          </cell>
        </row>
        <row r="83">
          <cell r="H83" t="str">
            <v>105441-P.S.R. MANQUEHUA</v>
          </cell>
          <cell r="N83">
            <v>1</v>
          </cell>
          <cell r="P83">
            <v>1</v>
          </cell>
        </row>
        <row r="84">
          <cell r="H84" t="str">
            <v xml:space="preserve">105459-P.S.R. BARRANCAS                </v>
          </cell>
          <cell r="N84">
            <v>2</v>
          </cell>
          <cell r="P84">
            <v>2</v>
          </cell>
        </row>
        <row r="85">
          <cell r="H85" t="str">
            <v>105460-P.S.R. COGOTI 18</v>
          </cell>
          <cell r="K85">
            <v>0</v>
          </cell>
          <cell r="N85">
            <v>2</v>
          </cell>
          <cell r="O85">
            <v>3</v>
          </cell>
          <cell r="P85">
            <v>5</v>
          </cell>
        </row>
        <row r="86">
          <cell r="H86" t="str">
            <v>105462-P.S.R. EL SAUCE</v>
          </cell>
          <cell r="O86">
            <v>2</v>
          </cell>
          <cell r="P86">
            <v>2</v>
          </cell>
        </row>
        <row r="87">
          <cell r="H87" t="str">
            <v>105463-P.S.R. QUILITAPIA</v>
          </cell>
          <cell r="K87">
            <v>1</v>
          </cell>
          <cell r="N87">
            <v>1</v>
          </cell>
          <cell r="P87">
            <v>2</v>
          </cell>
        </row>
        <row r="88">
          <cell r="H88" t="str">
            <v>105464-P.S.R. LA LIGUA</v>
          </cell>
          <cell r="N88">
            <v>1</v>
          </cell>
          <cell r="O88">
            <v>1</v>
          </cell>
          <cell r="P88">
            <v>2</v>
          </cell>
        </row>
        <row r="89">
          <cell r="H89" t="str">
            <v>105466-P.S.R. VALLE HERMOSO</v>
          </cell>
          <cell r="O89">
            <v>1</v>
          </cell>
          <cell r="P89">
            <v>1</v>
          </cell>
        </row>
        <row r="90">
          <cell r="H90" t="str">
            <v>105490-P.S.R. EL DURAZNO</v>
          </cell>
          <cell r="K90">
            <v>1</v>
          </cell>
          <cell r="P90">
            <v>1</v>
          </cell>
        </row>
        <row r="91">
          <cell r="H91" t="str">
            <v>Total 04302-COMBARBALÁ</v>
          </cell>
          <cell r="K91">
            <v>9</v>
          </cell>
          <cell r="L91">
            <v>11</v>
          </cell>
          <cell r="M91">
            <v>7</v>
          </cell>
          <cell r="N91">
            <v>13</v>
          </cell>
          <cell r="O91">
            <v>13</v>
          </cell>
          <cell r="P91">
            <v>53</v>
          </cell>
        </row>
        <row r="92">
          <cell r="H92" t="str">
            <v>04304-MONTE PATRIA</v>
          </cell>
        </row>
        <row r="93">
          <cell r="H93" t="str">
            <v>105307-CES. RURAL MONTE PATRIA</v>
          </cell>
          <cell r="I93">
            <v>1</v>
          </cell>
          <cell r="J93">
            <v>0</v>
          </cell>
          <cell r="K93">
            <v>1</v>
          </cell>
          <cell r="M93">
            <v>1</v>
          </cell>
          <cell r="N93">
            <v>0</v>
          </cell>
          <cell r="O93">
            <v>1</v>
          </cell>
          <cell r="P93">
            <v>4</v>
          </cell>
        </row>
        <row r="94">
          <cell r="H94" t="str">
            <v>105311-CES. RURAL CHAÑARAL ALTO</v>
          </cell>
          <cell r="I94">
            <v>2</v>
          </cell>
          <cell r="P94">
            <v>2</v>
          </cell>
        </row>
        <row r="95">
          <cell r="H95" t="str">
            <v>105312-CES. RURAL CAREN</v>
          </cell>
          <cell r="K95">
            <v>2</v>
          </cell>
          <cell r="L95">
            <v>6</v>
          </cell>
          <cell r="N95">
            <v>4</v>
          </cell>
          <cell r="O95">
            <v>2</v>
          </cell>
          <cell r="P95">
            <v>14</v>
          </cell>
        </row>
        <row r="96">
          <cell r="H96" t="str">
            <v>105318-CES. RURAL EL PALQUI</v>
          </cell>
          <cell r="N96">
            <v>1</v>
          </cell>
          <cell r="O96">
            <v>3</v>
          </cell>
          <cell r="P96">
            <v>4</v>
          </cell>
        </row>
        <row r="97">
          <cell r="H97" t="str">
            <v>Total 04304-MONTE PATRIA</v>
          </cell>
          <cell r="I97">
            <v>3</v>
          </cell>
          <cell r="J97">
            <v>0</v>
          </cell>
          <cell r="K97">
            <v>3</v>
          </cell>
          <cell r="L97">
            <v>6</v>
          </cell>
          <cell r="M97">
            <v>1</v>
          </cell>
          <cell r="N97">
            <v>5</v>
          </cell>
          <cell r="O97">
            <v>6</v>
          </cell>
          <cell r="P97">
            <v>24</v>
          </cell>
        </row>
        <row r="98">
          <cell r="H98" t="str">
            <v>04304-PUNITAQUI</v>
          </cell>
        </row>
        <row r="99">
          <cell r="H99" t="str">
            <v>105308-CES. RURAL PUNITAQUI</v>
          </cell>
          <cell r="I99">
            <v>6</v>
          </cell>
          <cell r="J99">
            <v>0</v>
          </cell>
          <cell r="K99">
            <v>3</v>
          </cell>
          <cell r="L99">
            <v>2</v>
          </cell>
          <cell r="N99">
            <v>0</v>
          </cell>
          <cell r="O99">
            <v>8</v>
          </cell>
          <cell r="P99">
            <v>19</v>
          </cell>
        </row>
        <row r="100">
          <cell r="H100" t="str">
            <v>Total 04304-PUNITAQUI</v>
          </cell>
          <cell r="I100">
            <v>6</v>
          </cell>
          <cell r="J100">
            <v>0</v>
          </cell>
          <cell r="K100">
            <v>3</v>
          </cell>
          <cell r="L100">
            <v>2</v>
          </cell>
          <cell r="N100">
            <v>0</v>
          </cell>
          <cell r="O100">
            <v>8</v>
          </cell>
          <cell r="P100">
            <v>19</v>
          </cell>
        </row>
        <row r="101">
          <cell r="H101" t="str">
            <v>04305-RIO HURTADO</v>
          </cell>
        </row>
        <row r="102">
          <cell r="H102" t="str">
            <v>105310-CES. RURAL PICHASCA</v>
          </cell>
          <cell r="M102">
            <v>1</v>
          </cell>
          <cell r="P102">
            <v>1</v>
          </cell>
        </row>
        <row r="103">
          <cell r="H103" t="str">
            <v>Total 04305-RIO HURTADO</v>
          </cell>
          <cell r="M103">
            <v>1</v>
          </cell>
          <cell r="P103">
            <v>1</v>
          </cell>
        </row>
        <row r="104">
          <cell r="H104" t="str">
            <v>Total general</v>
          </cell>
          <cell r="I104">
            <v>367</v>
          </cell>
          <cell r="J104">
            <v>334</v>
          </cell>
          <cell r="K104">
            <v>407</v>
          </cell>
          <cell r="L104">
            <v>378</v>
          </cell>
          <cell r="M104">
            <v>371</v>
          </cell>
          <cell r="N104">
            <v>417</v>
          </cell>
          <cell r="O104">
            <v>494</v>
          </cell>
          <cell r="P104">
            <v>2768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  <cell r="P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529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50</v>
          </cell>
          <cell r="P8">
            <v>203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66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34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49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30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47</v>
          </cell>
        </row>
        <row r="14">
          <cell r="H14" t="str">
            <v xml:space="preserve">105400-P.S.R. ALGARROBITO            </v>
          </cell>
          <cell r="N14">
            <v>1</v>
          </cell>
          <cell r="O14">
            <v>1</v>
          </cell>
          <cell r="P14">
            <v>2</v>
          </cell>
        </row>
        <row r="15">
          <cell r="H15" t="str">
            <v>105402-P.S.R. EL ROMERO</v>
          </cell>
          <cell r="O15">
            <v>1</v>
          </cell>
          <cell r="P15">
            <v>1</v>
          </cell>
        </row>
        <row r="16">
          <cell r="H16" t="str">
            <v>105700-CECOF VILLA EL INDIO</v>
          </cell>
          <cell r="J16">
            <v>1</v>
          </cell>
          <cell r="L16">
            <v>2</v>
          </cell>
          <cell r="M16">
            <v>2</v>
          </cell>
          <cell r="P16">
            <v>5</v>
          </cell>
        </row>
        <row r="17">
          <cell r="H17" t="str">
            <v>105701-CECOF VILLA ALEMANIA</v>
          </cell>
          <cell r="N17">
            <v>1</v>
          </cell>
          <cell r="O17">
            <v>1</v>
          </cell>
          <cell r="P17">
            <v>2</v>
          </cell>
        </row>
        <row r="18">
          <cell r="H18" t="str">
            <v>105702-CECOF VILLA LAMBERT</v>
          </cell>
          <cell r="I18">
            <v>1</v>
          </cell>
          <cell r="P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208</v>
          </cell>
          <cell r="P19">
            <v>969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57</v>
          </cell>
          <cell r="J21">
            <v>33</v>
          </cell>
          <cell r="K21">
            <v>67</v>
          </cell>
          <cell r="L21">
            <v>39</v>
          </cell>
          <cell r="M21">
            <v>55</v>
          </cell>
          <cell r="N21">
            <v>88</v>
          </cell>
          <cell r="O21">
            <v>60</v>
          </cell>
          <cell r="P21">
            <v>399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65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77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35</v>
          </cell>
        </row>
        <row r="25">
          <cell r="H25" t="str">
            <v>105321-CES. RURAL  TONGOY</v>
          </cell>
          <cell r="J25">
            <v>6</v>
          </cell>
          <cell r="K25">
            <v>2</v>
          </cell>
          <cell r="L25">
            <v>3</v>
          </cell>
          <cell r="M25">
            <v>3</v>
          </cell>
          <cell r="O25">
            <v>2</v>
          </cell>
          <cell r="P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49</v>
          </cell>
          <cell r="N26">
            <v>47</v>
          </cell>
          <cell r="O26">
            <v>47</v>
          </cell>
          <cell r="P26">
            <v>359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P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3</v>
          </cell>
          <cell r="P28">
            <v>15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10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P30">
            <v>21</v>
          </cell>
        </row>
        <row r="31">
          <cell r="H31" t="str">
            <v>Total 04102-COQUIMBO</v>
          </cell>
          <cell r="I31">
            <v>140</v>
          </cell>
          <cell r="J31">
            <v>108</v>
          </cell>
          <cell r="K31">
            <v>165</v>
          </cell>
          <cell r="L31">
            <v>146</v>
          </cell>
          <cell r="M31">
            <v>144</v>
          </cell>
          <cell r="N31">
            <v>164</v>
          </cell>
          <cell r="O31">
            <v>139</v>
          </cell>
          <cell r="P31">
            <v>1006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9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4</v>
          </cell>
        </row>
        <row r="37">
          <cell r="H37" t="str">
            <v xml:space="preserve">105500-P.S.R. CALETA HORNOS        </v>
          </cell>
          <cell r="L37">
            <v>1</v>
          </cell>
          <cell r="N37">
            <v>0</v>
          </cell>
          <cell r="P37">
            <v>1</v>
          </cell>
        </row>
        <row r="38">
          <cell r="H38" t="str">
            <v>105505-P.S.R. LOS CHOROS</v>
          </cell>
          <cell r="L38">
            <v>2</v>
          </cell>
          <cell r="P38">
            <v>2</v>
          </cell>
        </row>
        <row r="39">
          <cell r="H39" t="str">
            <v>Total 04104-LA HIGUERA</v>
          </cell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7</v>
          </cell>
        </row>
        <row r="40">
          <cell r="H40" t="str">
            <v>04105-PAIHUANO</v>
          </cell>
        </row>
        <row r="41">
          <cell r="H41" t="str">
            <v>105306-CES. PAIHUANO</v>
          </cell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>
            <v>8</v>
          </cell>
        </row>
        <row r="42">
          <cell r="H42" t="str">
            <v>Total 04105-PAIHUANO</v>
          </cell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P42">
            <v>8</v>
          </cell>
        </row>
        <row r="43">
          <cell r="H43" t="str">
            <v>04106-VICUÑA</v>
          </cell>
        </row>
        <row r="44">
          <cell r="H44" t="str">
            <v>105107-HOSPITAL VICUÑA</v>
          </cell>
          <cell r="K44">
            <v>5</v>
          </cell>
          <cell r="L44">
            <v>9</v>
          </cell>
          <cell r="M44">
            <v>1</v>
          </cell>
          <cell r="N44">
            <v>8</v>
          </cell>
          <cell r="O44">
            <v>6</v>
          </cell>
          <cell r="P44">
            <v>29</v>
          </cell>
        </row>
        <row r="45">
          <cell r="H45" t="str">
            <v>105467-P.S.R. DIAGUITAS</v>
          </cell>
          <cell r="I45">
            <v>1</v>
          </cell>
          <cell r="J45">
            <v>1</v>
          </cell>
          <cell r="L45">
            <v>1</v>
          </cell>
          <cell r="M45">
            <v>2</v>
          </cell>
          <cell r="N45">
            <v>1</v>
          </cell>
          <cell r="O45">
            <v>1</v>
          </cell>
          <cell r="P45">
            <v>7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P46">
            <v>4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P47">
            <v>2</v>
          </cell>
        </row>
        <row r="48">
          <cell r="H48" t="str">
            <v>105473-P.S.R. TALCUNA</v>
          </cell>
          <cell r="K48">
            <v>1</v>
          </cell>
          <cell r="L48">
            <v>1</v>
          </cell>
          <cell r="O48">
            <v>1</v>
          </cell>
          <cell r="P48">
            <v>3</v>
          </cell>
        </row>
        <row r="49">
          <cell r="H49" t="str">
            <v>105502-P.S.R. CALINGASTA</v>
          </cell>
          <cell r="K49">
            <v>2</v>
          </cell>
          <cell r="L49">
            <v>2</v>
          </cell>
          <cell r="N49">
            <v>1</v>
          </cell>
          <cell r="O49">
            <v>2</v>
          </cell>
          <cell r="P49">
            <v>7</v>
          </cell>
        </row>
        <row r="50">
          <cell r="H50" t="str">
            <v>Total 04106-VICUÑA</v>
          </cell>
          <cell r="I50">
            <v>4</v>
          </cell>
          <cell r="J50">
            <v>4</v>
          </cell>
          <cell r="K50">
            <v>8</v>
          </cell>
          <cell r="L50">
            <v>13</v>
          </cell>
          <cell r="M50">
            <v>3</v>
          </cell>
          <cell r="N50">
            <v>10</v>
          </cell>
          <cell r="O50">
            <v>10</v>
          </cell>
          <cell r="P50">
            <v>52</v>
          </cell>
        </row>
        <row r="51">
          <cell r="H51" t="str">
            <v>04201-ILLAPEL</v>
          </cell>
        </row>
        <row r="52">
          <cell r="H52" t="str">
            <v>105103-HOSPITAL ILLAPEL</v>
          </cell>
          <cell r="I52">
            <v>13</v>
          </cell>
          <cell r="J52">
            <v>16</v>
          </cell>
          <cell r="K52">
            <v>19</v>
          </cell>
          <cell r="L52">
            <v>10</v>
          </cell>
          <cell r="M52">
            <v>24</v>
          </cell>
          <cell r="N52">
            <v>29</v>
          </cell>
          <cell r="O52">
            <v>31</v>
          </cell>
          <cell r="P52">
            <v>142</v>
          </cell>
        </row>
        <row r="53">
          <cell r="H53" t="str">
            <v>105326-CESFAM SAN RAFAEL</v>
          </cell>
          <cell r="I53">
            <v>3</v>
          </cell>
          <cell r="J53">
            <v>2</v>
          </cell>
          <cell r="M53">
            <v>0</v>
          </cell>
          <cell r="N53">
            <v>6</v>
          </cell>
          <cell r="O53">
            <v>0</v>
          </cell>
          <cell r="P53">
            <v>11</v>
          </cell>
        </row>
        <row r="54">
          <cell r="H54" t="str">
            <v>105485-P.S.R. PLAN DE HORNOS</v>
          </cell>
          <cell r="M54">
            <v>2</v>
          </cell>
          <cell r="P54">
            <v>2</v>
          </cell>
        </row>
        <row r="55">
          <cell r="H55" t="str">
            <v>Total 04201-ILLAPEL</v>
          </cell>
          <cell r="I55">
            <v>16</v>
          </cell>
          <cell r="J55">
            <v>18</v>
          </cell>
          <cell r="K55">
            <v>19</v>
          </cell>
          <cell r="L55">
            <v>10</v>
          </cell>
          <cell r="M55">
            <v>26</v>
          </cell>
          <cell r="N55">
            <v>35</v>
          </cell>
          <cell r="O55">
            <v>31</v>
          </cell>
          <cell r="P55">
            <v>155</v>
          </cell>
        </row>
        <row r="56">
          <cell r="H56" t="str">
            <v>04202-CANELA</v>
          </cell>
        </row>
        <row r="57">
          <cell r="H57" t="str">
            <v>105309-CES. RURAL 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</v>
          </cell>
          <cell r="P57">
            <v>55</v>
          </cell>
        </row>
        <row r="58">
          <cell r="H58" t="str">
            <v>Total 04202-CANELA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55</v>
          </cell>
        </row>
        <row r="59">
          <cell r="H59" t="str">
            <v>04203-LOS VILOS</v>
          </cell>
        </row>
        <row r="60">
          <cell r="H60" t="str">
            <v>105108-HOSPITAL LOS VILOS</v>
          </cell>
          <cell r="I60">
            <v>12</v>
          </cell>
          <cell r="J60">
            <v>7</v>
          </cell>
          <cell r="K60">
            <v>8</v>
          </cell>
          <cell r="L60">
            <v>30</v>
          </cell>
          <cell r="M60">
            <v>6</v>
          </cell>
          <cell r="O60">
            <v>4</v>
          </cell>
          <cell r="P60">
            <v>67</v>
          </cell>
        </row>
        <row r="61">
          <cell r="H61" t="str">
            <v xml:space="preserve">105478-P.S.R. CAIMANES                   </v>
          </cell>
          <cell r="L61">
            <v>2</v>
          </cell>
          <cell r="M61">
            <v>1</v>
          </cell>
          <cell r="P61">
            <v>3</v>
          </cell>
        </row>
        <row r="62">
          <cell r="H62" t="str">
            <v>105480-P.S.R. QUILIMARI</v>
          </cell>
          <cell r="L62">
            <v>6</v>
          </cell>
          <cell r="N62">
            <v>1</v>
          </cell>
          <cell r="P62">
            <v>7</v>
          </cell>
        </row>
        <row r="63">
          <cell r="H63" t="str">
            <v>105511-P.S.R. LOS CONDORES</v>
          </cell>
          <cell r="M63">
            <v>1</v>
          </cell>
          <cell r="P63">
            <v>1</v>
          </cell>
        </row>
        <row r="64">
          <cell r="H64" t="str">
            <v>Total 04203-LOS VILOS</v>
          </cell>
          <cell r="I64">
            <v>12</v>
          </cell>
          <cell r="J64">
            <v>7</v>
          </cell>
          <cell r="K64">
            <v>8</v>
          </cell>
          <cell r="L64">
            <v>38</v>
          </cell>
          <cell r="M64">
            <v>8</v>
          </cell>
          <cell r="N64">
            <v>1</v>
          </cell>
          <cell r="O64">
            <v>4</v>
          </cell>
          <cell r="P64">
            <v>78</v>
          </cell>
        </row>
        <row r="65">
          <cell r="H65" t="str">
            <v>04204-SALAMANCA</v>
          </cell>
        </row>
        <row r="66">
          <cell r="H66" t="str">
            <v>105104-HOSPITAL SALAMANCA</v>
          </cell>
          <cell r="I66">
            <v>8</v>
          </cell>
          <cell r="J66">
            <v>7</v>
          </cell>
          <cell r="K66">
            <v>16</v>
          </cell>
          <cell r="L66">
            <v>2</v>
          </cell>
          <cell r="M66">
            <v>9</v>
          </cell>
          <cell r="N66">
            <v>0</v>
          </cell>
          <cell r="O66">
            <v>11</v>
          </cell>
          <cell r="P66">
            <v>53</v>
          </cell>
        </row>
        <row r="67">
          <cell r="H67" t="str">
            <v>105491-P.S.R. QUELEN BAJO</v>
          </cell>
          <cell r="O67">
            <v>1</v>
          </cell>
          <cell r="P67">
            <v>1</v>
          </cell>
        </row>
        <row r="68">
          <cell r="H68" t="str">
            <v>Total 04204-SALAMANCA</v>
          </cell>
          <cell r="I68">
            <v>8</v>
          </cell>
          <cell r="J68">
            <v>7</v>
          </cell>
          <cell r="K68">
            <v>16</v>
          </cell>
          <cell r="L68">
            <v>2</v>
          </cell>
          <cell r="M68">
            <v>9</v>
          </cell>
          <cell r="N68">
            <v>0</v>
          </cell>
          <cell r="O68">
            <v>12</v>
          </cell>
          <cell r="P68">
            <v>54</v>
          </cell>
        </row>
        <row r="69">
          <cell r="H69" t="str">
            <v>04301-OVALLE</v>
          </cell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253</v>
          </cell>
        </row>
        <row r="71">
          <cell r="H71" t="str">
            <v>105315-CES. RURAL C. DE TAMAYA</v>
          </cell>
          <cell r="J71">
            <v>1</v>
          </cell>
          <cell r="N71">
            <v>2</v>
          </cell>
          <cell r="O71">
            <v>1</v>
          </cell>
          <cell r="P71">
            <v>4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58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45</v>
          </cell>
        </row>
        <row r="74">
          <cell r="H74" t="str">
            <v>105324-CES. SOTAQUI</v>
          </cell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7</v>
          </cell>
        </row>
        <row r="75">
          <cell r="H75" t="str">
            <v>105510-P.S.R. RECOLETA</v>
          </cell>
          <cell r="M75">
            <v>1</v>
          </cell>
          <cell r="P75">
            <v>1</v>
          </cell>
        </row>
        <row r="76">
          <cell r="H76" t="str">
            <v>105722-CECOF SAN JOSE DE LA DEHESA</v>
          </cell>
          <cell r="J76">
            <v>2</v>
          </cell>
          <cell r="K76">
            <v>3</v>
          </cell>
          <cell r="N76">
            <v>2</v>
          </cell>
          <cell r="O76">
            <v>1</v>
          </cell>
          <cell r="P76">
            <v>8</v>
          </cell>
        </row>
        <row r="77">
          <cell r="H77" t="str">
            <v>105723-CECOF LIMARI</v>
          </cell>
          <cell r="L77">
            <v>2</v>
          </cell>
          <cell r="N77">
            <v>2</v>
          </cell>
          <cell r="O77">
            <v>1</v>
          </cell>
          <cell r="P77">
            <v>5</v>
          </cell>
        </row>
        <row r="78">
          <cell r="H78" t="str">
            <v>200258-CECOF LOS COPIHUES</v>
          </cell>
          <cell r="L78">
            <v>2</v>
          </cell>
          <cell r="O78">
            <v>1</v>
          </cell>
          <cell r="P78">
            <v>3</v>
          </cell>
        </row>
        <row r="79">
          <cell r="H79" t="str">
            <v>Total 04301-OVALLE</v>
          </cell>
          <cell r="I79">
            <v>63</v>
          </cell>
          <cell r="J79">
            <v>50</v>
          </cell>
          <cell r="K79">
            <v>42</v>
          </cell>
          <cell r="L79">
            <v>37</v>
          </cell>
          <cell r="M79">
            <v>59</v>
          </cell>
          <cell r="N79">
            <v>70</v>
          </cell>
          <cell r="O79">
            <v>63</v>
          </cell>
          <cell r="P79">
            <v>384</v>
          </cell>
        </row>
        <row r="80">
          <cell r="H80" t="str">
            <v>04302-COMBARBALÁ</v>
          </cell>
        </row>
        <row r="81">
          <cell r="H81" t="str">
            <v>105105-HOSPITAL COMBARBALA</v>
          </cell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36</v>
          </cell>
        </row>
        <row r="82">
          <cell r="H82" t="str">
            <v>105434-P.S.R. SAN MARCOS</v>
          </cell>
          <cell r="K82">
            <v>0</v>
          </cell>
          <cell r="L82">
            <v>1</v>
          </cell>
          <cell r="P82">
            <v>1</v>
          </cell>
        </row>
        <row r="83">
          <cell r="H83" t="str">
            <v>105441-P.S.R. MANQUEHUA</v>
          </cell>
          <cell r="N83">
            <v>1</v>
          </cell>
          <cell r="P83">
            <v>1</v>
          </cell>
        </row>
        <row r="84">
          <cell r="H84" t="str">
            <v xml:space="preserve">105459-P.S.R. BARRANCAS                </v>
          </cell>
          <cell r="N84">
            <v>2</v>
          </cell>
          <cell r="P84">
            <v>2</v>
          </cell>
        </row>
        <row r="85">
          <cell r="H85" t="str">
            <v>105460-P.S.R. COGOTI 18</v>
          </cell>
          <cell r="K85">
            <v>0</v>
          </cell>
          <cell r="N85">
            <v>2</v>
          </cell>
          <cell r="O85">
            <v>3</v>
          </cell>
          <cell r="P85">
            <v>5</v>
          </cell>
        </row>
        <row r="86">
          <cell r="H86" t="str">
            <v>105462-P.S.R. EL SAUCE</v>
          </cell>
          <cell r="O86">
            <v>2</v>
          </cell>
          <cell r="P86">
            <v>2</v>
          </cell>
        </row>
        <row r="87">
          <cell r="H87" t="str">
            <v>105463-P.S.R. QUILITAPIA</v>
          </cell>
          <cell r="K87">
            <v>1</v>
          </cell>
          <cell r="N87">
            <v>1</v>
          </cell>
          <cell r="P87">
            <v>2</v>
          </cell>
        </row>
        <row r="88">
          <cell r="H88" t="str">
            <v>105464-P.S.R. LA LIGUA</v>
          </cell>
          <cell r="N88">
            <v>1</v>
          </cell>
          <cell r="O88">
            <v>1</v>
          </cell>
          <cell r="P88">
            <v>2</v>
          </cell>
        </row>
        <row r="89">
          <cell r="H89" t="str">
            <v>105466-P.S.R. VALLE HERMOSO</v>
          </cell>
          <cell r="O89">
            <v>1</v>
          </cell>
          <cell r="P89">
            <v>1</v>
          </cell>
        </row>
        <row r="90">
          <cell r="H90" t="str">
            <v>105490-P.S.R. EL DURAZNO</v>
          </cell>
          <cell r="K90">
            <v>1</v>
          </cell>
          <cell r="P90">
            <v>1</v>
          </cell>
        </row>
        <row r="91">
          <cell r="H91" t="str">
            <v>Total 04302-COMBARBALÁ</v>
          </cell>
          <cell r="K91">
            <v>9</v>
          </cell>
          <cell r="L91">
            <v>11</v>
          </cell>
          <cell r="M91">
            <v>7</v>
          </cell>
          <cell r="N91">
            <v>13</v>
          </cell>
          <cell r="O91">
            <v>13</v>
          </cell>
          <cell r="P91">
            <v>53</v>
          </cell>
        </row>
        <row r="92">
          <cell r="H92" t="str">
            <v>04304-MONTE PATRIA</v>
          </cell>
        </row>
        <row r="93">
          <cell r="H93" t="str">
            <v>105307-CES. RURAL MONTE PATRIA</v>
          </cell>
          <cell r="I93">
            <v>1</v>
          </cell>
          <cell r="J93">
            <v>0</v>
          </cell>
          <cell r="K93">
            <v>1</v>
          </cell>
          <cell r="M93">
            <v>1</v>
          </cell>
          <cell r="N93">
            <v>0</v>
          </cell>
          <cell r="O93">
            <v>1</v>
          </cell>
          <cell r="P93">
            <v>4</v>
          </cell>
        </row>
        <row r="94">
          <cell r="H94" t="str">
            <v>105311-CES. RURAL CHAÑARAL ALTO</v>
          </cell>
          <cell r="I94">
            <v>2</v>
          </cell>
          <cell r="P94">
            <v>2</v>
          </cell>
        </row>
        <row r="95">
          <cell r="H95" t="str">
            <v>105312-CES. RURAL CAREN</v>
          </cell>
          <cell r="K95">
            <v>2</v>
          </cell>
          <cell r="L95">
            <v>6</v>
          </cell>
          <cell r="N95">
            <v>4</v>
          </cell>
          <cell r="O95">
            <v>2</v>
          </cell>
          <cell r="P95">
            <v>14</v>
          </cell>
        </row>
        <row r="96">
          <cell r="H96" t="str">
            <v>105318-CES. RURAL EL PALQUI</v>
          </cell>
          <cell r="N96">
            <v>1</v>
          </cell>
          <cell r="O96">
            <v>3</v>
          </cell>
          <cell r="P96">
            <v>4</v>
          </cell>
        </row>
        <row r="97">
          <cell r="H97" t="str">
            <v>Total 04304-MONTE PATRIA</v>
          </cell>
          <cell r="I97">
            <v>3</v>
          </cell>
          <cell r="J97">
            <v>0</v>
          </cell>
          <cell r="K97">
            <v>3</v>
          </cell>
          <cell r="L97">
            <v>6</v>
          </cell>
          <cell r="M97">
            <v>1</v>
          </cell>
          <cell r="N97">
            <v>5</v>
          </cell>
          <cell r="O97">
            <v>6</v>
          </cell>
          <cell r="P97">
            <v>24</v>
          </cell>
        </row>
        <row r="98">
          <cell r="H98" t="str">
            <v>04304-PUNITAQUI</v>
          </cell>
        </row>
        <row r="99">
          <cell r="H99" t="str">
            <v>105308-CES. RURAL PUNITAQUI</v>
          </cell>
          <cell r="I99">
            <v>6</v>
          </cell>
          <cell r="J99">
            <v>0</v>
          </cell>
          <cell r="K99">
            <v>6</v>
          </cell>
          <cell r="L99">
            <v>2</v>
          </cell>
          <cell r="N99">
            <v>0</v>
          </cell>
          <cell r="O99">
            <v>8</v>
          </cell>
          <cell r="P99">
            <v>22</v>
          </cell>
        </row>
        <row r="100">
          <cell r="H100" t="str">
            <v>Total 04304-PUNITAQUI</v>
          </cell>
          <cell r="I100">
            <v>6</v>
          </cell>
          <cell r="J100">
            <v>0</v>
          </cell>
          <cell r="K100">
            <v>6</v>
          </cell>
          <cell r="L100">
            <v>2</v>
          </cell>
          <cell r="N100">
            <v>0</v>
          </cell>
          <cell r="O100">
            <v>8</v>
          </cell>
          <cell r="P100">
            <v>22</v>
          </cell>
        </row>
        <row r="101">
          <cell r="H101" t="str">
            <v>04305-RIO HURTADO</v>
          </cell>
        </row>
        <row r="102">
          <cell r="H102" t="str">
            <v>105310-CES. RURAL PICHASCA</v>
          </cell>
          <cell r="M102">
            <v>1</v>
          </cell>
          <cell r="P102">
            <v>1</v>
          </cell>
        </row>
        <row r="103">
          <cell r="H103" t="str">
            <v>Total 04305-RIO HURTADO</v>
          </cell>
          <cell r="M103">
            <v>1</v>
          </cell>
          <cell r="P103">
            <v>1</v>
          </cell>
        </row>
        <row r="104">
          <cell r="H104" t="str">
            <v>Total general</v>
          </cell>
          <cell r="I104">
            <v>385</v>
          </cell>
          <cell r="J104">
            <v>342</v>
          </cell>
          <cell r="K104">
            <v>437</v>
          </cell>
          <cell r="L104">
            <v>388</v>
          </cell>
          <cell r="M104">
            <v>388</v>
          </cell>
          <cell r="N104">
            <v>438</v>
          </cell>
          <cell r="O104">
            <v>499</v>
          </cell>
          <cell r="P104">
            <v>2877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861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2383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12724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11992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15223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13842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18480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10524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312</v>
          </cell>
          <cell r="P14">
            <v>2029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305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256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308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2703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764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1584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14607</v>
          </cell>
          <cell r="P21">
            <v>93978</v>
          </cell>
        </row>
        <row r="22">
          <cell r="H22" t="str">
            <v>04102-COQUIMBO</v>
          </cell>
        </row>
        <row r="23">
          <cell r="H23" t="str">
            <v>105303-CES. SAN JUAN</v>
          </cell>
          <cell r="I23">
            <v>2231</v>
          </cell>
          <cell r="J23">
            <v>2159</v>
          </cell>
          <cell r="K23">
            <v>2916</v>
          </cell>
          <cell r="L23">
            <v>2246</v>
          </cell>
          <cell r="M23">
            <v>2967</v>
          </cell>
          <cell r="N23">
            <v>2872</v>
          </cell>
          <cell r="O23">
            <v>2754</v>
          </cell>
          <cell r="P23">
            <v>18145</v>
          </cell>
        </row>
        <row r="24">
          <cell r="H24" t="str">
            <v>105304-CES. SANTA CECILIA</v>
          </cell>
          <cell r="I24">
            <v>3402</v>
          </cell>
          <cell r="J24">
            <v>2581</v>
          </cell>
          <cell r="K24">
            <v>2755</v>
          </cell>
          <cell r="L24">
            <v>2531</v>
          </cell>
          <cell r="M24">
            <v>3319</v>
          </cell>
          <cell r="N24">
            <v>3148</v>
          </cell>
          <cell r="O24">
            <v>3412</v>
          </cell>
          <cell r="P24">
            <v>21148</v>
          </cell>
        </row>
        <row r="25">
          <cell r="H25" t="str">
            <v>105305-CES. TIERRAS BLANCAS</v>
          </cell>
          <cell r="I25">
            <v>4261</v>
          </cell>
          <cell r="J25">
            <v>3637</v>
          </cell>
          <cell r="K25">
            <v>4783</v>
          </cell>
          <cell r="L25">
            <v>4830</v>
          </cell>
          <cell r="M25">
            <v>4261</v>
          </cell>
          <cell r="N25">
            <v>3861</v>
          </cell>
          <cell r="O25">
            <v>3901</v>
          </cell>
          <cell r="P25">
            <v>29534</v>
          </cell>
        </row>
        <row r="26">
          <cell r="H26" t="str">
            <v>105321-CES. RURAL  TONGOY</v>
          </cell>
          <cell r="I26">
            <v>680</v>
          </cell>
          <cell r="J26">
            <v>646</v>
          </cell>
          <cell r="K26">
            <v>870</v>
          </cell>
          <cell r="L26">
            <v>613</v>
          </cell>
          <cell r="M26">
            <v>729</v>
          </cell>
          <cell r="N26">
            <v>847</v>
          </cell>
          <cell r="O26">
            <v>767</v>
          </cell>
          <cell r="P26">
            <v>5152</v>
          </cell>
        </row>
        <row r="27">
          <cell r="H27" t="str">
            <v>105323-CES. DR. SERGIO AGUILAR</v>
          </cell>
          <cell r="I27">
            <v>3297</v>
          </cell>
          <cell r="J27">
            <v>3021</v>
          </cell>
          <cell r="K27">
            <v>3082</v>
          </cell>
          <cell r="L27">
            <v>2307</v>
          </cell>
          <cell r="M27">
            <v>3303</v>
          </cell>
          <cell r="N27">
            <v>3608</v>
          </cell>
          <cell r="O27">
            <v>3345</v>
          </cell>
          <cell r="P27">
            <v>21963</v>
          </cell>
        </row>
        <row r="28">
          <cell r="H28" t="str">
            <v xml:space="preserve">105404-P.S.R. EL TANGUE                         </v>
          </cell>
          <cell r="I28">
            <v>14</v>
          </cell>
          <cell r="J28">
            <v>12</v>
          </cell>
          <cell r="K28">
            <v>20</v>
          </cell>
          <cell r="M28">
            <v>17</v>
          </cell>
          <cell r="N28">
            <v>15</v>
          </cell>
          <cell r="O28">
            <v>4</v>
          </cell>
          <cell r="P28">
            <v>82</v>
          </cell>
        </row>
        <row r="29">
          <cell r="H29" t="str">
            <v>105405-P.S.R. GUANAQUEROS</v>
          </cell>
          <cell r="I29">
            <v>271</v>
          </cell>
          <cell r="J29">
            <v>203</v>
          </cell>
          <cell r="K29">
            <v>239</v>
          </cell>
          <cell r="L29">
            <v>187</v>
          </cell>
          <cell r="M29">
            <v>199</v>
          </cell>
          <cell r="N29">
            <v>233</v>
          </cell>
          <cell r="O29">
            <v>171</v>
          </cell>
          <cell r="P29">
            <v>1503</v>
          </cell>
        </row>
        <row r="30">
          <cell r="H30" t="str">
            <v>105406-P.S.R. PAN DE AZUCAR</v>
          </cell>
          <cell r="I30">
            <v>680</v>
          </cell>
          <cell r="J30">
            <v>592</v>
          </cell>
          <cell r="K30">
            <v>661</v>
          </cell>
          <cell r="L30">
            <v>517</v>
          </cell>
          <cell r="M30">
            <v>1086</v>
          </cell>
          <cell r="N30">
            <v>925</v>
          </cell>
          <cell r="O30">
            <v>944</v>
          </cell>
          <cell r="P30">
            <v>5405</v>
          </cell>
        </row>
        <row r="31">
          <cell r="H31" t="str">
            <v>105407-P.S.R. TAMBILLOS</v>
          </cell>
          <cell r="I31">
            <v>48</v>
          </cell>
          <cell r="J31">
            <v>48</v>
          </cell>
          <cell r="K31">
            <v>53</v>
          </cell>
          <cell r="L31">
            <v>55</v>
          </cell>
          <cell r="M31">
            <v>62</v>
          </cell>
          <cell r="N31">
            <v>61</v>
          </cell>
          <cell r="O31">
            <v>67</v>
          </cell>
          <cell r="P31">
            <v>394</v>
          </cell>
        </row>
        <row r="32">
          <cell r="H32" t="str">
            <v>105705-CECOF EL ALBA</v>
          </cell>
          <cell r="I32">
            <v>356</v>
          </cell>
          <cell r="J32">
            <v>376</v>
          </cell>
          <cell r="K32">
            <v>445</v>
          </cell>
          <cell r="L32">
            <v>299</v>
          </cell>
          <cell r="M32">
            <v>357</v>
          </cell>
          <cell r="N32">
            <v>260</v>
          </cell>
          <cell r="O32">
            <v>447</v>
          </cell>
          <cell r="P32">
            <v>2540</v>
          </cell>
        </row>
        <row r="33">
          <cell r="H33" t="str">
            <v>200273-CECOF PUNTA MIRA</v>
          </cell>
          <cell r="I33">
            <v>369</v>
          </cell>
          <cell r="J33">
            <v>237</v>
          </cell>
          <cell r="K33">
            <v>538</v>
          </cell>
          <cell r="L33">
            <v>412</v>
          </cell>
          <cell r="M33">
            <v>707</v>
          </cell>
          <cell r="N33">
            <v>608</v>
          </cell>
          <cell r="O33">
            <v>453</v>
          </cell>
          <cell r="P33">
            <v>3324</v>
          </cell>
        </row>
        <row r="34">
          <cell r="H34" t="str">
            <v>Total 04102-COQUIMBO</v>
          </cell>
          <cell r="I34">
            <v>15609</v>
          </cell>
          <cell r="J34">
            <v>13512</v>
          </cell>
          <cell r="K34">
            <v>16362</v>
          </cell>
          <cell r="L34">
            <v>13997</v>
          </cell>
          <cell r="M34">
            <v>17007</v>
          </cell>
          <cell r="N34">
            <v>16438</v>
          </cell>
          <cell r="O34">
            <v>16265</v>
          </cell>
          <cell r="P34">
            <v>109190</v>
          </cell>
        </row>
        <row r="35">
          <cell r="H35" t="str">
            <v>04103-ANDACOLLO</v>
          </cell>
        </row>
        <row r="36">
          <cell r="H36" t="str">
            <v>105106-HOSPITAL ANDACOLLO</v>
          </cell>
          <cell r="I36">
            <v>831</v>
          </cell>
          <cell r="J36">
            <v>819</v>
          </cell>
          <cell r="K36">
            <v>1054</v>
          </cell>
          <cell r="L36">
            <v>1148</v>
          </cell>
          <cell r="M36">
            <v>1409</v>
          </cell>
          <cell r="N36">
            <v>1195</v>
          </cell>
          <cell r="O36">
            <v>1435</v>
          </cell>
          <cell r="P36">
            <v>7891</v>
          </cell>
        </row>
        <row r="37">
          <cell r="H37" t="str">
            <v>Total 04103-ANDACOLLO</v>
          </cell>
          <cell r="I37">
            <v>831</v>
          </cell>
          <cell r="J37">
            <v>819</v>
          </cell>
          <cell r="K37">
            <v>1054</v>
          </cell>
          <cell r="L37">
            <v>1148</v>
          </cell>
          <cell r="M37">
            <v>1409</v>
          </cell>
          <cell r="N37">
            <v>1195</v>
          </cell>
          <cell r="O37">
            <v>1435</v>
          </cell>
          <cell r="P37">
            <v>7891</v>
          </cell>
        </row>
        <row r="38">
          <cell r="H38" t="str">
            <v>04104-LA HIGUERA</v>
          </cell>
        </row>
        <row r="39">
          <cell r="H39" t="str">
            <v>105314-CES. LA HIGUERA</v>
          </cell>
          <cell r="I39">
            <v>211</v>
          </cell>
          <cell r="J39">
            <v>40</v>
          </cell>
          <cell r="K39">
            <v>97</v>
          </cell>
          <cell r="L39">
            <v>115</v>
          </cell>
          <cell r="M39">
            <v>171</v>
          </cell>
          <cell r="N39">
            <v>173</v>
          </cell>
          <cell r="O39">
            <v>235</v>
          </cell>
          <cell r="P39">
            <v>1042</v>
          </cell>
        </row>
        <row r="40">
          <cell r="H40" t="str">
            <v xml:space="preserve">105500-P.S.R. CALETA HORNOS        </v>
          </cell>
          <cell r="I40">
            <v>71</v>
          </cell>
          <cell r="J40">
            <v>25</v>
          </cell>
          <cell r="K40">
            <v>65</v>
          </cell>
          <cell r="L40">
            <v>86</v>
          </cell>
          <cell r="M40">
            <v>40</v>
          </cell>
          <cell r="N40">
            <v>75</v>
          </cell>
          <cell r="O40">
            <v>96</v>
          </cell>
          <cell r="P40">
            <v>458</v>
          </cell>
        </row>
        <row r="41">
          <cell r="H41" t="str">
            <v>105505-P.S.R. LOS CHOROS</v>
          </cell>
          <cell r="I41">
            <v>42</v>
          </cell>
          <cell r="J41">
            <v>9</v>
          </cell>
          <cell r="K41">
            <v>18</v>
          </cell>
          <cell r="L41">
            <v>12</v>
          </cell>
          <cell r="M41">
            <v>30</v>
          </cell>
          <cell r="N41">
            <v>12</v>
          </cell>
          <cell r="O41">
            <v>46</v>
          </cell>
          <cell r="P41">
            <v>169</v>
          </cell>
        </row>
        <row r="42">
          <cell r="H42" t="str">
            <v>105506-P.S.R. EL TRAPICHE</v>
          </cell>
          <cell r="I42">
            <v>68</v>
          </cell>
          <cell r="J42">
            <v>24</v>
          </cell>
          <cell r="K42">
            <v>57</v>
          </cell>
          <cell r="L42">
            <v>20</v>
          </cell>
          <cell r="M42">
            <v>28</v>
          </cell>
          <cell r="N42">
            <v>59</v>
          </cell>
          <cell r="O42">
            <v>44</v>
          </cell>
          <cell r="P42">
            <v>300</v>
          </cell>
        </row>
        <row r="43">
          <cell r="H43" t="str">
            <v>Total 04104-LA HIGUERA</v>
          </cell>
          <cell r="I43">
            <v>392</v>
          </cell>
          <cell r="J43">
            <v>98</v>
          </cell>
          <cell r="K43">
            <v>237</v>
          </cell>
          <cell r="L43">
            <v>233</v>
          </cell>
          <cell r="M43">
            <v>269</v>
          </cell>
          <cell r="N43">
            <v>319</v>
          </cell>
          <cell r="O43">
            <v>421</v>
          </cell>
          <cell r="P43">
            <v>1969</v>
          </cell>
        </row>
        <row r="44">
          <cell r="H44" t="str">
            <v>04105-PAIHUANO</v>
          </cell>
        </row>
        <row r="45">
          <cell r="H45" t="str">
            <v>105306-CES. PAIHUANO</v>
          </cell>
          <cell r="I45">
            <v>192</v>
          </cell>
          <cell r="J45">
            <v>264</v>
          </cell>
          <cell r="K45">
            <v>286</v>
          </cell>
          <cell r="L45">
            <v>154</v>
          </cell>
          <cell r="M45">
            <v>234</v>
          </cell>
          <cell r="N45">
            <v>279</v>
          </cell>
          <cell r="O45">
            <v>232</v>
          </cell>
          <cell r="P45">
            <v>1641</v>
          </cell>
        </row>
        <row r="46">
          <cell r="H46" t="str">
            <v>105475-P.S.R. HORCON</v>
          </cell>
          <cell r="I46">
            <v>42</v>
          </cell>
          <cell r="J46">
            <v>68</v>
          </cell>
          <cell r="K46">
            <v>47</v>
          </cell>
          <cell r="L46">
            <v>56</v>
          </cell>
          <cell r="M46">
            <v>24</v>
          </cell>
          <cell r="N46">
            <v>69</v>
          </cell>
          <cell r="O46">
            <v>49</v>
          </cell>
          <cell r="P46">
            <v>355</v>
          </cell>
        </row>
        <row r="47">
          <cell r="H47" t="str">
            <v>105476-P.S.R. MONTE GRANDE</v>
          </cell>
          <cell r="I47">
            <v>20</v>
          </cell>
          <cell r="J47">
            <v>32</v>
          </cell>
          <cell r="K47">
            <v>47</v>
          </cell>
          <cell r="L47">
            <v>20</v>
          </cell>
          <cell r="M47">
            <v>18</v>
          </cell>
          <cell r="N47">
            <v>40</v>
          </cell>
          <cell r="O47">
            <v>41</v>
          </cell>
          <cell r="P47">
            <v>218</v>
          </cell>
        </row>
        <row r="48">
          <cell r="H48" t="str">
            <v>105477-P.S.R. PISCO ELQUI</v>
          </cell>
          <cell r="I48">
            <v>36</v>
          </cell>
          <cell r="J48">
            <v>82</v>
          </cell>
          <cell r="K48">
            <v>96</v>
          </cell>
          <cell r="L48">
            <v>41</v>
          </cell>
          <cell r="M48">
            <v>67</v>
          </cell>
          <cell r="N48">
            <v>82</v>
          </cell>
          <cell r="O48">
            <v>79</v>
          </cell>
          <cell r="P48">
            <v>483</v>
          </cell>
        </row>
        <row r="49">
          <cell r="H49" t="str">
            <v>Total 04105-PAIHUANO</v>
          </cell>
          <cell r="I49">
            <v>290</v>
          </cell>
          <cell r="J49">
            <v>446</v>
          </cell>
          <cell r="K49">
            <v>476</v>
          </cell>
          <cell r="L49">
            <v>271</v>
          </cell>
          <cell r="M49">
            <v>343</v>
          </cell>
          <cell r="N49">
            <v>470</v>
          </cell>
          <cell r="O49">
            <v>401</v>
          </cell>
          <cell r="P49">
            <v>2697</v>
          </cell>
        </row>
        <row r="50">
          <cell r="H50" t="str">
            <v>04106-VICUÑA</v>
          </cell>
        </row>
        <row r="51">
          <cell r="H51" t="str">
            <v>105107-HOSPITAL VICUÑA</v>
          </cell>
          <cell r="I51">
            <v>1547</v>
          </cell>
          <cell r="J51">
            <v>1467</v>
          </cell>
          <cell r="K51">
            <v>1080</v>
          </cell>
          <cell r="L51">
            <v>1164</v>
          </cell>
          <cell r="M51">
            <v>1016</v>
          </cell>
          <cell r="N51">
            <v>1142</v>
          </cell>
          <cell r="O51">
            <v>1192</v>
          </cell>
          <cell r="P51">
            <v>8608</v>
          </cell>
        </row>
        <row r="52">
          <cell r="H52" t="str">
            <v>105467-P.S.R. DIAGUITAS</v>
          </cell>
          <cell r="I52">
            <v>121</v>
          </cell>
          <cell r="J52">
            <v>89</v>
          </cell>
          <cell r="K52">
            <v>83</v>
          </cell>
          <cell r="L52">
            <v>146</v>
          </cell>
          <cell r="M52">
            <v>293</v>
          </cell>
          <cell r="N52">
            <v>70</v>
          </cell>
          <cell r="O52">
            <v>147</v>
          </cell>
          <cell r="P52">
            <v>949</v>
          </cell>
        </row>
        <row r="53">
          <cell r="H53" t="str">
            <v>105468-P.S.R. EL MOLLE</v>
          </cell>
          <cell r="I53">
            <v>55</v>
          </cell>
          <cell r="J53">
            <v>48</v>
          </cell>
          <cell r="K53">
            <v>67</v>
          </cell>
          <cell r="L53">
            <v>46</v>
          </cell>
          <cell r="M53">
            <v>54</v>
          </cell>
          <cell r="N53">
            <v>52</v>
          </cell>
          <cell r="O53">
            <v>60</v>
          </cell>
          <cell r="P53">
            <v>382</v>
          </cell>
        </row>
        <row r="54">
          <cell r="H54" t="str">
            <v>105469-P.S.R. EL TAMBO</v>
          </cell>
          <cell r="I54">
            <v>96</v>
          </cell>
          <cell r="J54">
            <v>69</v>
          </cell>
          <cell r="K54">
            <v>100</v>
          </cell>
          <cell r="L54">
            <v>65</v>
          </cell>
          <cell r="M54">
            <v>66</v>
          </cell>
          <cell r="N54">
            <v>81</v>
          </cell>
          <cell r="O54">
            <v>169</v>
          </cell>
          <cell r="P54">
            <v>646</v>
          </cell>
        </row>
        <row r="55">
          <cell r="H55" t="str">
            <v>105470-P.S.R. HUANTA</v>
          </cell>
          <cell r="I55">
            <v>7</v>
          </cell>
          <cell r="J55">
            <v>14</v>
          </cell>
          <cell r="K55">
            <v>13</v>
          </cell>
          <cell r="L55">
            <v>13</v>
          </cell>
          <cell r="M55">
            <v>30</v>
          </cell>
          <cell r="N55">
            <v>9</v>
          </cell>
          <cell r="O55">
            <v>5</v>
          </cell>
          <cell r="P55">
            <v>91</v>
          </cell>
        </row>
        <row r="56">
          <cell r="H56" t="str">
            <v>105471-P.S.R. PERALILLO</v>
          </cell>
          <cell r="I56">
            <v>98</v>
          </cell>
          <cell r="J56">
            <v>178</v>
          </cell>
          <cell r="K56">
            <v>73</v>
          </cell>
          <cell r="L56">
            <v>97</v>
          </cell>
          <cell r="M56">
            <v>140</v>
          </cell>
          <cell r="N56">
            <v>46</v>
          </cell>
          <cell r="O56">
            <v>109</v>
          </cell>
          <cell r="P56">
            <v>741</v>
          </cell>
        </row>
        <row r="57">
          <cell r="H57" t="str">
            <v>105472-P.S.R. RIVADAVIA</v>
          </cell>
          <cell r="I57">
            <v>76</v>
          </cell>
          <cell r="J57">
            <v>55</v>
          </cell>
          <cell r="K57">
            <v>82</v>
          </cell>
          <cell r="L57">
            <v>138</v>
          </cell>
          <cell r="M57">
            <v>146</v>
          </cell>
          <cell r="N57">
            <v>34</v>
          </cell>
          <cell r="O57">
            <v>97</v>
          </cell>
          <cell r="P57">
            <v>628</v>
          </cell>
        </row>
        <row r="58">
          <cell r="H58" t="str">
            <v>105473-P.S.R. TALCUNA</v>
          </cell>
          <cell r="I58">
            <v>76</v>
          </cell>
          <cell r="J58">
            <v>99</v>
          </cell>
          <cell r="K58">
            <v>67</v>
          </cell>
          <cell r="L58">
            <v>80</v>
          </cell>
          <cell r="M58">
            <v>87</v>
          </cell>
          <cell r="N58">
            <v>63</v>
          </cell>
          <cell r="O58">
            <v>134</v>
          </cell>
          <cell r="P58">
            <v>606</v>
          </cell>
        </row>
        <row r="59">
          <cell r="H59" t="str">
            <v>105474-P.S.R. CHAPILCA</v>
          </cell>
          <cell r="I59">
            <v>21</v>
          </cell>
          <cell r="J59">
            <v>28</v>
          </cell>
          <cell r="K59">
            <v>20</v>
          </cell>
          <cell r="L59">
            <v>14</v>
          </cell>
          <cell r="M59">
            <v>37</v>
          </cell>
          <cell r="N59">
            <v>17</v>
          </cell>
          <cell r="O59">
            <v>34</v>
          </cell>
          <cell r="P59">
            <v>171</v>
          </cell>
        </row>
        <row r="60">
          <cell r="H60" t="str">
            <v>105502-P.S.R. CALINGASTA</v>
          </cell>
          <cell r="I60">
            <v>189</v>
          </cell>
          <cell r="J60">
            <v>155</v>
          </cell>
          <cell r="K60">
            <v>98</v>
          </cell>
          <cell r="L60">
            <v>237</v>
          </cell>
          <cell r="M60">
            <v>160</v>
          </cell>
          <cell r="N60">
            <v>165</v>
          </cell>
          <cell r="O60">
            <v>210</v>
          </cell>
          <cell r="P60">
            <v>1214</v>
          </cell>
        </row>
        <row r="61">
          <cell r="H61" t="str">
            <v>105509-P.S.R. GUALLIGUAICA</v>
          </cell>
          <cell r="I61">
            <v>38</v>
          </cell>
          <cell r="J61">
            <v>41</v>
          </cell>
          <cell r="K61">
            <v>22</v>
          </cell>
          <cell r="L61">
            <v>33</v>
          </cell>
          <cell r="M61">
            <v>26</v>
          </cell>
          <cell r="O61">
            <v>74</v>
          </cell>
          <cell r="P61">
            <v>234</v>
          </cell>
        </row>
        <row r="62">
          <cell r="H62" t="str">
            <v>Total 04106-VICUÑA</v>
          </cell>
          <cell r="I62">
            <v>2324</v>
          </cell>
          <cell r="J62">
            <v>2243</v>
          </cell>
          <cell r="K62">
            <v>1705</v>
          </cell>
          <cell r="L62">
            <v>2033</v>
          </cell>
          <cell r="M62">
            <v>2055</v>
          </cell>
          <cell r="N62">
            <v>1679</v>
          </cell>
          <cell r="O62">
            <v>2231</v>
          </cell>
          <cell r="P62">
            <v>14270</v>
          </cell>
        </row>
        <row r="63">
          <cell r="H63" t="str">
            <v>04201-ILLAPEL</v>
          </cell>
        </row>
        <row r="64">
          <cell r="H64" t="str">
            <v>105103-HOSPITAL ILLAPEL</v>
          </cell>
          <cell r="I64">
            <v>2083</v>
          </cell>
          <cell r="J64">
            <v>1746</v>
          </cell>
          <cell r="K64">
            <v>2559</v>
          </cell>
          <cell r="L64">
            <v>2030</v>
          </cell>
          <cell r="M64">
            <v>2451</v>
          </cell>
          <cell r="N64">
            <v>1835</v>
          </cell>
          <cell r="O64">
            <v>2236</v>
          </cell>
          <cell r="P64">
            <v>14940</v>
          </cell>
        </row>
        <row r="65">
          <cell r="H65" t="str">
            <v>105326-CESFAM SAN RAFAEL</v>
          </cell>
          <cell r="I65">
            <v>384</v>
          </cell>
          <cell r="J65">
            <v>428</v>
          </cell>
          <cell r="K65">
            <v>406</v>
          </cell>
          <cell r="L65">
            <v>273</v>
          </cell>
          <cell r="M65">
            <v>443</v>
          </cell>
          <cell r="N65">
            <v>748</v>
          </cell>
          <cell r="O65">
            <v>1012</v>
          </cell>
          <cell r="P65">
            <v>3694</v>
          </cell>
        </row>
        <row r="66">
          <cell r="H66" t="str">
            <v xml:space="preserve">105443-P.S.R. CARCAMO                   </v>
          </cell>
          <cell r="I66">
            <v>47</v>
          </cell>
          <cell r="J66">
            <v>27</v>
          </cell>
          <cell r="K66">
            <v>91</v>
          </cell>
          <cell r="L66">
            <v>62</v>
          </cell>
          <cell r="M66">
            <v>61</v>
          </cell>
          <cell r="N66">
            <v>54</v>
          </cell>
          <cell r="O66">
            <v>91</v>
          </cell>
          <cell r="P66">
            <v>433</v>
          </cell>
        </row>
        <row r="67">
          <cell r="H67" t="str">
            <v>105444-P.S.R. HUINTIL</v>
          </cell>
          <cell r="I67">
            <v>38</v>
          </cell>
          <cell r="J67">
            <v>13</v>
          </cell>
          <cell r="K67">
            <v>49</v>
          </cell>
          <cell r="L67">
            <v>43</v>
          </cell>
          <cell r="M67">
            <v>39</v>
          </cell>
          <cell r="N67">
            <v>70</v>
          </cell>
          <cell r="O67">
            <v>46</v>
          </cell>
          <cell r="P67">
            <v>298</v>
          </cell>
        </row>
        <row r="68">
          <cell r="H68" t="str">
            <v>105445-P.S.R. LIMAHUIDA</v>
          </cell>
          <cell r="I68">
            <v>36</v>
          </cell>
          <cell r="J68">
            <v>33</v>
          </cell>
          <cell r="K68">
            <v>19</v>
          </cell>
          <cell r="L68">
            <v>32</v>
          </cell>
          <cell r="M68">
            <v>59</v>
          </cell>
          <cell r="N68">
            <v>71</v>
          </cell>
          <cell r="O68">
            <v>57</v>
          </cell>
          <cell r="P68">
            <v>307</v>
          </cell>
        </row>
        <row r="69">
          <cell r="H69" t="str">
            <v>105446-P.S.R. MATANCILLA</v>
          </cell>
          <cell r="K69">
            <v>26</v>
          </cell>
          <cell r="L69">
            <v>21</v>
          </cell>
          <cell r="M69">
            <v>13</v>
          </cell>
          <cell r="N69">
            <v>17</v>
          </cell>
          <cell r="O69">
            <v>13</v>
          </cell>
          <cell r="P69">
            <v>90</v>
          </cell>
        </row>
        <row r="70">
          <cell r="H70" t="str">
            <v>105447-P.S.R. PERALILLO</v>
          </cell>
          <cell r="I70">
            <v>25</v>
          </cell>
          <cell r="J70">
            <v>41</v>
          </cell>
          <cell r="K70">
            <v>33</v>
          </cell>
          <cell r="L70">
            <v>51</v>
          </cell>
          <cell r="M70">
            <v>63</v>
          </cell>
          <cell r="N70">
            <v>46</v>
          </cell>
          <cell r="O70">
            <v>53</v>
          </cell>
          <cell r="P70">
            <v>312</v>
          </cell>
        </row>
        <row r="71">
          <cell r="H71" t="str">
            <v>105448-P.S.R. SANTA VIRGINIA</v>
          </cell>
          <cell r="K71">
            <v>78</v>
          </cell>
          <cell r="L71">
            <v>32</v>
          </cell>
          <cell r="M71">
            <v>52</v>
          </cell>
          <cell r="N71">
            <v>60</v>
          </cell>
          <cell r="O71">
            <v>43</v>
          </cell>
          <cell r="P71">
            <v>265</v>
          </cell>
        </row>
        <row r="72">
          <cell r="H72" t="str">
            <v>105449-P.S.R. TUNGA NORTE</v>
          </cell>
          <cell r="J72">
            <v>13</v>
          </cell>
          <cell r="K72">
            <v>38</v>
          </cell>
          <cell r="L72">
            <v>43</v>
          </cell>
          <cell r="M72">
            <v>27</v>
          </cell>
          <cell r="N72">
            <v>25</v>
          </cell>
          <cell r="O72">
            <v>16</v>
          </cell>
          <cell r="P72">
            <v>162</v>
          </cell>
        </row>
        <row r="73">
          <cell r="H73" t="str">
            <v>105485-P.S.R. PLAN DE HORNOS</v>
          </cell>
          <cell r="I73">
            <v>72</v>
          </cell>
          <cell r="K73">
            <v>139</v>
          </cell>
          <cell r="L73">
            <v>60</v>
          </cell>
          <cell r="M73">
            <v>68</v>
          </cell>
          <cell r="N73">
            <v>100</v>
          </cell>
          <cell r="O73">
            <v>84</v>
          </cell>
          <cell r="P73">
            <v>523</v>
          </cell>
        </row>
        <row r="74">
          <cell r="H74" t="str">
            <v>105486-P.S.R. TUNGA SUR</v>
          </cell>
          <cell r="I74">
            <v>30</v>
          </cell>
          <cell r="K74">
            <v>28</v>
          </cell>
          <cell r="L74">
            <v>21</v>
          </cell>
          <cell r="N74">
            <v>31</v>
          </cell>
          <cell r="O74">
            <v>36</v>
          </cell>
          <cell r="P74">
            <v>146</v>
          </cell>
        </row>
        <row r="75">
          <cell r="H75" t="str">
            <v>105487-P.S.R. CAÑAS UNO</v>
          </cell>
          <cell r="I75">
            <v>110</v>
          </cell>
          <cell r="K75">
            <v>169</v>
          </cell>
          <cell r="L75">
            <v>135</v>
          </cell>
          <cell r="M75">
            <v>103</v>
          </cell>
          <cell r="N75">
            <v>121</v>
          </cell>
          <cell r="O75">
            <v>124</v>
          </cell>
          <cell r="P75">
            <v>762</v>
          </cell>
        </row>
        <row r="76">
          <cell r="H76" t="str">
            <v>105496-P.S.R. PINTACURA SUR</v>
          </cell>
          <cell r="I76">
            <v>15</v>
          </cell>
          <cell r="J76">
            <v>44</v>
          </cell>
          <cell r="K76">
            <v>21</v>
          </cell>
          <cell r="L76">
            <v>32</v>
          </cell>
          <cell r="M76">
            <v>33</v>
          </cell>
          <cell r="N76">
            <v>26</v>
          </cell>
          <cell r="O76">
            <v>50</v>
          </cell>
          <cell r="P76">
            <v>221</v>
          </cell>
        </row>
        <row r="77">
          <cell r="H77" t="str">
            <v>105504-P.S.R. SOCAVON</v>
          </cell>
          <cell r="I77">
            <v>23</v>
          </cell>
          <cell r="J77">
            <v>39</v>
          </cell>
          <cell r="K77">
            <v>17</v>
          </cell>
          <cell r="L77">
            <v>27</v>
          </cell>
          <cell r="M77">
            <v>39</v>
          </cell>
          <cell r="N77">
            <v>41</v>
          </cell>
          <cell r="O77">
            <v>45</v>
          </cell>
          <cell r="P77">
            <v>231</v>
          </cell>
        </row>
        <row r="78">
          <cell r="H78" t="str">
            <v>Total 04201-ILLAPEL</v>
          </cell>
          <cell r="I78">
            <v>2863</v>
          </cell>
          <cell r="J78">
            <v>2384</v>
          </cell>
          <cell r="K78">
            <v>3673</v>
          </cell>
          <cell r="L78">
            <v>2862</v>
          </cell>
          <cell r="M78">
            <v>3451</v>
          </cell>
          <cell r="N78">
            <v>3245</v>
          </cell>
          <cell r="O78">
            <v>3906</v>
          </cell>
          <cell r="P78">
            <v>22384</v>
          </cell>
        </row>
        <row r="79">
          <cell r="H79" t="str">
            <v>04202-CANELA</v>
          </cell>
        </row>
        <row r="80">
          <cell r="H80" t="str">
            <v>105309-CES. RURAL CANELA</v>
          </cell>
          <cell r="I80">
            <v>641</v>
          </cell>
          <cell r="J80">
            <v>584</v>
          </cell>
          <cell r="K80">
            <v>694</v>
          </cell>
          <cell r="L80">
            <v>595</v>
          </cell>
          <cell r="M80">
            <v>768</v>
          </cell>
          <cell r="N80">
            <v>823</v>
          </cell>
          <cell r="O80">
            <v>706</v>
          </cell>
          <cell r="P80">
            <v>4811</v>
          </cell>
        </row>
        <row r="81">
          <cell r="H81" t="str">
            <v xml:space="preserve">105450-P.S.R. MINCHA NORTE            </v>
          </cell>
          <cell r="I81">
            <v>115</v>
          </cell>
          <cell r="J81">
            <v>54</v>
          </cell>
          <cell r="K81">
            <v>127</v>
          </cell>
          <cell r="L81">
            <v>60</v>
          </cell>
          <cell r="M81">
            <v>92</v>
          </cell>
          <cell r="N81">
            <v>84</v>
          </cell>
          <cell r="O81">
            <v>109</v>
          </cell>
          <cell r="P81">
            <v>641</v>
          </cell>
        </row>
        <row r="82">
          <cell r="H82" t="str">
            <v>105451-P.S.R. AGUA FRIA</v>
          </cell>
          <cell r="I82">
            <v>32</v>
          </cell>
          <cell r="J82">
            <v>19</v>
          </cell>
          <cell r="K82">
            <v>15</v>
          </cell>
          <cell r="L82">
            <v>18</v>
          </cell>
          <cell r="M82">
            <v>31</v>
          </cell>
          <cell r="N82">
            <v>32</v>
          </cell>
          <cell r="O82">
            <v>31</v>
          </cell>
          <cell r="P82">
            <v>178</v>
          </cell>
        </row>
        <row r="83">
          <cell r="H83" t="str">
            <v>105482-P.S.R. CANELA ALTA</v>
          </cell>
          <cell r="I83">
            <v>34</v>
          </cell>
          <cell r="J83">
            <v>28</v>
          </cell>
          <cell r="K83">
            <v>30</v>
          </cell>
          <cell r="L83">
            <v>48</v>
          </cell>
          <cell r="M83">
            <v>78</v>
          </cell>
          <cell r="N83">
            <v>61</v>
          </cell>
          <cell r="O83">
            <v>32</v>
          </cell>
          <cell r="P83">
            <v>311</v>
          </cell>
        </row>
        <row r="84">
          <cell r="H84" t="str">
            <v>105483-P.S.R. LOS RULOS</v>
          </cell>
          <cell r="J84">
            <v>16</v>
          </cell>
          <cell r="L84">
            <v>37</v>
          </cell>
          <cell r="M84">
            <v>43</v>
          </cell>
          <cell r="N84">
            <v>14</v>
          </cell>
          <cell r="O84">
            <v>15</v>
          </cell>
          <cell r="P84">
            <v>125</v>
          </cell>
        </row>
        <row r="85">
          <cell r="H85" t="str">
            <v>105484-P.S.R. HUENTELAUQUEN</v>
          </cell>
          <cell r="I85">
            <v>61</v>
          </cell>
          <cell r="J85">
            <v>54</v>
          </cell>
          <cell r="K85">
            <v>52</v>
          </cell>
          <cell r="L85">
            <v>71</v>
          </cell>
          <cell r="M85">
            <v>36</v>
          </cell>
          <cell r="N85">
            <v>76</v>
          </cell>
          <cell r="O85">
            <v>55</v>
          </cell>
          <cell r="P85">
            <v>405</v>
          </cell>
        </row>
        <row r="86">
          <cell r="H86" t="str">
            <v>105488-P.S.R. ESPIRITU SANTO</v>
          </cell>
          <cell r="J86">
            <v>17</v>
          </cell>
          <cell r="N86">
            <v>14</v>
          </cell>
          <cell r="O86">
            <v>14</v>
          </cell>
          <cell r="P86">
            <v>45</v>
          </cell>
        </row>
        <row r="87">
          <cell r="H87" t="str">
            <v>105493-P.S.R. MINCHA SUR</v>
          </cell>
          <cell r="I87">
            <v>14</v>
          </cell>
          <cell r="K87">
            <v>13</v>
          </cell>
          <cell r="L87">
            <v>28</v>
          </cell>
          <cell r="N87">
            <v>10</v>
          </cell>
          <cell r="O87">
            <v>16</v>
          </cell>
          <cell r="P87">
            <v>81</v>
          </cell>
        </row>
        <row r="88">
          <cell r="H88" t="str">
            <v>105497-P.S.R. JABONERIA</v>
          </cell>
          <cell r="I88">
            <v>18</v>
          </cell>
          <cell r="J88">
            <v>15</v>
          </cell>
          <cell r="L88">
            <v>16</v>
          </cell>
          <cell r="N88">
            <v>7</v>
          </cell>
          <cell r="O88">
            <v>9</v>
          </cell>
          <cell r="P88">
            <v>65</v>
          </cell>
        </row>
        <row r="89">
          <cell r="H89" t="str">
            <v>105498-P.S.R. QUEBRADA DE LINARES</v>
          </cell>
          <cell r="J89">
            <v>13</v>
          </cell>
          <cell r="K89">
            <v>12</v>
          </cell>
          <cell r="N89">
            <v>17</v>
          </cell>
          <cell r="O89">
            <v>12</v>
          </cell>
          <cell r="P89">
            <v>54</v>
          </cell>
        </row>
        <row r="90">
          <cell r="H90" t="str">
            <v>Total 04202-CANELA</v>
          </cell>
          <cell r="I90">
            <v>915</v>
          </cell>
          <cell r="J90">
            <v>800</v>
          </cell>
          <cell r="K90">
            <v>943</v>
          </cell>
          <cell r="L90">
            <v>873</v>
          </cell>
          <cell r="M90">
            <v>1048</v>
          </cell>
          <cell r="N90">
            <v>1138</v>
          </cell>
          <cell r="O90">
            <v>999</v>
          </cell>
          <cell r="P90">
            <v>6716</v>
          </cell>
        </row>
        <row r="91">
          <cell r="H91" t="str">
            <v>04203-LOS VILOS</v>
          </cell>
        </row>
        <row r="92">
          <cell r="H92" t="str">
            <v>105108-HOSPITAL LOS VILOS</v>
          </cell>
          <cell r="I92">
            <v>1731</v>
          </cell>
          <cell r="J92">
            <v>2006</v>
          </cell>
          <cell r="K92">
            <v>2322</v>
          </cell>
          <cell r="L92">
            <v>1782</v>
          </cell>
          <cell r="M92">
            <v>2370</v>
          </cell>
          <cell r="N92">
            <v>2037</v>
          </cell>
          <cell r="O92">
            <v>2431</v>
          </cell>
          <cell r="P92">
            <v>14679</v>
          </cell>
        </row>
        <row r="93">
          <cell r="H93" t="str">
            <v xml:space="preserve">105478-P.S.R. CAIMANES                   </v>
          </cell>
          <cell r="I93">
            <v>57</v>
          </cell>
          <cell r="J93">
            <v>114</v>
          </cell>
          <cell r="K93">
            <v>105</v>
          </cell>
          <cell r="L93">
            <v>74</v>
          </cell>
          <cell r="M93">
            <v>112</v>
          </cell>
          <cell r="N93">
            <v>157</v>
          </cell>
          <cell r="O93">
            <v>103</v>
          </cell>
          <cell r="P93">
            <v>722</v>
          </cell>
        </row>
        <row r="94">
          <cell r="H94" t="str">
            <v>105479-P.S.R. GUANGUALI</v>
          </cell>
          <cell r="J94">
            <v>14</v>
          </cell>
          <cell r="K94">
            <v>56</v>
          </cell>
          <cell r="L94">
            <v>31</v>
          </cell>
          <cell r="M94">
            <v>47</v>
          </cell>
          <cell r="N94">
            <v>60</v>
          </cell>
          <cell r="O94">
            <v>41</v>
          </cell>
          <cell r="P94">
            <v>249</v>
          </cell>
        </row>
        <row r="95">
          <cell r="H95" t="str">
            <v>105480-P.S.R. QUILIMARI</v>
          </cell>
          <cell r="I95">
            <v>51</v>
          </cell>
          <cell r="J95">
            <v>71</v>
          </cell>
          <cell r="K95">
            <v>122</v>
          </cell>
          <cell r="L95">
            <v>51</v>
          </cell>
          <cell r="M95">
            <v>117</v>
          </cell>
          <cell r="N95">
            <v>129</v>
          </cell>
          <cell r="O95">
            <v>96</v>
          </cell>
          <cell r="P95">
            <v>637</v>
          </cell>
        </row>
        <row r="96">
          <cell r="H96" t="str">
            <v>105481-P.S.R. TILAMA</v>
          </cell>
          <cell r="I96">
            <v>9</v>
          </cell>
          <cell r="J96">
            <v>12</v>
          </cell>
          <cell r="K96">
            <v>9</v>
          </cell>
          <cell r="L96">
            <v>9</v>
          </cell>
          <cell r="M96">
            <v>28</v>
          </cell>
          <cell r="N96">
            <v>29</v>
          </cell>
          <cell r="O96">
            <v>22</v>
          </cell>
          <cell r="P96">
            <v>118</v>
          </cell>
        </row>
        <row r="97">
          <cell r="H97" t="str">
            <v>105511-P.S.R. LOS CONDORES</v>
          </cell>
          <cell r="J97">
            <v>43</v>
          </cell>
          <cell r="K97">
            <v>69</v>
          </cell>
          <cell r="L97">
            <v>26</v>
          </cell>
          <cell r="M97">
            <v>26</v>
          </cell>
          <cell r="N97">
            <v>38</v>
          </cell>
          <cell r="O97">
            <v>44</v>
          </cell>
          <cell r="P97">
            <v>246</v>
          </cell>
        </row>
        <row r="98">
          <cell r="H98" t="str">
            <v>Total 04203-LOS VILOS</v>
          </cell>
          <cell r="I98">
            <v>1848</v>
          </cell>
          <cell r="J98">
            <v>2260</v>
          </cell>
          <cell r="K98">
            <v>2683</v>
          </cell>
          <cell r="L98">
            <v>1973</v>
          </cell>
          <cell r="M98">
            <v>2700</v>
          </cell>
          <cell r="N98">
            <v>2450</v>
          </cell>
          <cell r="O98">
            <v>2737</v>
          </cell>
          <cell r="P98">
            <v>16651</v>
          </cell>
        </row>
        <row r="99">
          <cell r="H99" t="str">
            <v>04204-SALAMANCA</v>
          </cell>
        </row>
        <row r="100">
          <cell r="H100" t="str">
            <v>105104-HOSPITAL SALAMANCA</v>
          </cell>
          <cell r="I100">
            <v>1566</v>
          </cell>
          <cell r="J100">
            <v>1451</v>
          </cell>
          <cell r="K100">
            <v>1331</v>
          </cell>
          <cell r="L100">
            <v>1307</v>
          </cell>
          <cell r="M100">
            <v>1555</v>
          </cell>
          <cell r="N100">
            <v>1089</v>
          </cell>
          <cell r="O100">
            <v>1603</v>
          </cell>
          <cell r="P100">
            <v>9902</v>
          </cell>
        </row>
        <row r="101">
          <cell r="H101" t="str">
            <v xml:space="preserve">105452-P.S.R. CUNCUMEN                 </v>
          </cell>
          <cell r="I101">
            <v>221</v>
          </cell>
          <cell r="J101">
            <v>362</v>
          </cell>
          <cell r="K101">
            <v>427</v>
          </cell>
          <cell r="L101">
            <v>289</v>
          </cell>
          <cell r="M101">
            <v>294</v>
          </cell>
          <cell r="N101">
            <v>498</v>
          </cell>
          <cell r="O101">
            <v>529</v>
          </cell>
          <cell r="P101">
            <v>2620</v>
          </cell>
        </row>
        <row r="102">
          <cell r="H102" t="str">
            <v>105453-P.S.R. TRANQUILLA</v>
          </cell>
          <cell r="I102">
            <v>43</v>
          </cell>
          <cell r="J102">
            <v>46</v>
          </cell>
          <cell r="K102">
            <v>82</v>
          </cell>
          <cell r="L102">
            <v>35</v>
          </cell>
          <cell r="M102">
            <v>38</v>
          </cell>
          <cell r="N102">
            <v>49</v>
          </cell>
          <cell r="O102">
            <v>77</v>
          </cell>
          <cell r="P102">
            <v>370</v>
          </cell>
        </row>
        <row r="103">
          <cell r="H103" t="str">
            <v>105454-P.S.R. CUNLAGUA</v>
          </cell>
          <cell r="I103">
            <v>20</v>
          </cell>
          <cell r="J103">
            <v>16</v>
          </cell>
          <cell r="K103">
            <v>37</v>
          </cell>
          <cell r="L103">
            <v>47</v>
          </cell>
          <cell r="N103">
            <v>49</v>
          </cell>
          <cell r="O103">
            <v>61</v>
          </cell>
          <cell r="P103">
            <v>230</v>
          </cell>
        </row>
        <row r="104">
          <cell r="H104" t="str">
            <v>105455-P.S.R. CHILLEPIN</v>
          </cell>
          <cell r="I104">
            <v>19</v>
          </cell>
          <cell r="J104">
            <v>51</v>
          </cell>
          <cell r="K104">
            <v>92</v>
          </cell>
          <cell r="L104">
            <v>31</v>
          </cell>
          <cell r="M104">
            <v>87</v>
          </cell>
          <cell r="N104">
            <v>39</v>
          </cell>
          <cell r="O104">
            <v>47</v>
          </cell>
          <cell r="P104">
            <v>366</v>
          </cell>
        </row>
        <row r="105">
          <cell r="H105" t="str">
            <v>105456-P.S.R. LLIMPO</v>
          </cell>
          <cell r="I105">
            <v>43</v>
          </cell>
          <cell r="J105">
            <v>47</v>
          </cell>
          <cell r="K105">
            <v>85</v>
          </cell>
          <cell r="L105">
            <v>51</v>
          </cell>
          <cell r="M105">
            <v>76</v>
          </cell>
          <cell r="N105">
            <v>116</v>
          </cell>
          <cell r="O105">
            <v>111</v>
          </cell>
          <cell r="P105">
            <v>529</v>
          </cell>
        </row>
        <row r="106">
          <cell r="H106" t="str">
            <v>105457-P.S.R. SAN AGUSTIN</v>
          </cell>
          <cell r="I106">
            <v>42</v>
          </cell>
          <cell r="J106">
            <v>38</v>
          </cell>
          <cell r="K106">
            <v>20</v>
          </cell>
          <cell r="L106">
            <v>31</v>
          </cell>
          <cell r="M106">
            <v>27</v>
          </cell>
          <cell r="N106">
            <v>76</v>
          </cell>
          <cell r="O106">
            <v>55</v>
          </cell>
          <cell r="P106">
            <v>289</v>
          </cell>
        </row>
        <row r="107">
          <cell r="H107" t="str">
            <v>105458-P.S.R. TAHUINCO</v>
          </cell>
          <cell r="I107">
            <v>18</v>
          </cell>
          <cell r="J107">
            <v>21</v>
          </cell>
          <cell r="K107">
            <v>43</v>
          </cell>
          <cell r="L107">
            <v>33</v>
          </cell>
          <cell r="M107">
            <v>37</v>
          </cell>
          <cell r="N107">
            <v>43</v>
          </cell>
          <cell r="O107">
            <v>71</v>
          </cell>
          <cell r="P107">
            <v>266</v>
          </cell>
        </row>
        <row r="108">
          <cell r="H108" t="str">
            <v>105491-P.S.R. QUELEN BAJO</v>
          </cell>
          <cell r="I108">
            <v>38</v>
          </cell>
          <cell r="J108">
            <v>62</v>
          </cell>
          <cell r="K108">
            <v>87</v>
          </cell>
          <cell r="L108">
            <v>50</v>
          </cell>
          <cell r="M108">
            <v>71</v>
          </cell>
          <cell r="N108">
            <v>151</v>
          </cell>
          <cell r="O108">
            <v>56</v>
          </cell>
          <cell r="P108">
            <v>515</v>
          </cell>
        </row>
        <row r="109">
          <cell r="H109" t="str">
            <v>105492-P.S.R. CAMISA</v>
          </cell>
          <cell r="I109">
            <v>29</v>
          </cell>
          <cell r="J109">
            <v>82</v>
          </cell>
          <cell r="K109">
            <v>49</v>
          </cell>
          <cell r="L109">
            <v>52</v>
          </cell>
          <cell r="M109">
            <v>39</v>
          </cell>
          <cell r="N109">
            <v>108</v>
          </cell>
          <cell r="O109">
            <v>97</v>
          </cell>
          <cell r="P109">
            <v>456</v>
          </cell>
        </row>
        <row r="110">
          <cell r="H110" t="str">
            <v>105501-P.S.R. ARBOLEDA GRANDE</v>
          </cell>
          <cell r="I110">
            <v>50</v>
          </cell>
          <cell r="J110">
            <v>45</v>
          </cell>
          <cell r="K110">
            <v>85</v>
          </cell>
          <cell r="L110">
            <v>45</v>
          </cell>
          <cell r="M110">
            <v>64</v>
          </cell>
          <cell r="N110">
            <v>100</v>
          </cell>
          <cell r="O110">
            <v>41</v>
          </cell>
          <cell r="P110">
            <v>430</v>
          </cell>
        </row>
        <row r="111">
          <cell r="H111" t="str">
            <v>Total 04204-SALAMANCA</v>
          </cell>
          <cell r="I111">
            <v>2089</v>
          </cell>
          <cell r="J111">
            <v>2221</v>
          </cell>
          <cell r="K111">
            <v>2338</v>
          </cell>
          <cell r="L111">
            <v>1971</v>
          </cell>
          <cell r="M111">
            <v>2288</v>
          </cell>
          <cell r="N111">
            <v>2318</v>
          </cell>
          <cell r="O111">
            <v>2748</v>
          </cell>
          <cell r="P111">
            <v>15973</v>
          </cell>
        </row>
        <row r="112">
          <cell r="H112" t="str">
            <v>04301-OVALLE</v>
          </cell>
        </row>
        <row r="113">
          <cell r="H113" t="str">
            <v>105102-HOSPITAL OVALLE</v>
          </cell>
          <cell r="I113">
            <v>6</v>
          </cell>
          <cell r="J113">
            <v>42</v>
          </cell>
          <cell r="K113">
            <v>43</v>
          </cell>
          <cell r="L113">
            <v>24</v>
          </cell>
          <cell r="M113">
            <v>36</v>
          </cell>
          <cell r="O113">
            <v>43</v>
          </cell>
          <cell r="P113">
            <v>194</v>
          </cell>
        </row>
        <row r="114">
          <cell r="H114" t="str">
            <v>105315-CES. RURAL C. DE TAMAYA</v>
          </cell>
          <cell r="I114">
            <v>726</v>
          </cell>
          <cell r="J114">
            <v>710</v>
          </cell>
          <cell r="K114">
            <v>616</v>
          </cell>
          <cell r="L114">
            <v>769</v>
          </cell>
          <cell r="M114">
            <v>819</v>
          </cell>
          <cell r="N114">
            <v>880</v>
          </cell>
          <cell r="O114">
            <v>646</v>
          </cell>
          <cell r="P114">
            <v>5166</v>
          </cell>
        </row>
        <row r="115">
          <cell r="H115" t="str">
            <v>105317-CES. JORGE JORDAN D.</v>
          </cell>
          <cell r="I115">
            <v>1326</v>
          </cell>
          <cell r="J115">
            <v>1036</v>
          </cell>
          <cell r="K115">
            <v>1750</v>
          </cell>
          <cell r="L115">
            <v>1874</v>
          </cell>
          <cell r="M115">
            <v>1699</v>
          </cell>
          <cell r="N115">
            <v>1705</v>
          </cell>
          <cell r="O115">
            <v>1596</v>
          </cell>
          <cell r="P115">
            <v>10986</v>
          </cell>
        </row>
        <row r="116">
          <cell r="H116" t="str">
            <v>105322-CES. MARCOS MACUADA</v>
          </cell>
          <cell r="I116">
            <v>2375</v>
          </cell>
          <cell r="J116">
            <v>2450</v>
          </cell>
          <cell r="K116">
            <v>3098</v>
          </cell>
          <cell r="L116">
            <v>2632</v>
          </cell>
          <cell r="M116">
            <v>2586</v>
          </cell>
          <cell r="N116">
            <v>2912</v>
          </cell>
          <cell r="O116">
            <v>2510</v>
          </cell>
          <cell r="P116">
            <v>18563</v>
          </cell>
        </row>
        <row r="117">
          <cell r="H117" t="str">
            <v>105324-CES. SOTAQUI</v>
          </cell>
          <cell r="I117">
            <v>298</v>
          </cell>
          <cell r="J117">
            <v>132</v>
          </cell>
          <cell r="K117">
            <v>496</v>
          </cell>
          <cell r="L117">
            <v>716</v>
          </cell>
          <cell r="M117">
            <v>699</v>
          </cell>
          <cell r="N117">
            <v>1908</v>
          </cell>
          <cell r="O117">
            <v>548</v>
          </cell>
          <cell r="P117">
            <v>4797</v>
          </cell>
        </row>
        <row r="118">
          <cell r="H118" t="str">
            <v>105415-P.S.R. BARRAZA</v>
          </cell>
          <cell r="I118">
            <v>28</v>
          </cell>
          <cell r="J118">
            <v>82</v>
          </cell>
          <cell r="K118">
            <v>113</v>
          </cell>
          <cell r="L118">
            <v>75</v>
          </cell>
          <cell r="M118">
            <v>75</v>
          </cell>
          <cell r="N118">
            <v>57</v>
          </cell>
          <cell r="O118">
            <v>45</v>
          </cell>
          <cell r="P118">
            <v>475</v>
          </cell>
        </row>
        <row r="119">
          <cell r="H119" t="str">
            <v xml:space="preserve">105416-P.S.R. CAMARICO                  </v>
          </cell>
          <cell r="I119">
            <v>41</v>
          </cell>
          <cell r="J119">
            <v>213</v>
          </cell>
          <cell r="K119">
            <v>354</v>
          </cell>
          <cell r="L119">
            <v>263</v>
          </cell>
          <cell r="M119">
            <v>169</v>
          </cell>
          <cell r="N119">
            <v>213</v>
          </cell>
          <cell r="O119">
            <v>190</v>
          </cell>
          <cell r="P119">
            <v>1443</v>
          </cell>
        </row>
        <row r="120">
          <cell r="H120" t="str">
            <v>105417-P.S.R. ALCONES BAJOS</v>
          </cell>
          <cell r="I120">
            <v>96</v>
          </cell>
          <cell r="J120">
            <v>146</v>
          </cell>
          <cell r="K120">
            <v>167</v>
          </cell>
          <cell r="L120">
            <v>150</v>
          </cell>
          <cell r="M120">
            <v>168</v>
          </cell>
          <cell r="N120">
            <v>132</v>
          </cell>
          <cell r="O120">
            <v>111</v>
          </cell>
          <cell r="P120">
            <v>970</v>
          </cell>
        </row>
        <row r="121">
          <cell r="H121" t="str">
            <v>105419-P.S.R. LAS SOSSAS</v>
          </cell>
          <cell r="J121">
            <v>26</v>
          </cell>
          <cell r="K121">
            <v>31</v>
          </cell>
          <cell r="L121">
            <v>13</v>
          </cell>
          <cell r="M121">
            <v>40</v>
          </cell>
          <cell r="N121">
            <v>35</v>
          </cell>
          <cell r="O121">
            <v>47</v>
          </cell>
          <cell r="P121">
            <v>192</v>
          </cell>
        </row>
        <row r="122">
          <cell r="H122" t="str">
            <v>105420-P.S.R. LIMARI</v>
          </cell>
          <cell r="I122">
            <v>35</v>
          </cell>
          <cell r="J122">
            <v>74</v>
          </cell>
          <cell r="K122">
            <v>148</v>
          </cell>
          <cell r="L122">
            <v>157</v>
          </cell>
          <cell r="M122">
            <v>215</v>
          </cell>
          <cell r="N122">
            <v>274</v>
          </cell>
          <cell r="O122">
            <v>193</v>
          </cell>
          <cell r="P122">
            <v>1096</v>
          </cell>
        </row>
        <row r="123">
          <cell r="H123" t="str">
            <v>105422-P.S.R. HORNILLOS</v>
          </cell>
          <cell r="I123">
            <v>48</v>
          </cell>
          <cell r="J123">
            <v>9</v>
          </cell>
          <cell r="K123">
            <v>52</v>
          </cell>
          <cell r="L123">
            <v>48</v>
          </cell>
          <cell r="M123">
            <v>20</v>
          </cell>
          <cell r="N123">
            <v>35</v>
          </cell>
          <cell r="O123">
            <v>30</v>
          </cell>
          <cell r="P123">
            <v>242</v>
          </cell>
        </row>
        <row r="124">
          <cell r="H124" t="str">
            <v>105437-P.S.R. CHALINGA</v>
          </cell>
          <cell r="I124">
            <v>36</v>
          </cell>
          <cell r="J124">
            <v>22</v>
          </cell>
          <cell r="K124">
            <v>87</v>
          </cell>
          <cell r="L124">
            <v>111</v>
          </cell>
          <cell r="M124">
            <v>27</v>
          </cell>
          <cell r="N124">
            <v>126</v>
          </cell>
          <cell r="O124">
            <v>29</v>
          </cell>
          <cell r="P124">
            <v>438</v>
          </cell>
        </row>
        <row r="125">
          <cell r="H125" t="str">
            <v>105439-P.S.R. CERRO BLANCO</v>
          </cell>
          <cell r="I125">
            <v>34</v>
          </cell>
          <cell r="J125">
            <v>38</v>
          </cell>
          <cell r="K125">
            <v>35</v>
          </cell>
          <cell r="L125">
            <v>27</v>
          </cell>
          <cell r="M125">
            <v>11</v>
          </cell>
          <cell r="N125">
            <v>26</v>
          </cell>
          <cell r="O125">
            <v>21</v>
          </cell>
          <cell r="P125">
            <v>192</v>
          </cell>
        </row>
        <row r="126">
          <cell r="H126" t="str">
            <v>105507-P.S.R. HUAMALATA</v>
          </cell>
          <cell r="I126">
            <v>83</v>
          </cell>
          <cell r="J126">
            <v>105</v>
          </cell>
          <cell r="K126">
            <v>129</v>
          </cell>
          <cell r="L126">
            <v>119</v>
          </cell>
          <cell r="M126">
            <v>123</v>
          </cell>
          <cell r="N126">
            <v>119</v>
          </cell>
          <cell r="O126">
            <v>90</v>
          </cell>
          <cell r="P126">
            <v>768</v>
          </cell>
        </row>
        <row r="127">
          <cell r="H127" t="str">
            <v>105510-P.S.R. RECOLETA</v>
          </cell>
          <cell r="I127">
            <v>114</v>
          </cell>
          <cell r="J127">
            <v>127</v>
          </cell>
          <cell r="K127">
            <v>221</v>
          </cell>
          <cell r="L127">
            <v>159</v>
          </cell>
          <cell r="M127">
            <v>131</v>
          </cell>
          <cell r="N127">
            <v>182</v>
          </cell>
          <cell r="O127">
            <v>113</v>
          </cell>
          <cell r="P127">
            <v>1047</v>
          </cell>
        </row>
        <row r="128">
          <cell r="H128" t="str">
            <v>105722-CECOF SAN JOSE DE LA DEHESA</v>
          </cell>
          <cell r="I128">
            <v>158</v>
          </cell>
          <cell r="J128">
            <v>168</v>
          </cell>
          <cell r="K128">
            <v>78</v>
          </cell>
          <cell r="L128">
            <v>137</v>
          </cell>
          <cell r="M128">
            <v>1442</v>
          </cell>
          <cell r="N128">
            <v>589</v>
          </cell>
          <cell r="O128">
            <v>394</v>
          </cell>
          <cell r="P128">
            <v>2966</v>
          </cell>
        </row>
        <row r="129">
          <cell r="H129" t="str">
            <v>105723-CECOF LIMARI</v>
          </cell>
          <cell r="I129">
            <v>250</v>
          </cell>
          <cell r="J129">
            <v>378</v>
          </cell>
          <cell r="K129">
            <v>337</v>
          </cell>
          <cell r="L129">
            <v>359</v>
          </cell>
          <cell r="M129">
            <v>241</v>
          </cell>
          <cell r="N129">
            <v>271</v>
          </cell>
          <cell r="O129">
            <v>284</v>
          </cell>
          <cell r="P129">
            <v>2120</v>
          </cell>
        </row>
        <row r="130">
          <cell r="H130" t="str">
            <v>200258-CECOF LOS COPIHUES</v>
          </cell>
          <cell r="I130">
            <v>289</v>
          </cell>
          <cell r="J130">
            <v>275</v>
          </cell>
          <cell r="K130">
            <v>236</v>
          </cell>
          <cell r="L130">
            <v>138</v>
          </cell>
          <cell r="M130">
            <v>280</v>
          </cell>
          <cell r="N130">
            <v>385</v>
          </cell>
          <cell r="O130">
            <v>302</v>
          </cell>
          <cell r="P130">
            <v>1905</v>
          </cell>
        </row>
        <row r="131">
          <cell r="H131" t="str">
            <v>Total 04301-OVALLE</v>
          </cell>
          <cell r="I131">
            <v>5943</v>
          </cell>
          <cell r="J131">
            <v>6033</v>
          </cell>
          <cell r="K131">
            <v>7991</v>
          </cell>
          <cell r="L131">
            <v>7771</v>
          </cell>
          <cell r="M131">
            <v>8781</v>
          </cell>
          <cell r="N131">
            <v>9849</v>
          </cell>
          <cell r="O131">
            <v>7192</v>
          </cell>
          <cell r="P131">
            <v>53560</v>
          </cell>
        </row>
        <row r="132">
          <cell r="H132" t="str">
            <v>04302-COMBARBALÁ</v>
          </cell>
        </row>
        <row r="133">
          <cell r="H133" t="str">
            <v>105105-HOSPITAL COMBARBALA</v>
          </cell>
          <cell r="I133">
            <v>1884</v>
          </cell>
          <cell r="J133">
            <v>1511</v>
          </cell>
          <cell r="K133">
            <v>1154</v>
          </cell>
          <cell r="L133">
            <v>1182</v>
          </cell>
          <cell r="M133">
            <v>1488</v>
          </cell>
          <cell r="N133">
            <v>1481</v>
          </cell>
          <cell r="O133">
            <v>1555</v>
          </cell>
          <cell r="P133">
            <v>10255</v>
          </cell>
        </row>
        <row r="134">
          <cell r="H134" t="str">
            <v>105433-P.S.R. SAN LORENZO</v>
          </cell>
          <cell r="I134">
            <v>15</v>
          </cell>
          <cell r="K134">
            <v>14</v>
          </cell>
          <cell r="L134">
            <v>12</v>
          </cell>
          <cell r="P134">
            <v>41</v>
          </cell>
        </row>
        <row r="135">
          <cell r="H135" t="str">
            <v>105434-P.S.R. SAN MARCOS</v>
          </cell>
          <cell r="I135">
            <v>54</v>
          </cell>
          <cell r="J135">
            <v>36</v>
          </cell>
          <cell r="K135">
            <v>20</v>
          </cell>
          <cell r="L135">
            <v>21</v>
          </cell>
          <cell r="O135">
            <v>52</v>
          </cell>
          <cell r="P135">
            <v>183</v>
          </cell>
        </row>
        <row r="136">
          <cell r="H136" t="str">
            <v>105441-P.S.R. MANQUEHUA</v>
          </cell>
          <cell r="I136">
            <v>56</v>
          </cell>
          <cell r="J136">
            <v>67</v>
          </cell>
          <cell r="K136">
            <v>36</v>
          </cell>
          <cell r="L136">
            <v>82</v>
          </cell>
          <cell r="M136">
            <v>64</v>
          </cell>
          <cell r="N136">
            <v>36</v>
          </cell>
          <cell r="O136">
            <v>49</v>
          </cell>
          <cell r="P136">
            <v>390</v>
          </cell>
        </row>
        <row r="137">
          <cell r="H137" t="str">
            <v xml:space="preserve">105459-P.S.R. BARRANCAS                </v>
          </cell>
          <cell r="I137">
            <v>78</v>
          </cell>
          <cell r="J137">
            <v>63</v>
          </cell>
          <cell r="K137">
            <v>85</v>
          </cell>
          <cell r="L137">
            <v>47</v>
          </cell>
          <cell r="M137">
            <v>34</v>
          </cell>
          <cell r="N137">
            <v>28</v>
          </cell>
          <cell r="O137">
            <v>40</v>
          </cell>
          <cell r="P137">
            <v>375</v>
          </cell>
        </row>
        <row r="138">
          <cell r="H138" t="str">
            <v>105460-P.S.R. COGOTI 18</v>
          </cell>
          <cell r="I138">
            <v>83</v>
          </cell>
          <cell r="J138">
            <v>74</v>
          </cell>
          <cell r="K138">
            <v>88</v>
          </cell>
          <cell r="L138">
            <v>83</v>
          </cell>
          <cell r="M138">
            <v>6</v>
          </cell>
          <cell r="O138">
            <v>15</v>
          </cell>
          <cell r="P138">
            <v>349</v>
          </cell>
        </row>
        <row r="139">
          <cell r="H139" t="str">
            <v>105461-P.S.R. EL HUACHO</v>
          </cell>
          <cell r="K139">
            <v>18</v>
          </cell>
          <cell r="L139">
            <v>18</v>
          </cell>
          <cell r="M139">
            <v>22</v>
          </cell>
          <cell r="N139">
            <v>24</v>
          </cell>
          <cell r="O139">
            <v>18</v>
          </cell>
          <cell r="P139">
            <v>100</v>
          </cell>
        </row>
        <row r="140">
          <cell r="H140" t="str">
            <v>105462-P.S.R. EL SAUCE</v>
          </cell>
          <cell r="I140">
            <v>47</v>
          </cell>
          <cell r="J140">
            <v>24</v>
          </cell>
          <cell r="K140">
            <v>73</v>
          </cell>
          <cell r="L140">
            <v>37</v>
          </cell>
          <cell r="M140">
            <v>34</v>
          </cell>
          <cell r="N140">
            <v>66</v>
          </cell>
          <cell r="O140">
            <v>48</v>
          </cell>
          <cell r="P140">
            <v>329</v>
          </cell>
        </row>
        <row r="141">
          <cell r="H141" t="str">
            <v>105463-P.S.R. QUILITAPIA</v>
          </cell>
          <cell r="I141">
            <v>88</v>
          </cell>
          <cell r="J141">
            <v>71</v>
          </cell>
          <cell r="K141">
            <v>36</v>
          </cell>
          <cell r="L141">
            <v>74</v>
          </cell>
          <cell r="M141">
            <v>40</v>
          </cell>
          <cell r="N141">
            <v>84</v>
          </cell>
          <cell r="O141">
            <v>82</v>
          </cell>
          <cell r="P141">
            <v>475</v>
          </cell>
        </row>
        <row r="142">
          <cell r="H142" t="str">
            <v>105464-P.S.R. LA LIGUA</v>
          </cell>
          <cell r="I142">
            <v>49</v>
          </cell>
          <cell r="J142">
            <v>43</v>
          </cell>
          <cell r="K142">
            <v>20</v>
          </cell>
          <cell r="L142">
            <v>22</v>
          </cell>
          <cell r="M142">
            <v>18</v>
          </cell>
          <cell r="O142">
            <v>57</v>
          </cell>
          <cell r="P142">
            <v>209</v>
          </cell>
        </row>
        <row r="143">
          <cell r="H143" t="str">
            <v>105465-P.S.R. RAMADILLA</v>
          </cell>
          <cell r="I143">
            <v>26</v>
          </cell>
          <cell r="J143">
            <v>26</v>
          </cell>
          <cell r="K143">
            <v>27</v>
          </cell>
          <cell r="L143">
            <v>24</v>
          </cell>
          <cell r="M143">
            <v>36</v>
          </cell>
          <cell r="N143">
            <v>27</v>
          </cell>
          <cell r="O143">
            <v>19</v>
          </cell>
          <cell r="P143">
            <v>185</v>
          </cell>
        </row>
        <row r="144">
          <cell r="H144" t="str">
            <v>105466-P.S.R. VALLE HERMOSO</v>
          </cell>
          <cell r="I144">
            <v>54</v>
          </cell>
          <cell r="J144">
            <v>16</v>
          </cell>
          <cell r="K144">
            <v>33</v>
          </cell>
          <cell r="L144">
            <v>51</v>
          </cell>
          <cell r="M144">
            <v>13</v>
          </cell>
          <cell r="N144">
            <v>37</v>
          </cell>
          <cell r="O144">
            <v>42</v>
          </cell>
          <cell r="P144">
            <v>246</v>
          </cell>
        </row>
        <row r="145">
          <cell r="H145" t="str">
            <v>105490-P.S.R. EL DURAZNO</v>
          </cell>
          <cell r="I145">
            <v>27</v>
          </cell>
          <cell r="J145">
            <v>36</v>
          </cell>
          <cell r="K145">
            <v>20</v>
          </cell>
          <cell r="L145">
            <v>51</v>
          </cell>
          <cell r="M145">
            <v>18</v>
          </cell>
          <cell r="P145">
            <v>152</v>
          </cell>
        </row>
        <row r="146">
          <cell r="H146" t="str">
            <v>Total 04302-COMBARBALÁ</v>
          </cell>
          <cell r="I146">
            <v>2461</v>
          </cell>
          <cell r="J146">
            <v>1967</v>
          </cell>
          <cell r="K146">
            <v>1624</v>
          </cell>
          <cell r="L146">
            <v>1704</v>
          </cell>
          <cell r="M146">
            <v>1773</v>
          </cell>
          <cell r="N146">
            <v>1783</v>
          </cell>
          <cell r="O146">
            <v>1977</v>
          </cell>
          <cell r="P146">
            <v>13289</v>
          </cell>
        </row>
        <row r="147">
          <cell r="H147" t="str">
            <v>04304-MONTE PATRIA</v>
          </cell>
        </row>
        <row r="148">
          <cell r="H148" t="str">
            <v>105307-CES. RURAL MONTE PATRIA</v>
          </cell>
          <cell r="I148">
            <v>508</v>
          </cell>
          <cell r="J148">
            <v>987</v>
          </cell>
          <cell r="K148">
            <v>1004</v>
          </cell>
          <cell r="L148">
            <v>742</v>
          </cell>
          <cell r="M148">
            <v>680</v>
          </cell>
          <cell r="N148">
            <v>903</v>
          </cell>
          <cell r="O148">
            <v>938</v>
          </cell>
          <cell r="P148">
            <v>5762</v>
          </cell>
        </row>
        <row r="149">
          <cell r="H149" t="str">
            <v>105311-CES. RURAL CHAÑARAL ALTO</v>
          </cell>
          <cell r="I149">
            <v>276</v>
          </cell>
          <cell r="J149">
            <v>408</v>
          </cell>
          <cell r="K149">
            <v>536</v>
          </cell>
          <cell r="L149">
            <v>387</v>
          </cell>
          <cell r="M149">
            <v>572</v>
          </cell>
          <cell r="N149">
            <v>275</v>
          </cell>
          <cell r="O149">
            <v>756</v>
          </cell>
          <cell r="P149">
            <v>3210</v>
          </cell>
        </row>
        <row r="150">
          <cell r="H150" t="str">
            <v>105312-CES. RURAL CAREN</v>
          </cell>
          <cell r="I150">
            <v>176</v>
          </cell>
          <cell r="J150">
            <v>141</v>
          </cell>
          <cell r="K150">
            <v>203</v>
          </cell>
          <cell r="L150">
            <v>138</v>
          </cell>
          <cell r="M150">
            <v>277</v>
          </cell>
          <cell r="N150">
            <v>266</v>
          </cell>
          <cell r="O150">
            <v>213</v>
          </cell>
          <cell r="P150">
            <v>1414</v>
          </cell>
        </row>
        <row r="151">
          <cell r="H151" t="str">
            <v>105318-CES. RURAL EL PALQUI</v>
          </cell>
          <cell r="I151">
            <v>480</v>
          </cell>
          <cell r="J151">
            <v>576</v>
          </cell>
          <cell r="K151">
            <v>763</v>
          </cell>
          <cell r="L151">
            <v>636</v>
          </cell>
          <cell r="M151">
            <v>751</v>
          </cell>
          <cell r="N151">
            <v>617</v>
          </cell>
          <cell r="O151">
            <v>871</v>
          </cell>
          <cell r="P151">
            <v>4694</v>
          </cell>
        </row>
        <row r="152">
          <cell r="H152" t="str">
            <v>105425-P.S.R. CHILECITO</v>
          </cell>
          <cell r="I152">
            <v>154</v>
          </cell>
          <cell r="J152">
            <v>63</v>
          </cell>
          <cell r="K152">
            <v>56</v>
          </cell>
          <cell r="L152">
            <v>13</v>
          </cell>
          <cell r="M152">
            <v>71</v>
          </cell>
          <cell r="N152">
            <v>49</v>
          </cell>
          <cell r="O152">
            <v>65</v>
          </cell>
          <cell r="P152">
            <v>471</v>
          </cell>
        </row>
        <row r="153">
          <cell r="H153" t="str">
            <v>105427-P.S.R. HACIENDA VALDIVIA</v>
          </cell>
          <cell r="I153">
            <v>54</v>
          </cell>
          <cell r="J153">
            <v>25</v>
          </cell>
          <cell r="K153">
            <v>38</v>
          </cell>
          <cell r="M153">
            <v>41</v>
          </cell>
          <cell r="N153">
            <v>54</v>
          </cell>
          <cell r="P153">
            <v>212</v>
          </cell>
        </row>
        <row r="154">
          <cell r="H154" t="str">
            <v>105428-P.S.R. HUATULAME</v>
          </cell>
          <cell r="I154">
            <v>21</v>
          </cell>
          <cell r="J154">
            <v>87</v>
          </cell>
          <cell r="K154">
            <v>65</v>
          </cell>
          <cell r="L154">
            <v>24</v>
          </cell>
          <cell r="M154">
            <v>60</v>
          </cell>
          <cell r="N154">
            <v>35</v>
          </cell>
          <cell r="O154">
            <v>108</v>
          </cell>
          <cell r="P154">
            <v>400</v>
          </cell>
        </row>
        <row r="155">
          <cell r="H155" t="str">
            <v>105430-P.S.R. MIALQUI</v>
          </cell>
          <cell r="J155">
            <v>38</v>
          </cell>
          <cell r="K155">
            <v>25</v>
          </cell>
          <cell r="M155">
            <v>40</v>
          </cell>
          <cell r="N155">
            <v>49</v>
          </cell>
          <cell r="O155">
            <v>33</v>
          </cell>
          <cell r="P155">
            <v>185</v>
          </cell>
        </row>
        <row r="156">
          <cell r="H156" t="str">
            <v>105431-P.S.R. PEDREGAL</v>
          </cell>
          <cell r="I156">
            <v>18</v>
          </cell>
          <cell r="K156">
            <v>36</v>
          </cell>
          <cell r="L156">
            <v>33</v>
          </cell>
          <cell r="M156">
            <v>49</v>
          </cell>
          <cell r="N156">
            <v>38</v>
          </cell>
          <cell r="O156">
            <v>15</v>
          </cell>
          <cell r="P156">
            <v>189</v>
          </cell>
        </row>
        <row r="157">
          <cell r="H157" t="str">
            <v>105432-P.S.R. RAPEL</v>
          </cell>
          <cell r="I157">
            <v>100</v>
          </cell>
          <cell r="J157">
            <v>82</v>
          </cell>
          <cell r="K157">
            <v>146</v>
          </cell>
          <cell r="L157">
            <v>21</v>
          </cell>
          <cell r="M157">
            <v>87</v>
          </cell>
          <cell r="N157">
            <v>82</v>
          </cell>
          <cell r="O157">
            <v>75</v>
          </cell>
          <cell r="P157">
            <v>593</v>
          </cell>
        </row>
        <row r="158">
          <cell r="H158" t="str">
            <v>105435-P.S.R. TULAHUEN</v>
          </cell>
          <cell r="I158">
            <v>54</v>
          </cell>
          <cell r="K158">
            <v>72</v>
          </cell>
          <cell r="L158">
            <v>76</v>
          </cell>
          <cell r="M158">
            <v>92</v>
          </cell>
          <cell r="N158">
            <v>82</v>
          </cell>
          <cell r="O158">
            <v>65</v>
          </cell>
          <cell r="P158">
            <v>441</v>
          </cell>
        </row>
        <row r="159">
          <cell r="H159" t="str">
            <v>105436-P.S.R. EL MAITEN</v>
          </cell>
          <cell r="J159">
            <v>11</v>
          </cell>
          <cell r="K159">
            <v>18</v>
          </cell>
          <cell r="L159">
            <v>17</v>
          </cell>
          <cell r="M159">
            <v>28</v>
          </cell>
          <cell r="N159">
            <v>36</v>
          </cell>
          <cell r="O159">
            <v>25</v>
          </cell>
          <cell r="P159">
            <v>135</v>
          </cell>
        </row>
        <row r="160">
          <cell r="H160" t="str">
            <v>105489-P.S.R. RAMADAS DE TULAHUEN</v>
          </cell>
          <cell r="I160">
            <v>10</v>
          </cell>
          <cell r="K160">
            <v>25</v>
          </cell>
          <cell r="L160">
            <v>10</v>
          </cell>
          <cell r="M160">
            <v>11</v>
          </cell>
          <cell r="N160">
            <v>17</v>
          </cell>
          <cell r="O160">
            <v>17</v>
          </cell>
          <cell r="P160">
            <v>90</v>
          </cell>
        </row>
        <row r="161">
          <cell r="H161" t="str">
            <v>Total 04304-MONTE PATRIA</v>
          </cell>
          <cell r="I161">
            <v>1851</v>
          </cell>
          <cell r="J161">
            <v>2418</v>
          </cell>
          <cell r="K161">
            <v>2987</v>
          </cell>
          <cell r="L161">
            <v>2097</v>
          </cell>
          <cell r="M161">
            <v>2759</v>
          </cell>
          <cell r="N161">
            <v>2503</v>
          </cell>
          <cell r="O161">
            <v>3181</v>
          </cell>
          <cell r="P161">
            <v>17796</v>
          </cell>
        </row>
        <row r="162">
          <cell r="H162" t="str">
            <v>04304-PUNITAQUI</v>
          </cell>
        </row>
        <row r="163">
          <cell r="H163" t="str">
            <v>105308-CES. RURAL PUNITAQUI</v>
          </cell>
          <cell r="I163">
            <v>1179</v>
          </cell>
          <cell r="J163">
            <v>386</v>
          </cell>
          <cell r="K163">
            <v>929</v>
          </cell>
          <cell r="L163">
            <v>966</v>
          </cell>
          <cell r="M163">
            <v>1075</v>
          </cell>
          <cell r="N163">
            <v>831</v>
          </cell>
          <cell r="O163">
            <v>734</v>
          </cell>
          <cell r="P163">
            <v>6100</v>
          </cell>
        </row>
        <row r="164">
          <cell r="H164" t="str">
            <v>105440-P.S.R. DIVISADERO</v>
          </cell>
          <cell r="I164">
            <v>101</v>
          </cell>
          <cell r="J164">
            <v>126</v>
          </cell>
          <cell r="K164">
            <v>80</v>
          </cell>
          <cell r="L164">
            <v>109</v>
          </cell>
          <cell r="M164">
            <v>140</v>
          </cell>
          <cell r="N164">
            <v>125</v>
          </cell>
          <cell r="O164">
            <v>116</v>
          </cell>
          <cell r="P164">
            <v>797</v>
          </cell>
        </row>
        <row r="165">
          <cell r="H165" t="str">
            <v>105442-P.S.R. SAN PEDRO DE QUILES</v>
          </cell>
          <cell r="I165">
            <v>9</v>
          </cell>
          <cell r="J165">
            <v>11</v>
          </cell>
          <cell r="K165">
            <v>13</v>
          </cell>
          <cell r="L165">
            <v>3</v>
          </cell>
          <cell r="M165">
            <v>9</v>
          </cell>
          <cell r="N165">
            <v>5</v>
          </cell>
          <cell r="P165">
            <v>50</v>
          </cell>
        </row>
        <row r="166">
          <cell r="H166" t="str">
            <v xml:space="preserve">105508-P.S.R. EL PARRAL DE QUILES  </v>
          </cell>
          <cell r="I166">
            <v>14</v>
          </cell>
          <cell r="J166">
            <v>22</v>
          </cell>
          <cell r="K166">
            <v>19</v>
          </cell>
          <cell r="L166">
            <v>18</v>
          </cell>
          <cell r="M166">
            <v>16</v>
          </cell>
          <cell r="N166">
            <v>21</v>
          </cell>
          <cell r="O166">
            <v>26</v>
          </cell>
          <cell r="P166">
            <v>136</v>
          </cell>
        </row>
        <row r="167">
          <cell r="H167" t="str">
            <v>Total 04304-PUNITAQUI</v>
          </cell>
          <cell r="I167">
            <v>1303</v>
          </cell>
          <cell r="J167">
            <v>545</v>
          </cell>
          <cell r="K167">
            <v>1041</v>
          </cell>
          <cell r="L167">
            <v>1096</v>
          </cell>
          <cell r="M167">
            <v>1240</v>
          </cell>
          <cell r="N167">
            <v>982</v>
          </cell>
          <cell r="O167">
            <v>876</v>
          </cell>
          <cell r="P167">
            <v>7083</v>
          </cell>
        </row>
        <row r="168">
          <cell r="H168" t="str">
            <v>04305-RIO HURTADO</v>
          </cell>
        </row>
        <row r="169">
          <cell r="H169" t="str">
            <v>105310-CES. RURAL PICHASCA</v>
          </cell>
          <cell r="I169">
            <v>174</v>
          </cell>
          <cell r="J169">
            <v>104</v>
          </cell>
          <cell r="K169">
            <v>86</v>
          </cell>
          <cell r="L169">
            <v>122</v>
          </cell>
          <cell r="M169">
            <v>102</v>
          </cell>
          <cell r="N169">
            <v>154</v>
          </cell>
          <cell r="O169">
            <v>160</v>
          </cell>
          <cell r="P169">
            <v>902</v>
          </cell>
        </row>
        <row r="170">
          <cell r="H170" t="str">
            <v>105409-P.S.R. EL CHAÑAR</v>
          </cell>
          <cell r="I170">
            <v>11</v>
          </cell>
          <cell r="J170">
            <v>7</v>
          </cell>
          <cell r="K170">
            <v>12</v>
          </cell>
          <cell r="L170">
            <v>21</v>
          </cell>
          <cell r="M170">
            <v>11</v>
          </cell>
          <cell r="N170">
            <v>24</v>
          </cell>
          <cell r="O170">
            <v>20</v>
          </cell>
          <cell r="P170">
            <v>106</v>
          </cell>
        </row>
        <row r="171">
          <cell r="H171" t="str">
            <v>105410-P.S.R. HURTADO</v>
          </cell>
          <cell r="I171">
            <v>20</v>
          </cell>
          <cell r="J171">
            <v>11</v>
          </cell>
          <cell r="K171">
            <v>17</v>
          </cell>
          <cell r="L171">
            <v>36</v>
          </cell>
          <cell r="M171">
            <v>14</v>
          </cell>
          <cell r="N171">
            <v>31</v>
          </cell>
          <cell r="O171">
            <v>41</v>
          </cell>
          <cell r="P171">
            <v>170</v>
          </cell>
        </row>
        <row r="172">
          <cell r="H172" t="str">
            <v>105411-P.S.R. LAS BREAS</v>
          </cell>
          <cell r="I172">
            <v>9</v>
          </cell>
          <cell r="J172">
            <v>10</v>
          </cell>
          <cell r="K172">
            <v>10</v>
          </cell>
          <cell r="L172">
            <v>12</v>
          </cell>
          <cell r="M172">
            <v>11</v>
          </cell>
          <cell r="N172">
            <v>20</v>
          </cell>
          <cell r="O172">
            <v>12</v>
          </cell>
          <cell r="P172">
            <v>84</v>
          </cell>
        </row>
        <row r="173">
          <cell r="H173" t="str">
            <v>105413-P.S.R. SAMO ALTO</v>
          </cell>
          <cell r="I173">
            <v>43</v>
          </cell>
          <cell r="J173">
            <v>31</v>
          </cell>
          <cell r="K173">
            <v>55</v>
          </cell>
          <cell r="M173">
            <v>50</v>
          </cell>
          <cell r="N173">
            <v>93</v>
          </cell>
          <cell r="O173">
            <v>55</v>
          </cell>
          <cell r="P173">
            <v>327</v>
          </cell>
        </row>
        <row r="174">
          <cell r="H174" t="str">
            <v>105414-P.S.R. SERON</v>
          </cell>
          <cell r="I174">
            <v>18</v>
          </cell>
          <cell r="J174">
            <v>31</v>
          </cell>
          <cell r="K174">
            <v>35</v>
          </cell>
          <cell r="L174">
            <v>23</v>
          </cell>
          <cell r="M174">
            <v>29</v>
          </cell>
          <cell r="N174">
            <v>23</v>
          </cell>
          <cell r="O174">
            <v>23</v>
          </cell>
          <cell r="P174">
            <v>182</v>
          </cell>
        </row>
        <row r="175">
          <cell r="H175" t="str">
            <v>105503-P.S.R. TABAQUEROS</v>
          </cell>
          <cell r="I175">
            <v>34</v>
          </cell>
          <cell r="J175">
            <v>16</v>
          </cell>
          <cell r="K175">
            <v>14</v>
          </cell>
          <cell r="L175">
            <v>22</v>
          </cell>
          <cell r="M175">
            <v>14</v>
          </cell>
          <cell r="N175">
            <v>37</v>
          </cell>
          <cell r="O175">
            <v>23</v>
          </cell>
          <cell r="P175">
            <v>160</v>
          </cell>
        </row>
        <row r="176">
          <cell r="H176" t="str">
            <v>Total 04305-RIO HURTADO</v>
          </cell>
          <cell r="I176">
            <v>309</v>
          </cell>
          <cell r="J176">
            <v>210</v>
          </cell>
          <cell r="K176">
            <v>229</v>
          </cell>
          <cell r="L176">
            <v>236</v>
          </cell>
          <cell r="M176">
            <v>231</v>
          </cell>
          <cell r="N176">
            <v>382</v>
          </cell>
          <cell r="O176">
            <v>334</v>
          </cell>
          <cell r="P176">
            <v>1931</v>
          </cell>
        </row>
        <row r="177">
          <cell r="H177" t="str">
            <v>Total general</v>
          </cell>
          <cell r="I177">
            <v>51177</v>
          </cell>
          <cell r="J177">
            <v>48256</v>
          </cell>
          <cell r="K177">
            <v>57363</v>
          </cell>
          <cell r="L177">
            <v>49979</v>
          </cell>
          <cell r="M177">
            <v>59684</v>
          </cell>
          <cell r="N177">
            <v>59609</v>
          </cell>
          <cell r="O177">
            <v>59310</v>
          </cell>
          <cell r="P177">
            <v>385378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K6">
            <v>0</v>
          </cell>
          <cell r="P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24</v>
          </cell>
        </row>
        <row r="9">
          <cell r="H9" t="str">
            <v>105300-CES. CARDENAL CARO</v>
          </cell>
          <cell r="I9">
            <v>190</v>
          </cell>
          <cell r="J9">
            <v>235</v>
          </cell>
          <cell r="K9">
            <v>363</v>
          </cell>
          <cell r="L9">
            <v>218</v>
          </cell>
          <cell r="M9">
            <v>311</v>
          </cell>
          <cell r="N9">
            <v>224</v>
          </cell>
          <cell r="O9">
            <v>366</v>
          </cell>
          <cell r="P9">
            <v>1907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1105</v>
          </cell>
        </row>
        <row r="11">
          <cell r="H11" t="str">
            <v>105302-CES. PEDRO AGUIRRE C.</v>
          </cell>
          <cell r="I11">
            <v>160</v>
          </cell>
          <cell r="J11">
            <v>222</v>
          </cell>
          <cell r="K11">
            <v>183</v>
          </cell>
          <cell r="L11">
            <v>138</v>
          </cell>
          <cell r="M11">
            <v>198</v>
          </cell>
          <cell r="N11">
            <v>158</v>
          </cell>
          <cell r="O11">
            <v>221</v>
          </cell>
          <cell r="P11">
            <v>1280</v>
          </cell>
        </row>
        <row r="12">
          <cell r="H12" t="str">
            <v>105313-CES. SCHAFFHAUSER</v>
          </cell>
          <cell r="I12">
            <v>293</v>
          </cell>
          <cell r="J12">
            <v>250</v>
          </cell>
          <cell r="K12">
            <v>190</v>
          </cell>
          <cell r="L12">
            <v>195</v>
          </cell>
          <cell r="M12">
            <v>170</v>
          </cell>
          <cell r="N12">
            <v>164</v>
          </cell>
          <cell r="O12">
            <v>183</v>
          </cell>
          <cell r="P12">
            <v>1445</v>
          </cell>
        </row>
        <row r="13">
          <cell r="H13" t="str">
            <v>105319-CES. CARDENAL R.S.H.</v>
          </cell>
          <cell r="I13">
            <v>168</v>
          </cell>
          <cell r="J13">
            <v>220</v>
          </cell>
          <cell r="K13">
            <v>212</v>
          </cell>
          <cell r="L13">
            <v>123</v>
          </cell>
          <cell r="M13">
            <v>191</v>
          </cell>
          <cell r="N13">
            <v>254</v>
          </cell>
          <cell r="O13">
            <v>283</v>
          </cell>
          <cell r="P13">
            <v>1451</v>
          </cell>
        </row>
        <row r="14">
          <cell r="H14" t="str">
            <v>105325-CESFAM JUAN PABLO II</v>
          </cell>
          <cell r="I14">
            <v>224</v>
          </cell>
          <cell r="J14">
            <v>206</v>
          </cell>
          <cell r="K14">
            <v>235</v>
          </cell>
          <cell r="L14">
            <v>151</v>
          </cell>
          <cell r="M14">
            <v>134</v>
          </cell>
          <cell r="N14">
            <v>176</v>
          </cell>
          <cell r="O14">
            <v>176</v>
          </cell>
          <cell r="P14">
            <v>1302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33</v>
          </cell>
          <cell r="P15">
            <v>212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N16">
            <v>7</v>
          </cell>
          <cell r="O16">
            <v>10</v>
          </cell>
          <cell r="P16">
            <v>35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45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N18">
            <v>4</v>
          </cell>
          <cell r="O18">
            <v>6</v>
          </cell>
          <cell r="P18">
            <v>41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10</v>
          </cell>
          <cell r="L19">
            <v>11</v>
          </cell>
          <cell r="M19">
            <v>18</v>
          </cell>
          <cell r="N19">
            <v>24</v>
          </cell>
          <cell r="O19">
            <v>15</v>
          </cell>
          <cell r="P19">
            <v>112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6</v>
          </cell>
          <cell r="M20">
            <v>12</v>
          </cell>
          <cell r="N20">
            <v>4</v>
          </cell>
          <cell r="O20">
            <v>5</v>
          </cell>
          <cell r="P20">
            <v>67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M21">
            <v>29</v>
          </cell>
          <cell r="N21">
            <v>21</v>
          </cell>
          <cell r="O21">
            <v>14</v>
          </cell>
          <cell r="P21">
            <v>192</v>
          </cell>
        </row>
        <row r="22">
          <cell r="H22" t="str">
            <v>Total 04101-LA SERENA</v>
          </cell>
          <cell r="I22">
            <v>1331</v>
          </cell>
          <cell r="J22">
            <v>1444</v>
          </cell>
          <cell r="K22">
            <v>1516</v>
          </cell>
          <cell r="L22">
            <v>1076</v>
          </cell>
          <cell r="M22">
            <v>1203</v>
          </cell>
          <cell r="N22">
            <v>1164</v>
          </cell>
          <cell r="O22">
            <v>1484</v>
          </cell>
          <cell r="P22">
            <v>9218</v>
          </cell>
        </row>
        <row r="23">
          <cell r="H23" t="str">
            <v>04102-COQUIMBO</v>
          </cell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H25" t="str">
            <v>105303-CES. SAN JUAN</v>
          </cell>
          <cell r="I25">
            <v>162</v>
          </cell>
          <cell r="J25">
            <v>137</v>
          </cell>
          <cell r="K25">
            <v>206</v>
          </cell>
          <cell r="L25">
            <v>99</v>
          </cell>
          <cell r="M25">
            <v>168</v>
          </cell>
          <cell r="N25">
            <v>85</v>
          </cell>
          <cell r="O25">
            <v>65</v>
          </cell>
          <cell r="P25">
            <v>922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207</v>
          </cell>
          <cell r="L26">
            <v>163</v>
          </cell>
          <cell r="M26">
            <v>214</v>
          </cell>
          <cell r="N26">
            <v>139</v>
          </cell>
          <cell r="O26">
            <v>186</v>
          </cell>
          <cell r="P26">
            <v>1424</v>
          </cell>
        </row>
        <row r="27">
          <cell r="H27" t="str">
            <v>105305-CES. TIERRAS BLANCAS</v>
          </cell>
          <cell r="I27">
            <v>580</v>
          </cell>
          <cell r="J27">
            <v>459</v>
          </cell>
          <cell r="K27">
            <v>435</v>
          </cell>
          <cell r="L27">
            <v>356</v>
          </cell>
          <cell r="M27">
            <v>415</v>
          </cell>
          <cell r="N27">
            <v>403</v>
          </cell>
          <cell r="O27">
            <v>437</v>
          </cell>
          <cell r="P27">
            <v>3085</v>
          </cell>
        </row>
        <row r="28">
          <cell r="H28" t="str">
            <v>105321-CES. RURAL  TONGOY</v>
          </cell>
          <cell r="I28">
            <v>59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414</v>
          </cell>
        </row>
        <row r="29">
          <cell r="H29" t="str">
            <v>105323-CES. DR. SERGIO AGUILAR</v>
          </cell>
          <cell r="I29">
            <v>0</v>
          </cell>
          <cell r="J29">
            <v>476</v>
          </cell>
          <cell r="K29">
            <v>516</v>
          </cell>
          <cell r="L29">
            <v>300</v>
          </cell>
          <cell r="M29">
            <v>539</v>
          </cell>
          <cell r="N29">
            <v>463</v>
          </cell>
          <cell r="O29">
            <v>513</v>
          </cell>
          <cell r="P29">
            <v>2807</v>
          </cell>
        </row>
        <row r="30">
          <cell r="H30" t="str">
            <v xml:space="preserve">105404-P.S.R. EL TANGUE                         </v>
          </cell>
          <cell r="J30">
            <v>1</v>
          </cell>
          <cell r="K30">
            <v>1</v>
          </cell>
          <cell r="M30">
            <v>1</v>
          </cell>
          <cell r="P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125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58</v>
          </cell>
          <cell r="P32">
            <v>410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51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48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260</v>
          </cell>
        </row>
        <row r="36">
          <cell r="H36" t="str">
            <v>Total 04102-COQUIMBO</v>
          </cell>
          <cell r="I36">
            <v>1274</v>
          </cell>
          <cell r="J36">
            <v>1460</v>
          </cell>
          <cell r="K36">
            <v>1551</v>
          </cell>
          <cell r="L36">
            <v>1056</v>
          </cell>
          <cell r="M36">
            <v>1521</v>
          </cell>
          <cell r="N36">
            <v>1271</v>
          </cell>
          <cell r="O36">
            <v>1368</v>
          </cell>
          <cell r="P36">
            <v>9501</v>
          </cell>
        </row>
        <row r="37">
          <cell r="H37" t="str">
            <v>04103-ANDACOLLO</v>
          </cell>
        </row>
        <row r="38">
          <cell r="H38" t="str">
            <v>105106-HOSPITAL ANDACOLLO</v>
          </cell>
          <cell r="I38">
            <v>84</v>
          </cell>
          <cell r="J38">
            <v>93</v>
          </cell>
          <cell r="K38">
            <v>129</v>
          </cell>
          <cell r="L38">
            <v>88</v>
          </cell>
          <cell r="M38">
            <v>117</v>
          </cell>
          <cell r="N38">
            <v>96</v>
          </cell>
          <cell r="O38">
            <v>127</v>
          </cell>
          <cell r="P38">
            <v>734</v>
          </cell>
        </row>
        <row r="39">
          <cell r="H39" t="str">
            <v>Total 04103-ANDACOLLO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96</v>
          </cell>
          <cell r="O39">
            <v>127</v>
          </cell>
          <cell r="P39">
            <v>734</v>
          </cell>
        </row>
        <row r="40">
          <cell r="H40" t="str">
            <v>04104-LA HIGUERA</v>
          </cell>
        </row>
        <row r="41">
          <cell r="H41" t="str">
            <v>105314-CES. LA HIGUERA</v>
          </cell>
          <cell r="I41">
            <v>34</v>
          </cell>
          <cell r="J41">
            <v>6</v>
          </cell>
          <cell r="K41">
            <v>4</v>
          </cell>
          <cell r="M41">
            <v>1</v>
          </cell>
          <cell r="N41">
            <v>15</v>
          </cell>
          <cell r="O41">
            <v>36</v>
          </cell>
          <cell r="P41">
            <v>96</v>
          </cell>
        </row>
        <row r="42">
          <cell r="H42" t="str">
            <v xml:space="preserve">105500-P.S.R. CALETA HORNOS        </v>
          </cell>
          <cell r="K42">
            <v>0</v>
          </cell>
          <cell r="P42">
            <v>0</v>
          </cell>
        </row>
        <row r="43">
          <cell r="H43" t="str">
            <v>105505-P.S.R. LOS CHOROS</v>
          </cell>
          <cell r="K43">
            <v>0</v>
          </cell>
          <cell r="P43">
            <v>0</v>
          </cell>
        </row>
        <row r="44">
          <cell r="H44" t="str">
            <v>105506-P.S.R. EL TRAPICHE</v>
          </cell>
          <cell r="K44">
            <v>0</v>
          </cell>
          <cell r="P44">
            <v>0</v>
          </cell>
        </row>
        <row r="45">
          <cell r="H45" t="str">
            <v>Total 04104-LA HIGUERA</v>
          </cell>
          <cell r="I45">
            <v>34</v>
          </cell>
          <cell r="J45">
            <v>6</v>
          </cell>
          <cell r="K45">
            <v>4</v>
          </cell>
          <cell r="M45">
            <v>1</v>
          </cell>
          <cell r="N45">
            <v>15</v>
          </cell>
          <cell r="O45">
            <v>36</v>
          </cell>
          <cell r="P45">
            <v>96</v>
          </cell>
        </row>
        <row r="46">
          <cell r="H46" t="str">
            <v>04105-PAIHUANO</v>
          </cell>
        </row>
        <row r="47">
          <cell r="H47" t="str">
            <v>105306-CES. PAIHUANO</v>
          </cell>
          <cell r="I47">
            <v>74</v>
          </cell>
          <cell r="J47">
            <v>75</v>
          </cell>
          <cell r="K47">
            <v>106</v>
          </cell>
          <cell r="L47">
            <v>43</v>
          </cell>
          <cell r="M47">
            <v>58</v>
          </cell>
          <cell r="N47">
            <v>90</v>
          </cell>
          <cell r="O47">
            <v>60</v>
          </cell>
          <cell r="P47">
            <v>506</v>
          </cell>
        </row>
        <row r="48">
          <cell r="H48" t="str">
            <v>Total 04105-PAIHUANO</v>
          </cell>
          <cell r="I48">
            <v>74</v>
          </cell>
          <cell r="J48">
            <v>75</v>
          </cell>
          <cell r="K48">
            <v>106</v>
          </cell>
          <cell r="L48">
            <v>43</v>
          </cell>
          <cell r="M48">
            <v>58</v>
          </cell>
          <cell r="N48">
            <v>90</v>
          </cell>
          <cell r="O48">
            <v>60</v>
          </cell>
          <cell r="P48">
            <v>506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165</v>
          </cell>
          <cell r="J50">
            <v>146</v>
          </cell>
          <cell r="K50">
            <v>114</v>
          </cell>
          <cell r="L50">
            <v>114</v>
          </cell>
          <cell r="M50">
            <v>112</v>
          </cell>
          <cell r="N50">
            <v>101</v>
          </cell>
          <cell r="O50">
            <v>120</v>
          </cell>
          <cell r="P50">
            <v>872</v>
          </cell>
        </row>
        <row r="51">
          <cell r="H51" t="str">
            <v>105467-P.S.R. DIAGUITAS</v>
          </cell>
          <cell r="K51">
            <v>18</v>
          </cell>
          <cell r="O51">
            <v>6</v>
          </cell>
          <cell r="P51">
            <v>24</v>
          </cell>
        </row>
        <row r="52">
          <cell r="H52" t="str">
            <v>105468-P.S.R. EL MOLLE</v>
          </cell>
          <cell r="N52">
            <v>2</v>
          </cell>
          <cell r="O52">
            <v>8</v>
          </cell>
          <cell r="P52">
            <v>10</v>
          </cell>
        </row>
        <row r="53">
          <cell r="H53" t="str">
            <v>105469-P.S.R. EL TAMBO</v>
          </cell>
          <cell r="I53">
            <v>0</v>
          </cell>
          <cell r="K53">
            <v>11</v>
          </cell>
          <cell r="N53">
            <v>9</v>
          </cell>
          <cell r="O53">
            <v>12</v>
          </cell>
          <cell r="P53">
            <v>32</v>
          </cell>
        </row>
        <row r="54">
          <cell r="H54" t="str">
            <v>105470-P.S.R. HUANTA</v>
          </cell>
          <cell r="J54">
            <v>5</v>
          </cell>
          <cell r="P54">
            <v>5</v>
          </cell>
        </row>
        <row r="55">
          <cell r="H55" t="str">
            <v>105471-P.S.R. PERALILLO</v>
          </cell>
          <cell r="I55">
            <v>0</v>
          </cell>
          <cell r="K55">
            <v>6</v>
          </cell>
          <cell r="M55">
            <v>5</v>
          </cell>
          <cell r="N55">
            <v>4</v>
          </cell>
          <cell r="O55">
            <v>7</v>
          </cell>
          <cell r="P55">
            <v>22</v>
          </cell>
        </row>
        <row r="56">
          <cell r="H56" t="str">
            <v>105472-P.S.R. RIVADAVIA</v>
          </cell>
          <cell r="I56">
            <v>0</v>
          </cell>
          <cell r="K56">
            <v>9</v>
          </cell>
          <cell r="M56">
            <v>3</v>
          </cell>
          <cell r="N56">
            <v>0</v>
          </cell>
          <cell r="O56">
            <v>2</v>
          </cell>
          <cell r="P56">
            <v>14</v>
          </cell>
        </row>
        <row r="57">
          <cell r="H57" t="str">
            <v>105473-P.S.R. TALCUNA</v>
          </cell>
          <cell r="I57">
            <v>0</v>
          </cell>
          <cell r="J57">
            <v>0</v>
          </cell>
          <cell r="M57">
            <v>0</v>
          </cell>
          <cell r="N57">
            <v>4</v>
          </cell>
          <cell r="O57">
            <v>11</v>
          </cell>
          <cell r="P57">
            <v>15</v>
          </cell>
        </row>
        <row r="58">
          <cell r="H58" t="str">
            <v>105474-P.S.R. CHAPILCA</v>
          </cell>
          <cell r="K58">
            <v>3</v>
          </cell>
          <cell r="N58">
            <v>2</v>
          </cell>
          <cell r="P58">
            <v>5</v>
          </cell>
        </row>
        <row r="59">
          <cell r="H59" t="str">
            <v>105502-P.S.R. CALINGASTA</v>
          </cell>
          <cell r="I59">
            <v>0</v>
          </cell>
          <cell r="M59">
            <v>0</v>
          </cell>
          <cell r="N59">
            <v>0</v>
          </cell>
          <cell r="O59">
            <v>5</v>
          </cell>
          <cell r="P59">
            <v>5</v>
          </cell>
        </row>
        <row r="60">
          <cell r="H60" t="str">
            <v>105509-P.S.R. GUALLIGUAICA</v>
          </cell>
          <cell r="I60">
            <v>0</v>
          </cell>
          <cell r="K60">
            <v>4</v>
          </cell>
          <cell r="M60">
            <v>0</v>
          </cell>
          <cell r="O60">
            <v>6</v>
          </cell>
          <cell r="P60">
            <v>10</v>
          </cell>
        </row>
        <row r="61">
          <cell r="H61" t="str">
            <v>Total 04106-VICUÑA</v>
          </cell>
          <cell r="I61">
            <v>165</v>
          </cell>
          <cell r="J61">
            <v>151</v>
          </cell>
          <cell r="K61">
            <v>165</v>
          </cell>
          <cell r="L61">
            <v>114</v>
          </cell>
          <cell r="M61">
            <v>120</v>
          </cell>
          <cell r="N61">
            <v>122</v>
          </cell>
          <cell r="O61">
            <v>177</v>
          </cell>
          <cell r="P61">
            <v>1014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545</v>
          </cell>
          <cell r="J63">
            <v>429</v>
          </cell>
          <cell r="K63">
            <v>162</v>
          </cell>
          <cell r="L63">
            <v>171</v>
          </cell>
          <cell r="M63">
            <v>82</v>
          </cell>
          <cell r="N63">
            <v>123</v>
          </cell>
          <cell r="O63">
            <v>102</v>
          </cell>
          <cell r="P63">
            <v>1614</v>
          </cell>
        </row>
        <row r="64">
          <cell r="H64" t="str">
            <v>105326-CESFAM SAN RAFAEL</v>
          </cell>
          <cell r="I64">
            <v>46</v>
          </cell>
          <cell r="J64">
            <v>44</v>
          </cell>
          <cell r="L64">
            <v>45</v>
          </cell>
          <cell r="M64">
            <v>57</v>
          </cell>
          <cell r="N64">
            <v>49</v>
          </cell>
          <cell r="O64">
            <v>83</v>
          </cell>
          <cell r="P64">
            <v>324</v>
          </cell>
        </row>
        <row r="65">
          <cell r="H65" t="str">
            <v xml:space="preserve">105443-P.S.R. CARCAMO                   </v>
          </cell>
          <cell r="I65">
            <v>5</v>
          </cell>
          <cell r="J65">
            <v>2</v>
          </cell>
          <cell r="L65">
            <v>5</v>
          </cell>
          <cell r="M65">
            <v>6</v>
          </cell>
          <cell r="N65">
            <v>1</v>
          </cell>
          <cell r="P65">
            <v>19</v>
          </cell>
        </row>
        <row r="66">
          <cell r="H66" t="str">
            <v>105444-P.S.R. HUINTIL</v>
          </cell>
          <cell r="I66">
            <v>3</v>
          </cell>
          <cell r="J66">
            <v>1</v>
          </cell>
          <cell r="M66">
            <v>1</v>
          </cell>
          <cell r="N66">
            <v>4</v>
          </cell>
          <cell r="P66">
            <v>9</v>
          </cell>
        </row>
        <row r="67">
          <cell r="H67" t="str">
            <v>105445-P.S.R. LIMAHUIDA</v>
          </cell>
          <cell r="I67">
            <v>5</v>
          </cell>
          <cell r="M67">
            <v>2</v>
          </cell>
          <cell r="N67">
            <v>1</v>
          </cell>
          <cell r="P67">
            <v>8</v>
          </cell>
        </row>
        <row r="68">
          <cell r="H68" t="str">
            <v>105446-P.S.R. MATANCILLA</v>
          </cell>
          <cell r="I68">
            <v>1</v>
          </cell>
          <cell r="J68">
            <v>1</v>
          </cell>
          <cell r="L68">
            <v>3</v>
          </cell>
          <cell r="N68">
            <v>1</v>
          </cell>
          <cell r="P68">
            <v>6</v>
          </cell>
        </row>
        <row r="69">
          <cell r="H69" t="str">
            <v>105447-P.S.R. PERALILLO</v>
          </cell>
          <cell r="I69">
            <v>2</v>
          </cell>
          <cell r="J69">
            <v>2</v>
          </cell>
          <cell r="L69">
            <v>3</v>
          </cell>
          <cell r="M69">
            <v>5</v>
          </cell>
          <cell r="N69">
            <v>5</v>
          </cell>
          <cell r="P69">
            <v>17</v>
          </cell>
        </row>
        <row r="70">
          <cell r="H70" t="str">
            <v>105448-P.S.R. SANTA VIRGINIA</v>
          </cell>
          <cell r="I70">
            <v>2</v>
          </cell>
          <cell r="L70">
            <v>2</v>
          </cell>
          <cell r="N70">
            <v>7</v>
          </cell>
          <cell r="P70">
            <v>11</v>
          </cell>
        </row>
        <row r="71">
          <cell r="H71" t="str">
            <v>105449-P.S.R. TUNGA NORTE</v>
          </cell>
          <cell r="N71">
            <v>4</v>
          </cell>
          <cell r="P71">
            <v>4</v>
          </cell>
        </row>
        <row r="72">
          <cell r="H72" t="str">
            <v>105485-P.S.R. PLAN DE HORNOS</v>
          </cell>
          <cell r="I72">
            <v>6</v>
          </cell>
          <cell r="L72">
            <v>4</v>
          </cell>
          <cell r="M72">
            <v>3</v>
          </cell>
          <cell r="N72">
            <v>8</v>
          </cell>
          <cell r="P72">
            <v>21</v>
          </cell>
        </row>
        <row r="73">
          <cell r="H73" t="str">
            <v>105486-P.S.R. TUNGA SUR</v>
          </cell>
          <cell r="I73">
            <v>4</v>
          </cell>
          <cell r="J73">
            <v>1</v>
          </cell>
          <cell r="L73">
            <v>6</v>
          </cell>
          <cell r="N73">
            <v>3</v>
          </cell>
          <cell r="P73">
            <v>14</v>
          </cell>
        </row>
        <row r="74">
          <cell r="H74" t="str">
            <v>105487-P.S.R. CAÑAS UNO</v>
          </cell>
          <cell r="I74">
            <v>4</v>
          </cell>
          <cell r="J74">
            <v>15</v>
          </cell>
          <cell r="L74">
            <v>13</v>
          </cell>
          <cell r="M74">
            <v>10</v>
          </cell>
          <cell r="N74">
            <v>8</v>
          </cell>
          <cell r="P74">
            <v>50</v>
          </cell>
        </row>
        <row r="75">
          <cell r="H75" t="str">
            <v>105496-P.S.R. PINTACURA SUR</v>
          </cell>
          <cell r="I75">
            <v>1</v>
          </cell>
          <cell r="L75">
            <v>2</v>
          </cell>
          <cell r="M75">
            <v>1</v>
          </cell>
          <cell r="P75">
            <v>4</v>
          </cell>
        </row>
        <row r="76">
          <cell r="H76" t="str">
            <v>105504-P.S.R. SOCAVON</v>
          </cell>
          <cell r="I76">
            <v>1</v>
          </cell>
          <cell r="L76">
            <v>4</v>
          </cell>
          <cell r="M76">
            <v>2</v>
          </cell>
          <cell r="N76">
            <v>4</v>
          </cell>
          <cell r="P76">
            <v>11</v>
          </cell>
        </row>
        <row r="77">
          <cell r="H77" t="str">
            <v>Total 04201-ILLAPEL</v>
          </cell>
          <cell r="I77">
            <v>625</v>
          </cell>
          <cell r="J77">
            <v>495</v>
          </cell>
          <cell r="K77">
            <v>162</v>
          </cell>
          <cell r="L77">
            <v>258</v>
          </cell>
          <cell r="M77">
            <v>169</v>
          </cell>
          <cell r="N77">
            <v>218</v>
          </cell>
          <cell r="O77">
            <v>185</v>
          </cell>
          <cell r="P77">
            <v>2112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68</v>
          </cell>
          <cell r="J79">
            <v>60</v>
          </cell>
          <cell r="K79">
            <v>77</v>
          </cell>
          <cell r="L79">
            <v>69</v>
          </cell>
          <cell r="M79">
            <v>73</v>
          </cell>
          <cell r="N79">
            <v>93</v>
          </cell>
          <cell r="O79">
            <v>101</v>
          </cell>
          <cell r="P79">
            <v>541</v>
          </cell>
        </row>
        <row r="80">
          <cell r="H80" t="str">
            <v>Total 04202-CANELA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541</v>
          </cell>
        </row>
        <row r="81">
          <cell r="H81" t="str">
            <v>04203-LOS VILOS</v>
          </cell>
        </row>
        <row r="82">
          <cell r="H82" t="str">
            <v>105108-HOSPITAL LOS VILOS</v>
          </cell>
          <cell r="I82">
            <v>131</v>
          </cell>
          <cell r="J82">
            <v>142</v>
          </cell>
          <cell r="K82">
            <v>14</v>
          </cell>
          <cell r="L82">
            <v>100</v>
          </cell>
          <cell r="M82">
            <v>149</v>
          </cell>
          <cell r="N82">
            <v>147</v>
          </cell>
          <cell r="O82">
            <v>145</v>
          </cell>
          <cell r="P82">
            <v>828</v>
          </cell>
        </row>
        <row r="83">
          <cell r="H83" t="str">
            <v xml:space="preserve">105478-P.S.R. CAIMANES                   </v>
          </cell>
          <cell r="I83">
            <v>1</v>
          </cell>
          <cell r="J83">
            <v>4</v>
          </cell>
          <cell r="K83">
            <v>10</v>
          </cell>
          <cell r="L83">
            <v>3</v>
          </cell>
          <cell r="M83">
            <v>4</v>
          </cell>
          <cell r="N83">
            <v>5</v>
          </cell>
          <cell r="O83">
            <v>3</v>
          </cell>
          <cell r="P83">
            <v>30</v>
          </cell>
        </row>
        <row r="84">
          <cell r="H84" t="str">
            <v>105479-P.S.R. GUANGUALI</v>
          </cell>
          <cell r="J84">
            <v>2</v>
          </cell>
          <cell r="K84">
            <v>2</v>
          </cell>
          <cell r="L84">
            <v>4</v>
          </cell>
          <cell r="M84">
            <v>5</v>
          </cell>
          <cell r="N84">
            <v>7</v>
          </cell>
          <cell r="O84">
            <v>2</v>
          </cell>
          <cell r="P84">
            <v>22</v>
          </cell>
        </row>
        <row r="85">
          <cell r="H85" t="str">
            <v>105480-P.S.R. QUILIMARI</v>
          </cell>
          <cell r="I85">
            <v>9</v>
          </cell>
          <cell r="J85">
            <v>8</v>
          </cell>
          <cell r="K85">
            <v>8</v>
          </cell>
          <cell r="L85">
            <v>4</v>
          </cell>
          <cell r="M85">
            <v>4</v>
          </cell>
          <cell r="N85">
            <v>3</v>
          </cell>
          <cell r="O85">
            <v>6</v>
          </cell>
          <cell r="P85">
            <v>42</v>
          </cell>
        </row>
        <row r="86">
          <cell r="H86" t="str">
            <v>105481-P.S.R. TILAMA</v>
          </cell>
          <cell r="K86">
            <v>1</v>
          </cell>
          <cell r="M86">
            <v>1</v>
          </cell>
          <cell r="O86">
            <v>1</v>
          </cell>
          <cell r="P86">
            <v>3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K87">
            <v>5</v>
          </cell>
          <cell r="L87">
            <v>1</v>
          </cell>
          <cell r="M87">
            <v>2</v>
          </cell>
          <cell r="N87">
            <v>1</v>
          </cell>
          <cell r="O87">
            <v>5</v>
          </cell>
          <cell r="P87">
            <v>16</v>
          </cell>
        </row>
        <row r="88">
          <cell r="H88" t="str">
            <v>Total 04203-LOS VILOS</v>
          </cell>
          <cell r="I88">
            <v>142</v>
          </cell>
          <cell r="J88">
            <v>157</v>
          </cell>
          <cell r="K88">
            <v>40</v>
          </cell>
          <cell r="L88">
            <v>112</v>
          </cell>
          <cell r="M88">
            <v>165</v>
          </cell>
          <cell r="N88">
            <v>163</v>
          </cell>
          <cell r="O88">
            <v>162</v>
          </cell>
          <cell r="P88">
            <v>941</v>
          </cell>
        </row>
        <row r="89">
          <cell r="H89" t="str">
            <v>04204-SALAMANCA</v>
          </cell>
        </row>
        <row r="90">
          <cell r="H90" t="str">
            <v>105104-HOSPITAL SALAMANCA</v>
          </cell>
          <cell r="I90">
            <v>165</v>
          </cell>
          <cell r="J90">
            <v>173</v>
          </cell>
          <cell r="K90">
            <v>175</v>
          </cell>
          <cell r="L90">
            <v>110</v>
          </cell>
          <cell r="M90">
            <v>159</v>
          </cell>
          <cell r="N90">
            <v>145</v>
          </cell>
          <cell r="O90">
            <v>181</v>
          </cell>
          <cell r="P90">
            <v>1108</v>
          </cell>
        </row>
        <row r="91">
          <cell r="H91" t="str">
            <v xml:space="preserve">105452-P.S.R. CUNCUMEN                 </v>
          </cell>
          <cell r="K91">
            <v>13</v>
          </cell>
          <cell r="L91">
            <v>3</v>
          </cell>
          <cell r="M91">
            <v>2</v>
          </cell>
          <cell r="N91">
            <v>20</v>
          </cell>
          <cell r="O91">
            <v>3</v>
          </cell>
          <cell r="P91">
            <v>41</v>
          </cell>
        </row>
        <row r="92">
          <cell r="H92" t="str">
            <v>105453-P.S.R. TRANQUILLA</v>
          </cell>
          <cell r="K92">
            <v>31</v>
          </cell>
          <cell r="L92">
            <v>6</v>
          </cell>
          <cell r="M92">
            <v>16</v>
          </cell>
          <cell r="N92">
            <v>7</v>
          </cell>
          <cell r="O92">
            <v>8</v>
          </cell>
          <cell r="P92">
            <v>68</v>
          </cell>
        </row>
        <row r="93">
          <cell r="H93" t="str">
            <v>105454-P.S.R. CUNLAGUA</v>
          </cell>
          <cell r="K93">
            <v>7</v>
          </cell>
          <cell r="L93">
            <v>2</v>
          </cell>
          <cell r="N93">
            <v>2</v>
          </cell>
          <cell r="O93">
            <v>2</v>
          </cell>
          <cell r="P93">
            <v>13</v>
          </cell>
        </row>
        <row r="94">
          <cell r="H94" t="str">
            <v>105455-P.S.R. CHILLEPIN</v>
          </cell>
          <cell r="K94">
            <v>19</v>
          </cell>
          <cell r="L94">
            <v>1</v>
          </cell>
          <cell r="M94">
            <v>1</v>
          </cell>
          <cell r="N94">
            <v>2</v>
          </cell>
          <cell r="O94">
            <v>1</v>
          </cell>
          <cell r="P94">
            <v>24</v>
          </cell>
        </row>
        <row r="95">
          <cell r="H95" t="str">
            <v>105456-P.S.R. LLIMPO</v>
          </cell>
          <cell r="K95">
            <v>27</v>
          </cell>
          <cell r="L95">
            <v>2</v>
          </cell>
          <cell r="M95">
            <v>4</v>
          </cell>
          <cell r="N95">
            <v>9</v>
          </cell>
          <cell r="O95">
            <v>3</v>
          </cell>
          <cell r="P95">
            <v>45</v>
          </cell>
        </row>
        <row r="96">
          <cell r="H96" t="str">
            <v>105457-P.S.R. SAN AGUSTIN</v>
          </cell>
          <cell r="K96">
            <v>6</v>
          </cell>
          <cell r="L96">
            <v>3</v>
          </cell>
          <cell r="M96">
            <v>2</v>
          </cell>
          <cell r="N96">
            <v>2</v>
          </cell>
          <cell r="O96">
            <v>1</v>
          </cell>
          <cell r="P96">
            <v>14</v>
          </cell>
        </row>
        <row r="97">
          <cell r="H97" t="str">
            <v>105458-P.S.R. TAHUINCO</v>
          </cell>
          <cell r="K97">
            <v>59</v>
          </cell>
          <cell r="L97">
            <v>9</v>
          </cell>
          <cell r="M97">
            <v>22</v>
          </cell>
          <cell r="N97">
            <v>8</v>
          </cell>
          <cell r="O97">
            <v>10</v>
          </cell>
          <cell r="P97">
            <v>108</v>
          </cell>
        </row>
        <row r="98">
          <cell r="H98" t="str">
            <v>105491-P.S.R. QUELEN BAJO</v>
          </cell>
          <cell r="K98">
            <v>31</v>
          </cell>
          <cell r="L98">
            <v>4</v>
          </cell>
          <cell r="M98">
            <v>6</v>
          </cell>
          <cell r="N98">
            <v>8</v>
          </cell>
          <cell r="O98">
            <v>7</v>
          </cell>
          <cell r="P98">
            <v>56</v>
          </cell>
        </row>
        <row r="99">
          <cell r="H99" t="str">
            <v>105492-P.S.R. CAMISA</v>
          </cell>
          <cell r="K99">
            <v>5</v>
          </cell>
          <cell r="L99">
            <v>4</v>
          </cell>
          <cell r="M99">
            <v>8</v>
          </cell>
          <cell r="N99">
            <v>2</v>
          </cell>
          <cell r="O99">
            <v>2</v>
          </cell>
          <cell r="P99">
            <v>21</v>
          </cell>
        </row>
        <row r="100">
          <cell r="H100" t="str">
            <v>105501-P.S.R. ARBOLEDA GRANDE</v>
          </cell>
          <cell r="K100">
            <v>33</v>
          </cell>
          <cell r="L100">
            <v>8</v>
          </cell>
          <cell r="M100">
            <v>4</v>
          </cell>
          <cell r="N100">
            <v>1</v>
          </cell>
          <cell r="O100">
            <v>1</v>
          </cell>
          <cell r="P100">
            <v>47</v>
          </cell>
        </row>
        <row r="101">
          <cell r="H101" t="str">
            <v>Total 04204-SALAMANCA</v>
          </cell>
          <cell r="I101">
            <v>165</v>
          </cell>
          <cell r="J101">
            <v>173</v>
          </cell>
          <cell r="K101">
            <v>406</v>
          </cell>
          <cell r="L101">
            <v>152</v>
          </cell>
          <cell r="M101">
            <v>224</v>
          </cell>
          <cell r="N101">
            <v>206</v>
          </cell>
          <cell r="O101">
            <v>219</v>
          </cell>
          <cell r="P101">
            <v>1545</v>
          </cell>
        </row>
        <row r="102">
          <cell r="H102" t="str">
            <v>04301-OVALLE</v>
          </cell>
        </row>
        <row r="103">
          <cell r="H103" t="str">
            <v>105102-HOSPITAL OVALLE</v>
          </cell>
          <cell r="I103">
            <v>1409</v>
          </cell>
          <cell r="J103">
            <v>1327</v>
          </cell>
          <cell r="K103">
            <v>1522</v>
          </cell>
          <cell r="L103">
            <v>1110</v>
          </cell>
          <cell r="M103">
            <v>0</v>
          </cell>
          <cell r="N103">
            <v>0</v>
          </cell>
          <cell r="O103">
            <v>0</v>
          </cell>
          <cell r="P103">
            <v>5368</v>
          </cell>
        </row>
        <row r="104">
          <cell r="H104" t="str">
            <v>105315-CES. RURAL C. DE TAMAYA</v>
          </cell>
          <cell r="I104">
            <v>113</v>
          </cell>
          <cell r="J104">
            <v>93</v>
          </cell>
          <cell r="K104">
            <v>49</v>
          </cell>
          <cell r="L104">
            <v>49</v>
          </cell>
          <cell r="M104">
            <v>83</v>
          </cell>
          <cell r="N104">
            <v>56</v>
          </cell>
          <cell r="O104">
            <v>51</v>
          </cell>
          <cell r="P104">
            <v>494</v>
          </cell>
        </row>
        <row r="105">
          <cell r="H105" t="str">
            <v>105317-CES. JORGE JORDAN D.</v>
          </cell>
          <cell r="I105">
            <v>225</v>
          </cell>
          <cell r="J105">
            <v>217</v>
          </cell>
          <cell r="K105">
            <v>251</v>
          </cell>
          <cell r="L105">
            <v>168</v>
          </cell>
          <cell r="M105">
            <v>198</v>
          </cell>
          <cell r="N105">
            <v>162</v>
          </cell>
          <cell r="O105">
            <v>200</v>
          </cell>
          <cell r="P105">
            <v>1421</v>
          </cell>
        </row>
        <row r="106">
          <cell r="H106" t="str">
            <v>105322-CES. MARCOS MACUADA</v>
          </cell>
          <cell r="I106">
            <v>161</v>
          </cell>
          <cell r="J106">
            <v>216</v>
          </cell>
          <cell r="K106">
            <v>236</v>
          </cell>
          <cell r="L106">
            <v>197</v>
          </cell>
          <cell r="M106">
            <v>256</v>
          </cell>
          <cell r="N106">
            <v>205</v>
          </cell>
          <cell r="O106">
            <v>172</v>
          </cell>
          <cell r="P106">
            <v>1443</v>
          </cell>
        </row>
        <row r="107">
          <cell r="H107" t="str">
            <v>105324-CES. SOTAQUI</v>
          </cell>
          <cell r="I107">
            <v>34</v>
          </cell>
          <cell r="J107">
            <v>30</v>
          </cell>
          <cell r="K107">
            <v>35</v>
          </cell>
          <cell r="L107">
            <v>24</v>
          </cell>
          <cell r="M107">
            <v>47</v>
          </cell>
          <cell r="N107">
            <v>22</v>
          </cell>
          <cell r="O107">
            <v>46</v>
          </cell>
          <cell r="P107">
            <v>238</v>
          </cell>
        </row>
        <row r="108">
          <cell r="H108" t="str">
            <v>105415-P.S.R. BARRAZA</v>
          </cell>
          <cell r="I108">
            <v>24</v>
          </cell>
          <cell r="J108">
            <v>22</v>
          </cell>
          <cell r="K108">
            <v>17</v>
          </cell>
          <cell r="L108">
            <v>14</v>
          </cell>
          <cell r="M108">
            <v>9</v>
          </cell>
          <cell r="N108">
            <v>18</v>
          </cell>
          <cell r="O108">
            <v>14</v>
          </cell>
          <cell r="P108">
            <v>118</v>
          </cell>
        </row>
        <row r="109">
          <cell r="H109" t="str">
            <v xml:space="preserve">105416-P.S.R. CAMARICO                  </v>
          </cell>
          <cell r="I109">
            <v>6</v>
          </cell>
          <cell r="J109">
            <v>12</v>
          </cell>
          <cell r="K109">
            <v>13</v>
          </cell>
          <cell r="L109">
            <v>8</v>
          </cell>
          <cell r="M109">
            <v>9</v>
          </cell>
          <cell r="N109">
            <v>9</v>
          </cell>
          <cell r="O109">
            <v>8</v>
          </cell>
          <cell r="P109">
            <v>65</v>
          </cell>
        </row>
        <row r="110">
          <cell r="H110" t="str">
            <v>105417-P.S.R. ALCONES BAJOS</v>
          </cell>
          <cell r="I110">
            <v>6</v>
          </cell>
          <cell r="J110">
            <v>10</v>
          </cell>
          <cell r="K110">
            <v>7</v>
          </cell>
          <cell r="M110">
            <v>11</v>
          </cell>
          <cell r="N110">
            <v>2</v>
          </cell>
          <cell r="O110">
            <v>10</v>
          </cell>
          <cell r="P110">
            <v>46</v>
          </cell>
        </row>
        <row r="111">
          <cell r="H111" t="str">
            <v>105419-P.S.R. LAS SOSSAS</v>
          </cell>
          <cell r="J111">
            <v>18</v>
          </cell>
          <cell r="K111">
            <v>14</v>
          </cell>
          <cell r="L111">
            <v>4</v>
          </cell>
          <cell r="M111">
            <v>7</v>
          </cell>
          <cell r="N111">
            <v>9</v>
          </cell>
          <cell r="O111">
            <v>12</v>
          </cell>
          <cell r="P111">
            <v>64</v>
          </cell>
        </row>
        <row r="112">
          <cell r="H112" t="str">
            <v>105420-P.S.R. LIMARI</v>
          </cell>
          <cell r="I112">
            <v>7</v>
          </cell>
          <cell r="J112">
            <v>13</v>
          </cell>
          <cell r="K112">
            <v>11</v>
          </cell>
          <cell r="L112">
            <v>12</v>
          </cell>
          <cell r="M112">
            <v>18</v>
          </cell>
          <cell r="O112">
            <v>35</v>
          </cell>
          <cell r="P112">
            <v>96</v>
          </cell>
        </row>
        <row r="113">
          <cell r="H113" t="str">
            <v>105422-P.S.R. HORNILLOS</v>
          </cell>
          <cell r="I113">
            <v>2</v>
          </cell>
          <cell r="J113">
            <v>1</v>
          </cell>
          <cell r="L113">
            <v>3</v>
          </cell>
          <cell r="M113">
            <v>2</v>
          </cell>
          <cell r="N113">
            <v>1</v>
          </cell>
          <cell r="O113">
            <v>2</v>
          </cell>
          <cell r="P113">
            <v>11</v>
          </cell>
        </row>
        <row r="114">
          <cell r="H114" t="str">
            <v>105437-P.S.R. CHALINGA</v>
          </cell>
          <cell r="I114">
            <v>2</v>
          </cell>
          <cell r="J114">
            <v>6</v>
          </cell>
          <cell r="K114">
            <v>5</v>
          </cell>
          <cell r="L114">
            <v>4</v>
          </cell>
          <cell r="M114">
            <v>5</v>
          </cell>
          <cell r="N114">
            <v>5</v>
          </cell>
          <cell r="O114">
            <v>8</v>
          </cell>
          <cell r="P114">
            <v>35</v>
          </cell>
        </row>
        <row r="115">
          <cell r="H115" t="str">
            <v>105439-P.S.R. CERRO BLANCO</v>
          </cell>
          <cell r="I115">
            <v>0</v>
          </cell>
          <cell r="J115">
            <v>1</v>
          </cell>
          <cell r="K115">
            <v>1</v>
          </cell>
          <cell r="L115">
            <v>1</v>
          </cell>
          <cell r="M115">
            <v>2</v>
          </cell>
          <cell r="N115">
            <v>2</v>
          </cell>
          <cell r="O115">
            <v>2</v>
          </cell>
          <cell r="P115">
            <v>9</v>
          </cell>
        </row>
        <row r="116">
          <cell r="H116" t="str">
            <v>105507-P.S.R. HUAMALATA</v>
          </cell>
          <cell r="I116">
            <v>5</v>
          </cell>
          <cell r="J116">
            <v>16</v>
          </cell>
          <cell r="K116">
            <v>14</v>
          </cell>
          <cell r="L116">
            <v>7</v>
          </cell>
          <cell r="M116">
            <v>14</v>
          </cell>
          <cell r="N116">
            <v>5</v>
          </cell>
          <cell r="O116">
            <v>9</v>
          </cell>
          <cell r="P116">
            <v>70</v>
          </cell>
        </row>
        <row r="117">
          <cell r="H117" t="str">
            <v>105510-P.S.R. RECOLETA</v>
          </cell>
          <cell r="J117">
            <v>25</v>
          </cell>
          <cell r="K117">
            <v>13</v>
          </cell>
          <cell r="L117">
            <v>5</v>
          </cell>
          <cell r="M117">
            <v>11</v>
          </cell>
          <cell r="N117">
            <v>7</v>
          </cell>
          <cell r="O117">
            <v>11</v>
          </cell>
          <cell r="P117">
            <v>72</v>
          </cell>
        </row>
        <row r="118">
          <cell r="H118" t="str">
            <v>105722-CECOF SAN JOSE DE LA DEHESA</v>
          </cell>
          <cell r="I118">
            <v>29</v>
          </cell>
          <cell r="J118">
            <v>90</v>
          </cell>
          <cell r="K118">
            <v>47</v>
          </cell>
          <cell r="L118">
            <v>11</v>
          </cell>
          <cell r="M118">
            <v>34</v>
          </cell>
          <cell r="N118">
            <v>27</v>
          </cell>
          <cell r="O118">
            <v>18</v>
          </cell>
          <cell r="P118">
            <v>256</v>
          </cell>
        </row>
        <row r="119">
          <cell r="H119" t="str">
            <v>105723-CECOF LIMARI</v>
          </cell>
          <cell r="I119">
            <v>53</v>
          </cell>
          <cell r="J119">
            <v>49</v>
          </cell>
          <cell r="K119">
            <v>34</v>
          </cell>
          <cell r="L119">
            <v>32</v>
          </cell>
          <cell r="M119">
            <v>49</v>
          </cell>
          <cell r="N119">
            <v>22</v>
          </cell>
          <cell r="P119">
            <v>239</v>
          </cell>
        </row>
        <row r="120">
          <cell r="H120" t="str">
            <v>200258-CECOF LOS COPIHUES</v>
          </cell>
          <cell r="J120">
            <v>20</v>
          </cell>
          <cell r="L120">
            <v>53</v>
          </cell>
          <cell r="M120">
            <v>22</v>
          </cell>
          <cell r="N120">
            <v>7</v>
          </cell>
          <cell r="O120">
            <v>18</v>
          </cell>
          <cell r="P120">
            <v>120</v>
          </cell>
        </row>
        <row r="121">
          <cell r="H121" t="str">
            <v>Total 04301-OVALLE</v>
          </cell>
          <cell r="I121">
            <v>2076</v>
          </cell>
          <cell r="J121">
            <v>2166</v>
          </cell>
          <cell r="K121">
            <v>2269</v>
          </cell>
          <cell r="L121">
            <v>1702</v>
          </cell>
          <cell r="M121">
            <v>777</v>
          </cell>
          <cell r="N121">
            <v>559</v>
          </cell>
          <cell r="O121">
            <v>616</v>
          </cell>
          <cell r="P121">
            <v>10165</v>
          </cell>
        </row>
        <row r="122">
          <cell r="H122" t="str">
            <v>04302-COMBARBALÁ</v>
          </cell>
        </row>
        <row r="123">
          <cell r="H123" t="str">
            <v>105105-HOSPITAL COMBARBALA</v>
          </cell>
          <cell r="I123">
            <v>76</v>
          </cell>
          <cell r="J123">
            <v>48</v>
          </cell>
          <cell r="K123">
            <v>44</v>
          </cell>
          <cell r="L123">
            <v>42</v>
          </cell>
          <cell r="M123">
            <v>71</v>
          </cell>
          <cell r="N123">
            <v>50</v>
          </cell>
          <cell r="O123">
            <v>55</v>
          </cell>
          <cell r="P123">
            <v>386</v>
          </cell>
        </row>
        <row r="124">
          <cell r="H124" t="str">
            <v>105433-P.S.R. SAN LORENZO</v>
          </cell>
          <cell r="J124">
            <v>1</v>
          </cell>
          <cell r="K124">
            <v>1</v>
          </cell>
          <cell r="L124">
            <v>2</v>
          </cell>
          <cell r="N124">
            <v>1</v>
          </cell>
          <cell r="P124">
            <v>5</v>
          </cell>
        </row>
        <row r="125">
          <cell r="H125" t="str">
            <v>105434-P.S.R. SAN MARCOS</v>
          </cell>
          <cell r="I125">
            <v>3</v>
          </cell>
          <cell r="J125">
            <v>2</v>
          </cell>
          <cell r="K125">
            <v>5</v>
          </cell>
          <cell r="N125">
            <v>3</v>
          </cell>
          <cell r="O125">
            <v>5</v>
          </cell>
          <cell r="P125">
            <v>18</v>
          </cell>
        </row>
        <row r="126">
          <cell r="H126" t="str">
            <v>105441-P.S.R. MANQUEHUA</v>
          </cell>
          <cell r="I126">
            <v>5</v>
          </cell>
          <cell r="J126">
            <v>3</v>
          </cell>
          <cell r="L126">
            <v>7</v>
          </cell>
          <cell r="M126">
            <v>3</v>
          </cell>
          <cell r="N126">
            <v>2</v>
          </cell>
          <cell r="O126">
            <v>4</v>
          </cell>
          <cell r="P126">
            <v>24</v>
          </cell>
        </row>
        <row r="127">
          <cell r="H127" t="str">
            <v xml:space="preserve">105459-P.S.R. BARRANCAS                </v>
          </cell>
          <cell r="J127">
            <v>1</v>
          </cell>
          <cell r="K127">
            <v>2</v>
          </cell>
          <cell r="L127">
            <v>3</v>
          </cell>
          <cell r="M127">
            <v>1</v>
          </cell>
          <cell r="N127">
            <v>4</v>
          </cell>
          <cell r="P127">
            <v>11</v>
          </cell>
        </row>
        <row r="128">
          <cell r="H128" t="str">
            <v>105460-P.S.R. COGOTI 18</v>
          </cell>
          <cell r="I128">
            <v>3</v>
          </cell>
          <cell r="J128">
            <v>10</v>
          </cell>
          <cell r="K128">
            <v>11</v>
          </cell>
          <cell r="L128">
            <v>7</v>
          </cell>
          <cell r="N128">
            <v>10</v>
          </cell>
          <cell r="P128">
            <v>41</v>
          </cell>
        </row>
        <row r="129">
          <cell r="H129" t="str">
            <v>105461-P.S.R. EL HUACHO</v>
          </cell>
          <cell r="I129">
            <v>1</v>
          </cell>
          <cell r="K129">
            <v>1</v>
          </cell>
          <cell r="L129">
            <v>2</v>
          </cell>
          <cell r="M129">
            <v>3</v>
          </cell>
          <cell r="N129">
            <v>1</v>
          </cell>
          <cell r="O129">
            <v>1</v>
          </cell>
          <cell r="P129">
            <v>9</v>
          </cell>
        </row>
        <row r="130">
          <cell r="H130" t="str">
            <v>105462-P.S.R. EL SAUCE</v>
          </cell>
          <cell r="J130">
            <v>1</v>
          </cell>
          <cell r="K130">
            <v>9</v>
          </cell>
          <cell r="L130">
            <v>2</v>
          </cell>
          <cell r="M130">
            <v>3</v>
          </cell>
          <cell r="N130">
            <v>1</v>
          </cell>
          <cell r="O130">
            <v>3</v>
          </cell>
          <cell r="P130">
            <v>19</v>
          </cell>
        </row>
        <row r="131">
          <cell r="H131" t="str">
            <v>105463-P.S.R. QUILITAPIA</v>
          </cell>
          <cell r="I131">
            <v>7</v>
          </cell>
          <cell r="J131">
            <v>2</v>
          </cell>
          <cell r="K131">
            <v>1</v>
          </cell>
          <cell r="L131">
            <v>7</v>
          </cell>
          <cell r="M131">
            <v>2</v>
          </cell>
          <cell r="N131">
            <v>2</v>
          </cell>
          <cell r="O131">
            <v>9</v>
          </cell>
          <cell r="P131">
            <v>30</v>
          </cell>
        </row>
        <row r="132">
          <cell r="H132" t="str">
            <v>105464-P.S.R. LA LIGUA</v>
          </cell>
          <cell r="I132">
            <v>3</v>
          </cell>
          <cell r="J132">
            <v>5</v>
          </cell>
          <cell r="K132">
            <v>2</v>
          </cell>
          <cell r="L132">
            <v>3</v>
          </cell>
          <cell r="N132">
            <v>2</v>
          </cell>
          <cell r="O132">
            <v>4</v>
          </cell>
          <cell r="P132">
            <v>19</v>
          </cell>
        </row>
        <row r="133">
          <cell r="H133" t="str">
            <v>105465-P.S.R. RAMADILLA</v>
          </cell>
          <cell r="J133">
            <v>1</v>
          </cell>
          <cell r="K133">
            <v>1</v>
          </cell>
          <cell r="L133">
            <v>3</v>
          </cell>
          <cell r="N133">
            <v>1</v>
          </cell>
          <cell r="O133">
            <v>2</v>
          </cell>
          <cell r="P133">
            <v>8</v>
          </cell>
        </row>
        <row r="134">
          <cell r="H134" t="str">
            <v>105466-P.S.R. VALLE HERMOSO</v>
          </cell>
          <cell r="I134">
            <v>1</v>
          </cell>
          <cell r="J134">
            <v>1</v>
          </cell>
          <cell r="K134">
            <v>1</v>
          </cell>
          <cell r="L134">
            <v>5</v>
          </cell>
          <cell r="M134">
            <v>3</v>
          </cell>
          <cell r="N134">
            <v>4</v>
          </cell>
          <cell r="O134">
            <v>3</v>
          </cell>
          <cell r="P134">
            <v>18</v>
          </cell>
        </row>
        <row r="135">
          <cell r="H135" t="str">
            <v>105490-P.S.R. EL DURAZNO</v>
          </cell>
          <cell r="I135">
            <v>5</v>
          </cell>
          <cell r="J135">
            <v>3</v>
          </cell>
          <cell r="L135">
            <v>4</v>
          </cell>
          <cell r="N135">
            <v>6</v>
          </cell>
          <cell r="O135">
            <v>1</v>
          </cell>
          <cell r="P135">
            <v>19</v>
          </cell>
        </row>
        <row r="136">
          <cell r="H136" t="str">
            <v>Total 04302-COMBARBALÁ</v>
          </cell>
          <cell r="I136">
            <v>104</v>
          </cell>
          <cell r="J136">
            <v>78</v>
          </cell>
          <cell r="K136">
            <v>78</v>
          </cell>
          <cell r="L136">
            <v>87</v>
          </cell>
          <cell r="M136">
            <v>86</v>
          </cell>
          <cell r="N136">
            <v>87</v>
          </cell>
          <cell r="O136">
            <v>87</v>
          </cell>
          <cell r="P136">
            <v>607</v>
          </cell>
        </row>
        <row r="137">
          <cell r="H137" t="str">
            <v>04304-MONTE PATRIA</v>
          </cell>
        </row>
        <row r="138">
          <cell r="H138" t="str">
            <v>105307-CES. RURAL MONTE PATRIA</v>
          </cell>
          <cell r="J138">
            <v>102</v>
          </cell>
          <cell r="K138">
            <v>100</v>
          </cell>
          <cell r="L138">
            <v>72</v>
          </cell>
          <cell r="M138">
            <v>77</v>
          </cell>
          <cell r="N138">
            <v>56</v>
          </cell>
          <cell r="O138">
            <v>77</v>
          </cell>
          <cell r="P138">
            <v>484</v>
          </cell>
        </row>
        <row r="139">
          <cell r="H139" t="str">
            <v>105311-CES. RURAL CHAÑARAL ALTO</v>
          </cell>
          <cell r="I139">
            <v>25</v>
          </cell>
          <cell r="J139">
            <v>10</v>
          </cell>
          <cell r="K139">
            <v>55</v>
          </cell>
          <cell r="L139">
            <v>31</v>
          </cell>
          <cell r="M139">
            <v>56</v>
          </cell>
          <cell r="N139">
            <v>36</v>
          </cell>
          <cell r="O139">
            <v>21</v>
          </cell>
          <cell r="P139">
            <v>234</v>
          </cell>
        </row>
        <row r="140">
          <cell r="H140" t="str">
            <v>105312-CES. RURAL CAREN</v>
          </cell>
          <cell r="I140">
            <v>19</v>
          </cell>
          <cell r="J140">
            <v>16</v>
          </cell>
          <cell r="K140">
            <v>49</v>
          </cell>
          <cell r="L140">
            <v>21</v>
          </cell>
          <cell r="M140">
            <v>28</v>
          </cell>
          <cell r="N140">
            <v>21</v>
          </cell>
          <cell r="O140">
            <v>18</v>
          </cell>
          <cell r="P140">
            <v>172</v>
          </cell>
        </row>
        <row r="141">
          <cell r="H141" t="str">
            <v>105318-CES. RURAL EL PALQUI</v>
          </cell>
          <cell r="I141">
            <v>0</v>
          </cell>
          <cell r="J141">
            <v>46</v>
          </cell>
          <cell r="K141">
            <v>34</v>
          </cell>
          <cell r="L141">
            <v>40</v>
          </cell>
          <cell r="M141">
            <v>78</v>
          </cell>
          <cell r="N141">
            <v>47</v>
          </cell>
          <cell r="O141">
            <v>63</v>
          </cell>
          <cell r="P141">
            <v>308</v>
          </cell>
        </row>
        <row r="142">
          <cell r="H142" t="str">
            <v>Total 04304-MONTE PATRIA</v>
          </cell>
          <cell r="I142">
            <v>44</v>
          </cell>
          <cell r="J142">
            <v>174</v>
          </cell>
          <cell r="K142">
            <v>238</v>
          </cell>
          <cell r="L142">
            <v>164</v>
          </cell>
          <cell r="M142">
            <v>239</v>
          </cell>
          <cell r="N142">
            <v>160</v>
          </cell>
          <cell r="O142">
            <v>179</v>
          </cell>
          <cell r="P142">
            <v>1198</v>
          </cell>
        </row>
        <row r="143">
          <cell r="H143" t="str">
            <v>04304-PUNITAQUI</v>
          </cell>
        </row>
        <row r="144">
          <cell r="H144" t="str">
            <v>105308-CES. RURAL PUNITAQUI</v>
          </cell>
          <cell r="I144">
            <v>143</v>
          </cell>
          <cell r="J144">
            <v>104</v>
          </cell>
          <cell r="K144">
            <v>115</v>
          </cell>
          <cell r="L144">
            <v>108</v>
          </cell>
          <cell r="M144">
            <v>139</v>
          </cell>
          <cell r="N144">
            <v>64</v>
          </cell>
          <cell r="O144">
            <v>61</v>
          </cell>
          <cell r="P144">
            <v>734</v>
          </cell>
        </row>
        <row r="145">
          <cell r="H145" t="str">
            <v>Total 04304-PUNITAQUI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61</v>
          </cell>
          <cell r="P145">
            <v>734</v>
          </cell>
        </row>
        <row r="146">
          <cell r="H146" t="str">
            <v>04305-RIO HURTADO</v>
          </cell>
        </row>
        <row r="147">
          <cell r="H147" t="str">
            <v>105310-CES. RURAL PICHASCA</v>
          </cell>
          <cell r="I147">
            <v>10</v>
          </cell>
          <cell r="J147">
            <v>6</v>
          </cell>
          <cell r="K147">
            <v>5</v>
          </cell>
          <cell r="L147">
            <v>8</v>
          </cell>
          <cell r="M147">
            <v>2</v>
          </cell>
          <cell r="N147">
            <v>8</v>
          </cell>
          <cell r="O147">
            <v>5</v>
          </cell>
          <cell r="P147">
            <v>44</v>
          </cell>
        </row>
        <row r="148">
          <cell r="H148" t="str">
            <v>105409-P.S.R. EL CHAÑAR</v>
          </cell>
          <cell r="I148">
            <v>0</v>
          </cell>
          <cell r="K148">
            <v>2</v>
          </cell>
          <cell r="N148">
            <v>0</v>
          </cell>
          <cell r="O148">
            <v>3</v>
          </cell>
          <cell r="P148">
            <v>5</v>
          </cell>
        </row>
        <row r="149">
          <cell r="H149" t="str">
            <v>105410-P.S.R. HURTADO</v>
          </cell>
          <cell r="K149">
            <v>2</v>
          </cell>
          <cell r="L149">
            <v>2</v>
          </cell>
          <cell r="O149">
            <v>1</v>
          </cell>
          <cell r="P149">
            <v>5</v>
          </cell>
        </row>
        <row r="150">
          <cell r="H150" t="str">
            <v>105411-P.S.R. LAS BREAS</v>
          </cell>
          <cell r="I150">
            <v>0</v>
          </cell>
          <cell r="K150">
            <v>3</v>
          </cell>
          <cell r="N150">
            <v>1</v>
          </cell>
          <cell r="P150">
            <v>4</v>
          </cell>
        </row>
        <row r="151">
          <cell r="H151" t="str">
            <v>105413-P.S.R. SAMO ALTO</v>
          </cell>
          <cell r="I151">
            <v>8</v>
          </cell>
          <cell r="J151">
            <v>4</v>
          </cell>
          <cell r="K151">
            <v>12</v>
          </cell>
          <cell r="L151">
            <v>1</v>
          </cell>
          <cell r="M151">
            <v>4</v>
          </cell>
          <cell r="N151">
            <v>17</v>
          </cell>
          <cell r="O151">
            <v>6</v>
          </cell>
          <cell r="P151">
            <v>52</v>
          </cell>
        </row>
        <row r="152">
          <cell r="H152" t="str">
            <v>105414-P.S.R. SERON</v>
          </cell>
          <cell r="I152">
            <v>1</v>
          </cell>
          <cell r="J152">
            <v>5</v>
          </cell>
          <cell r="K152">
            <v>1</v>
          </cell>
          <cell r="L152">
            <v>6</v>
          </cell>
          <cell r="N152">
            <v>5</v>
          </cell>
          <cell r="O152">
            <v>1</v>
          </cell>
          <cell r="P152">
            <v>19</v>
          </cell>
        </row>
        <row r="153">
          <cell r="H153" t="str">
            <v>105503-P.S.R. TABAQUEROS</v>
          </cell>
          <cell r="I153">
            <v>3</v>
          </cell>
          <cell r="N153">
            <v>2</v>
          </cell>
          <cell r="O153">
            <v>2</v>
          </cell>
          <cell r="P153">
            <v>7</v>
          </cell>
        </row>
        <row r="154">
          <cell r="H154" t="str">
            <v>Total 04305-RIO HURTADO</v>
          </cell>
          <cell r="I154">
            <v>22</v>
          </cell>
          <cell r="J154">
            <v>15</v>
          </cell>
          <cell r="K154">
            <v>25</v>
          </cell>
          <cell r="L154">
            <v>17</v>
          </cell>
          <cell r="M154">
            <v>6</v>
          </cell>
          <cell r="N154">
            <v>33</v>
          </cell>
          <cell r="O154">
            <v>18</v>
          </cell>
          <cell r="P154">
            <v>136</v>
          </cell>
        </row>
        <row r="155">
          <cell r="H155" t="str">
            <v>Total general</v>
          </cell>
          <cell r="I155">
            <v>6351</v>
          </cell>
          <cell r="J155">
            <v>6651</v>
          </cell>
          <cell r="K155">
            <v>6881</v>
          </cell>
          <cell r="L155">
            <v>5046</v>
          </cell>
          <cell r="M155">
            <v>4898</v>
          </cell>
          <cell r="N155">
            <v>4341</v>
          </cell>
          <cell r="O155">
            <v>4880</v>
          </cell>
          <cell r="P155">
            <v>39048</v>
          </cell>
        </row>
      </sheetData>
      <sheetData sheetId="5"/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349</v>
          </cell>
          <cell r="M6">
            <v>140</v>
          </cell>
          <cell r="N6">
            <v>374</v>
          </cell>
          <cell r="O6">
            <v>334</v>
          </cell>
          <cell r="P6">
            <v>2051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274</v>
          </cell>
          <cell r="M7">
            <v>269</v>
          </cell>
          <cell r="N7">
            <v>198</v>
          </cell>
          <cell r="O7">
            <v>298</v>
          </cell>
          <cell r="P7">
            <v>1915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146</v>
          </cell>
          <cell r="M8">
            <v>229</v>
          </cell>
          <cell r="N8">
            <v>136</v>
          </cell>
          <cell r="O8">
            <v>133</v>
          </cell>
          <cell r="P8">
            <v>1031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224</v>
          </cell>
          <cell r="M9">
            <v>197</v>
          </cell>
          <cell r="N9">
            <v>256</v>
          </cell>
          <cell r="O9">
            <v>312</v>
          </cell>
          <cell r="P9">
            <v>1576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160</v>
          </cell>
          <cell r="M10">
            <v>152</v>
          </cell>
          <cell r="N10">
            <v>205</v>
          </cell>
          <cell r="O10">
            <v>90</v>
          </cell>
          <cell r="P10">
            <v>950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88</v>
          </cell>
          <cell r="M11">
            <v>152</v>
          </cell>
          <cell r="N11">
            <v>155</v>
          </cell>
          <cell r="O11">
            <v>148</v>
          </cell>
          <cell r="P11">
            <v>1259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33</v>
          </cell>
          <cell r="M12">
            <v>39</v>
          </cell>
          <cell r="N12">
            <v>52</v>
          </cell>
          <cell r="O12">
            <v>44</v>
          </cell>
          <cell r="P12">
            <v>227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20</v>
          </cell>
          <cell r="M13">
            <v>12</v>
          </cell>
          <cell r="N13">
            <v>10</v>
          </cell>
          <cell r="O13">
            <v>10</v>
          </cell>
          <cell r="P13">
            <v>87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20</v>
          </cell>
          <cell r="M14">
            <v>11</v>
          </cell>
          <cell r="N14">
            <v>13</v>
          </cell>
          <cell r="O14">
            <v>8</v>
          </cell>
          <cell r="P14">
            <v>77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21</v>
          </cell>
          <cell r="M15">
            <v>21</v>
          </cell>
          <cell r="N15">
            <v>15</v>
          </cell>
          <cell r="O15">
            <v>30</v>
          </cell>
          <cell r="P15">
            <v>141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28</v>
          </cell>
          <cell r="M16">
            <v>32</v>
          </cell>
          <cell r="N16">
            <v>36</v>
          </cell>
          <cell r="O16">
            <v>36</v>
          </cell>
          <cell r="P16">
            <v>221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18</v>
          </cell>
          <cell r="M17">
            <v>32</v>
          </cell>
          <cell r="N17">
            <v>24</v>
          </cell>
          <cell r="O17">
            <v>12</v>
          </cell>
          <cell r="P17">
            <v>147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6</v>
          </cell>
          <cell r="M18">
            <v>4</v>
          </cell>
          <cell r="N18">
            <v>7</v>
          </cell>
          <cell r="O18">
            <v>16</v>
          </cell>
          <cell r="P18">
            <v>64</v>
          </cell>
        </row>
        <row r="19">
          <cell r="H19" t="str">
            <v>Total 04101-LA SERENA</v>
          </cell>
          <cell r="I19">
            <v>1344</v>
          </cell>
          <cell r="J19">
            <v>1178</v>
          </cell>
          <cell r="K19">
            <v>1595</v>
          </cell>
          <cell r="L19">
            <v>1387</v>
          </cell>
          <cell r="M19">
            <v>1290</v>
          </cell>
          <cell r="N19">
            <v>1481</v>
          </cell>
          <cell r="O19">
            <v>1471</v>
          </cell>
          <cell r="P19">
            <v>9746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1</v>
          </cell>
          <cell r="P21">
            <v>1</v>
          </cell>
        </row>
        <row r="22">
          <cell r="H22" t="str">
            <v>105303-CES. SAN JUAN</v>
          </cell>
          <cell r="I22">
            <v>385</v>
          </cell>
          <cell r="J22">
            <v>413</v>
          </cell>
          <cell r="K22">
            <v>457</v>
          </cell>
          <cell r="L22">
            <v>472</v>
          </cell>
          <cell r="M22">
            <v>580</v>
          </cell>
          <cell r="N22">
            <v>244</v>
          </cell>
          <cell r="O22">
            <v>329</v>
          </cell>
          <cell r="P22">
            <v>2880</v>
          </cell>
        </row>
        <row r="23">
          <cell r="H23" t="str">
            <v>105304-CES. SANTA CECILIA</v>
          </cell>
          <cell r="I23">
            <v>388</v>
          </cell>
          <cell r="J23">
            <v>329</v>
          </cell>
          <cell r="K23">
            <v>366</v>
          </cell>
          <cell r="L23">
            <v>223</v>
          </cell>
          <cell r="M23">
            <v>219</v>
          </cell>
          <cell r="N23">
            <v>260</v>
          </cell>
          <cell r="O23">
            <v>299</v>
          </cell>
          <cell r="P23">
            <v>2084</v>
          </cell>
        </row>
        <row r="24">
          <cell r="H24" t="str">
            <v>105305-CES. TIERRAS BLANCAS</v>
          </cell>
          <cell r="I24">
            <v>205</v>
          </cell>
          <cell r="J24">
            <v>117</v>
          </cell>
          <cell r="K24">
            <v>192</v>
          </cell>
          <cell r="L24">
            <v>243</v>
          </cell>
          <cell r="M24">
            <v>205</v>
          </cell>
          <cell r="N24">
            <v>171</v>
          </cell>
          <cell r="O24">
            <v>207</v>
          </cell>
          <cell r="P24">
            <v>1340</v>
          </cell>
        </row>
        <row r="25">
          <cell r="H25" t="str">
            <v>105321-CES. RURAL  TONGOY</v>
          </cell>
          <cell r="I25">
            <v>22</v>
          </cell>
          <cell r="J25">
            <v>24</v>
          </cell>
          <cell r="K25">
            <v>53</v>
          </cell>
          <cell r="L25">
            <v>22</v>
          </cell>
          <cell r="M25">
            <v>34</v>
          </cell>
          <cell r="N25">
            <v>58</v>
          </cell>
          <cell r="O25">
            <v>47</v>
          </cell>
          <cell r="P25">
            <v>260</v>
          </cell>
        </row>
        <row r="26">
          <cell r="H26" t="str">
            <v>105323-CES. DR. SERGIO AGUILAR</v>
          </cell>
          <cell r="I26">
            <v>158</v>
          </cell>
          <cell r="J26">
            <v>118</v>
          </cell>
          <cell r="K26">
            <v>138</v>
          </cell>
          <cell r="L26">
            <v>97</v>
          </cell>
          <cell r="M26">
            <v>167</v>
          </cell>
          <cell r="N26">
            <v>105</v>
          </cell>
          <cell r="O26">
            <v>238</v>
          </cell>
          <cell r="P26">
            <v>1021</v>
          </cell>
        </row>
        <row r="27">
          <cell r="H27" t="str">
            <v xml:space="preserve">105404-P.S.R. EL TANGUE                         </v>
          </cell>
          <cell r="I27">
            <v>18</v>
          </cell>
          <cell r="K27">
            <v>27</v>
          </cell>
          <cell r="L27">
            <v>37</v>
          </cell>
          <cell r="M27">
            <v>1</v>
          </cell>
          <cell r="O27">
            <v>1</v>
          </cell>
          <cell r="P27">
            <v>84</v>
          </cell>
        </row>
        <row r="28">
          <cell r="H28" t="str">
            <v>105405-P.S.R. GUANAQUEROS</v>
          </cell>
          <cell r="I28">
            <v>38</v>
          </cell>
          <cell r="J28">
            <v>7</v>
          </cell>
          <cell r="K28">
            <v>38</v>
          </cell>
          <cell r="L28">
            <v>35</v>
          </cell>
          <cell r="M28">
            <v>8</v>
          </cell>
          <cell r="N28">
            <v>7</v>
          </cell>
          <cell r="O28">
            <v>0</v>
          </cell>
          <cell r="P28">
            <v>133</v>
          </cell>
        </row>
        <row r="29">
          <cell r="H29" t="str">
            <v>105406-P.S.R. PAN DE AZUCAR</v>
          </cell>
          <cell r="I29">
            <v>83</v>
          </cell>
          <cell r="J29">
            <v>92</v>
          </cell>
          <cell r="K29">
            <v>75</v>
          </cell>
          <cell r="L29">
            <v>19</v>
          </cell>
          <cell r="M29">
            <v>34</v>
          </cell>
          <cell r="N29">
            <v>32</v>
          </cell>
          <cell r="O29">
            <v>32</v>
          </cell>
          <cell r="P29">
            <v>367</v>
          </cell>
        </row>
        <row r="30">
          <cell r="H30" t="str">
            <v>105407-P.S.R. TAMBILLOS</v>
          </cell>
          <cell r="I30">
            <v>1</v>
          </cell>
          <cell r="J30">
            <v>1</v>
          </cell>
          <cell r="L30">
            <v>16</v>
          </cell>
          <cell r="O30">
            <v>1</v>
          </cell>
          <cell r="P30">
            <v>19</v>
          </cell>
        </row>
        <row r="31">
          <cell r="H31" t="str">
            <v>105705-CECOF EL ALBA</v>
          </cell>
          <cell r="I31">
            <v>19</v>
          </cell>
          <cell r="J31">
            <v>13</v>
          </cell>
          <cell r="K31">
            <v>31</v>
          </cell>
          <cell r="L31">
            <v>16</v>
          </cell>
          <cell r="M31">
            <v>25</v>
          </cell>
          <cell r="N31">
            <v>26</v>
          </cell>
          <cell r="O31">
            <v>10</v>
          </cell>
          <cell r="P31">
            <v>140</v>
          </cell>
        </row>
        <row r="32">
          <cell r="H32" t="str">
            <v>200273-CECOF PUNTA MIRA</v>
          </cell>
          <cell r="K32">
            <v>15</v>
          </cell>
          <cell r="L32">
            <v>39</v>
          </cell>
          <cell r="M32">
            <v>42</v>
          </cell>
          <cell r="N32">
            <v>24</v>
          </cell>
          <cell r="O32">
            <v>45</v>
          </cell>
          <cell r="P32">
            <v>165</v>
          </cell>
        </row>
        <row r="33">
          <cell r="H33" t="str">
            <v>Total 04102-COQUIMBO</v>
          </cell>
          <cell r="I33">
            <v>1318</v>
          </cell>
          <cell r="J33">
            <v>1114</v>
          </cell>
          <cell r="K33">
            <v>1392</v>
          </cell>
          <cell r="L33">
            <v>1219</v>
          </cell>
          <cell r="M33">
            <v>1315</v>
          </cell>
          <cell r="N33">
            <v>927</v>
          </cell>
          <cell r="O33">
            <v>1209</v>
          </cell>
          <cell r="P33">
            <v>8494</v>
          </cell>
        </row>
        <row r="34">
          <cell r="H34" t="str">
            <v>04103-ANDACOLLO</v>
          </cell>
        </row>
        <row r="35">
          <cell r="H35" t="str">
            <v>105106-HOSPITAL ANDACOLLO</v>
          </cell>
          <cell r="I35">
            <v>85</v>
          </cell>
          <cell r="J35">
            <v>57</v>
          </cell>
          <cell r="K35">
            <v>68</v>
          </cell>
          <cell r="L35">
            <v>74</v>
          </cell>
          <cell r="M35">
            <v>64</v>
          </cell>
          <cell r="N35">
            <v>93</v>
          </cell>
          <cell r="O35">
            <v>84</v>
          </cell>
          <cell r="P35">
            <v>525</v>
          </cell>
        </row>
        <row r="36">
          <cell r="H36" t="str">
            <v>Total 04103-ANDACOLLO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525</v>
          </cell>
        </row>
        <row r="37">
          <cell r="H37" t="str">
            <v>04104-LA HIGUERA</v>
          </cell>
        </row>
        <row r="38">
          <cell r="H38" t="str">
            <v>105314-CES. LA HIGUERA</v>
          </cell>
          <cell r="I38">
            <v>5</v>
          </cell>
          <cell r="J38">
            <v>7</v>
          </cell>
          <cell r="L38">
            <v>4</v>
          </cell>
          <cell r="M38">
            <v>12</v>
          </cell>
          <cell r="O38">
            <v>14</v>
          </cell>
          <cell r="P38">
            <v>42</v>
          </cell>
        </row>
        <row r="39">
          <cell r="H39" t="str">
            <v xml:space="preserve">105500-P.S.R. CALETA HORNOS        </v>
          </cell>
          <cell r="I39">
            <v>2</v>
          </cell>
          <cell r="K39">
            <v>4</v>
          </cell>
          <cell r="L39">
            <v>12</v>
          </cell>
          <cell r="N39">
            <v>2</v>
          </cell>
          <cell r="O39">
            <v>4</v>
          </cell>
          <cell r="P39">
            <v>24</v>
          </cell>
        </row>
        <row r="40">
          <cell r="H40" t="str">
            <v>105505-P.S.R. LOS CHOROS</v>
          </cell>
          <cell r="I40">
            <v>1</v>
          </cell>
          <cell r="J40">
            <v>2</v>
          </cell>
          <cell r="L40">
            <v>7</v>
          </cell>
          <cell r="O40">
            <v>2</v>
          </cell>
          <cell r="P40">
            <v>12</v>
          </cell>
        </row>
        <row r="41">
          <cell r="H41" t="str">
            <v>105506-P.S.R. EL TRAPICHE</v>
          </cell>
          <cell r="I41">
            <v>7</v>
          </cell>
          <cell r="J41">
            <v>10</v>
          </cell>
          <cell r="K41">
            <v>3</v>
          </cell>
          <cell r="L41">
            <v>6</v>
          </cell>
          <cell r="M41">
            <v>2</v>
          </cell>
          <cell r="N41">
            <v>1</v>
          </cell>
          <cell r="O41">
            <v>1</v>
          </cell>
          <cell r="P41">
            <v>30</v>
          </cell>
        </row>
        <row r="42">
          <cell r="H42" t="str">
            <v>Total 04104-LA HIGUERA</v>
          </cell>
          <cell r="I42">
            <v>15</v>
          </cell>
          <cell r="J42">
            <v>19</v>
          </cell>
          <cell r="K42">
            <v>7</v>
          </cell>
          <cell r="L42">
            <v>29</v>
          </cell>
          <cell r="M42">
            <v>14</v>
          </cell>
          <cell r="N42">
            <v>3</v>
          </cell>
          <cell r="O42">
            <v>21</v>
          </cell>
          <cell r="P42">
            <v>108</v>
          </cell>
        </row>
        <row r="43">
          <cell r="H43" t="str">
            <v>04105-PAIHUANO</v>
          </cell>
        </row>
        <row r="44">
          <cell r="H44" t="str">
            <v>105306-CES. PAIHUANO</v>
          </cell>
          <cell r="I44">
            <v>41</v>
          </cell>
          <cell r="J44">
            <v>39</v>
          </cell>
          <cell r="K44">
            <v>40</v>
          </cell>
          <cell r="L44">
            <v>35</v>
          </cell>
          <cell r="M44">
            <v>47</v>
          </cell>
          <cell r="N44">
            <v>59</v>
          </cell>
          <cell r="O44">
            <v>37</v>
          </cell>
          <cell r="P44">
            <v>298</v>
          </cell>
        </row>
        <row r="45">
          <cell r="H45" t="str">
            <v>105475-P.S.R. HORCON</v>
          </cell>
          <cell r="I45">
            <v>4</v>
          </cell>
          <cell r="J45">
            <v>6</v>
          </cell>
          <cell r="K45">
            <v>10</v>
          </cell>
          <cell r="L45">
            <v>4</v>
          </cell>
          <cell r="M45">
            <v>3</v>
          </cell>
          <cell r="N45">
            <v>1</v>
          </cell>
          <cell r="O45">
            <v>3</v>
          </cell>
          <cell r="P45">
            <v>31</v>
          </cell>
        </row>
        <row r="46">
          <cell r="H46" t="str">
            <v>105476-P.S.R. MONTE GRANDE</v>
          </cell>
          <cell r="I46">
            <v>2</v>
          </cell>
          <cell r="J46">
            <v>5</v>
          </cell>
          <cell r="K46">
            <v>2</v>
          </cell>
          <cell r="L46">
            <v>1</v>
          </cell>
          <cell r="M46">
            <v>4</v>
          </cell>
          <cell r="N46">
            <v>4</v>
          </cell>
          <cell r="O46">
            <v>8</v>
          </cell>
          <cell r="P46">
            <v>26</v>
          </cell>
        </row>
        <row r="47">
          <cell r="H47" t="str">
            <v>105477-P.S.R. PISCO ELQUI</v>
          </cell>
          <cell r="I47">
            <v>3</v>
          </cell>
          <cell r="J47">
            <v>21</v>
          </cell>
          <cell r="K47">
            <v>8</v>
          </cell>
          <cell r="L47">
            <v>7</v>
          </cell>
          <cell r="M47">
            <v>10</v>
          </cell>
          <cell r="N47">
            <v>8</v>
          </cell>
          <cell r="O47">
            <v>15</v>
          </cell>
          <cell r="P47">
            <v>72</v>
          </cell>
        </row>
        <row r="48">
          <cell r="H48" t="str">
            <v>Total 04105-PAIHUANO</v>
          </cell>
          <cell r="I48">
            <v>50</v>
          </cell>
          <cell r="J48">
            <v>71</v>
          </cell>
          <cell r="K48">
            <v>60</v>
          </cell>
          <cell r="L48">
            <v>47</v>
          </cell>
          <cell r="M48">
            <v>64</v>
          </cell>
          <cell r="N48">
            <v>72</v>
          </cell>
          <cell r="O48">
            <v>63</v>
          </cell>
          <cell r="P48">
            <v>427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44</v>
          </cell>
          <cell r="J50">
            <v>32</v>
          </cell>
          <cell r="K50">
            <v>37</v>
          </cell>
          <cell r="L50">
            <v>37</v>
          </cell>
          <cell r="M50">
            <v>61</v>
          </cell>
          <cell r="N50">
            <v>45</v>
          </cell>
          <cell r="O50">
            <v>53</v>
          </cell>
          <cell r="P50">
            <v>309</v>
          </cell>
        </row>
        <row r="51">
          <cell r="H51" t="str">
            <v>105467-P.S.R. DIAGUITAS</v>
          </cell>
          <cell r="I51">
            <v>17</v>
          </cell>
          <cell r="J51">
            <v>14</v>
          </cell>
          <cell r="K51">
            <v>23</v>
          </cell>
          <cell r="L51">
            <v>7</v>
          </cell>
          <cell r="M51">
            <v>5</v>
          </cell>
          <cell r="N51">
            <v>9</v>
          </cell>
          <cell r="O51">
            <v>37</v>
          </cell>
          <cell r="P51">
            <v>112</v>
          </cell>
        </row>
        <row r="52">
          <cell r="H52" t="str">
            <v>105468-P.S.R. EL MOLLE</v>
          </cell>
          <cell r="I52">
            <v>6</v>
          </cell>
          <cell r="J52">
            <v>7</v>
          </cell>
          <cell r="K52">
            <v>5</v>
          </cell>
          <cell r="L52">
            <v>6</v>
          </cell>
          <cell r="M52">
            <v>17</v>
          </cell>
          <cell r="N52">
            <v>15</v>
          </cell>
          <cell r="O52">
            <v>12</v>
          </cell>
          <cell r="P52">
            <v>68</v>
          </cell>
        </row>
        <row r="53">
          <cell r="H53" t="str">
            <v>105469-P.S.R. EL TAMBO</v>
          </cell>
          <cell r="I53">
            <v>18</v>
          </cell>
          <cell r="J53">
            <v>14</v>
          </cell>
          <cell r="K53">
            <v>30</v>
          </cell>
          <cell r="L53">
            <v>22</v>
          </cell>
          <cell r="M53">
            <v>16</v>
          </cell>
          <cell r="N53">
            <v>36</v>
          </cell>
          <cell r="O53">
            <v>62</v>
          </cell>
          <cell r="P53">
            <v>198</v>
          </cell>
        </row>
        <row r="54">
          <cell r="H54" t="str">
            <v>105470-P.S.R. HUANTA</v>
          </cell>
          <cell r="I54">
            <v>13</v>
          </cell>
          <cell r="K54">
            <v>8</v>
          </cell>
          <cell r="L54">
            <v>16</v>
          </cell>
          <cell r="M54">
            <v>16</v>
          </cell>
          <cell r="N54">
            <v>3</v>
          </cell>
          <cell r="O54">
            <v>3</v>
          </cell>
          <cell r="P54">
            <v>59</v>
          </cell>
        </row>
        <row r="55">
          <cell r="H55" t="str">
            <v>105471-P.S.R. PERALILLO</v>
          </cell>
          <cell r="I55">
            <v>23</v>
          </cell>
          <cell r="J55">
            <v>18</v>
          </cell>
          <cell r="K55">
            <v>26</v>
          </cell>
          <cell r="L55">
            <v>12</v>
          </cell>
          <cell r="M55">
            <v>47</v>
          </cell>
          <cell r="N55">
            <v>23</v>
          </cell>
          <cell r="O55">
            <v>53</v>
          </cell>
          <cell r="P55">
            <v>202</v>
          </cell>
        </row>
        <row r="56">
          <cell r="H56" t="str">
            <v>105472-P.S.R. RIVADAVIA</v>
          </cell>
          <cell r="J56">
            <v>7</v>
          </cell>
          <cell r="K56">
            <v>20</v>
          </cell>
          <cell r="L56">
            <v>11</v>
          </cell>
          <cell r="M56">
            <v>18</v>
          </cell>
          <cell r="N56">
            <v>11</v>
          </cell>
          <cell r="O56">
            <v>12</v>
          </cell>
          <cell r="P56">
            <v>79</v>
          </cell>
        </row>
        <row r="57">
          <cell r="H57" t="str">
            <v>105473-P.S.R. TALCUNA</v>
          </cell>
          <cell r="I57">
            <v>9</v>
          </cell>
          <cell r="J57">
            <v>22</v>
          </cell>
          <cell r="K57">
            <v>21</v>
          </cell>
          <cell r="L57">
            <v>23</v>
          </cell>
          <cell r="M57">
            <v>31</v>
          </cell>
          <cell r="N57">
            <v>36</v>
          </cell>
          <cell r="O57">
            <v>19</v>
          </cell>
          <cell r="P57">
            <v>161</v>
          </cell>
        </row>
        <row r="58">
          <cell r="H58" t="str">
            <v>105474-P.S.R. CHAPILCA</v>
          </cell>
          <cell r="I58">
            <v>19</v>
          </cell>
          <cell r="J58">
            <v>5</v>
          </cell>
          <cell r="K58">
            <v>10</v>
          </cell>
          <cell r="L58">
            <v>7</v>
          </cell>
          <cell r="M58">
            <v>3</v>
          </cell>
          <cell r="N58">
            <v>5</v>
          </cell>
          <cell r="O58">
            <v>5</v>
          </cell>
          <cell r="P58">
            <v>54</v>
          </cell>
        </row>
        <row r="59">
          <cell r="H59" t="str">
            <v>105502-P.S.R. CALINGASTA</v>
          </cell>
          <cell r="I59">
            <v>24</v>
          </cell>
          <cell r="J59">
            <v>32</v>
          </cell>
          <cell r="K59">
            <v>38</v>
          </cell>
          <cell r="L59">
            <v>33</v>
          </cell>
          <cell r="M59">
            <v>21</v>
          </cell>
          <cell r="N59">
            <v>44</v>
          </cell>
          <cell r="O59">
            <v>93</v>
          </cell>
          <cell r="P59">
            <v>285</v>
          </cell>
        </row>
        <row r="60">
          <cell r="H60" t="str">
            <v>105509-P.S.R. GUALLIGUAICA</v>
          </cell>
          <cell r="I60">
            <v>6</v>
          </cell>
          <cell r="K60">
            <v>7</v>
          </cell>
          <cell r="L60">
            <v>7</v>
          </cell>
          <cell r="M60">
            <v>15</v>
          </cell>
          <cell r="N60">
            <v>7</v>
          </cell>
          <cell r="O60">
            <v>13</v>
          </cell>
          <cell r="P60">
            <v>55</v>
          </cell>
        </row>
        <row r="61">
          <cell r="H61" t="str">
            <v>Total 04106-VICUÑA</v>
          </cell>
          <cell r="I61">
            <v>179</v>
          </cell>
          <cell r="J61">
            <v>151</v>
          </cell>
          <cell r="K61">
            <v>225</v>
          </cell>
          <cell r="L61">
            <v>181</v>
          </cell>
          <cell r="M61">
            <v>250</v>
          </cell>
          <cell r="N61">
            <v>234</v>
          </cell>
          <cell r="O61">
            <v>362</v>
          </cell>
          <cell r="P61">
            <v>1582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129</v>
          </cell>
          <cell r="J63">
            <v>162</v>
          </cell>
          <cell r="K63">
            <v>109</v>
          </cell>
          <cell r="L63">
            <v>79</v>
          </cell>
          <cell r="M63">
            <v>72</v>
          </cell>
          <cell r="N63">
            <v>84</v>
          </cell>
          <cell r="O63">
            <v>164</v>
          </cell>
          <cell r="P63">
            <v>799</v>
          </cell>
        </row>
        <row r="64">
          <cell r="H64" t="str">
            <v>105326-CESFAM SAN RAFAEL</v>
          </cell>
          <cell r="I64">
            <v>27</v>
          </cell>
          <cell r="K64">
            <v>116</v>
          </cell>
          <cell r="L64">
            <v>6</v>
          </cell>
          <cell r="M64">
            <v>16</v>
          </cell>
          <cell r="N64">
            <v>143</v>
          </cell>
          <cell r="O64">
            <v>55</v>
          </cell>
          <cell r="P64">
            <v>363</v>
          </cell>
        </row>
        <row r="65">
          <cell r="H65" t="str">
            <v xml:space="preserve">105443-P.S.R. CARCAMO                   </v>
          </cell>
          <cell r="I65">
            <v>10</v>
          </cell>
          <cell r="J65">
            <v>3</v>
          </cell>
          <cell r="K65">
            <v>30</v>
          </cell>
          <cell r="L65">
            <v>4</v>
          </cell>
          <cell r="M65">
            <v>9</v>
          </cell>
          <cell r="N65">
            <v>1</v>
          </cell>
          <cell r="O65">
            <v>10</v>
          </cell>
          <cell r="P65">
            <v>67</v>
          </cell>
        </row>
        <row r="66">
          <cell r="H66" t="str">
            <v>105444-P.S.R. HUINTIL</v>
          </cell>
          <cell r="I66">
            <v>29</v>
          </cell>
          <cell r="J66">
            <v>3</v>
          </cell>
          <cell r="K66">
            <v>16</v>
          </cell>
          <cell r="L66">
            <v>28</v>
          </cell>
          <cell r="M66">
            <v>13</v>
          </cell>
          <cell r="N66">
            <v>18</v>
          </cell>
          <cell r="O66">
            <v>6</v>
          </cell>
          <cell r="P66">
            <v>113</v>
          </cell>
        </row>
        <row r="67">
          <cell r="H67" t="str">
            <v>105445-P.S.R. LIMAHUIDA</v>
          </cell>
          <cell r="I67">
            <v>4</v>
          </cell>
          <cell r="J67">
            <v>3</v>
          </cell>
          <cell r="K67">
            <v>5</v>
          </cell>
          <cell r="M67">
            <v>1</v>
          </cell>
          <cell r="N67">
            <v>4</v>
          </cell>
          <cell r="P67">
            <v>17</v>
          </cell>
        </row>
        <row r="68">
          <cell r="H68" t="str">
            <v>105446-P.S.R. MATANCILLA</v>
          </cell>
          <cell r="I68">
            <v>6</v>
          </cell>
          <cell r="K68">
            <v>1</v>
          </cell>
          <cell r="L68">
            <v>3</v>
          </cell>
          <cell r="M68">
            <v>6</v>
          </cell>
          <cell r="N68">
            <v>2</v>
          </cell>
          <cell r="P68">
            <v>18</v>
          </cell>
        </row>
        <row r="69">
          <cell r="H69" t="str">
            <v>105447-P.S.R. PERALILLO</v>
          </cell>
          <cell r="I69">
            <v>5</v>
          </cell>
          <cell r="J69">
            <v>4</v>
          </cell>
          <cell r="K69">
            <v>31</v>
          </cell>
          <cell r="L69">
            <v>3</v>
          </cell>
          <cell r="P69">
            <v>43</v>
          </cell>
        </row>
        <row r="70">
          <cell r="H70" t="str">
            <v>105448-P.S.R. SANTA VIRGINIA</v>
          </cell>
          <cell r="I70">
            <v>3</v>
          </cell>
          <cell r="K70">
            <v>8</v>
          </cell>
          <cell r="L70">
            <v>3</v>
          </cell>
          <cell r="N70">
            <v>1</v>
          </cell>
          <cell r="O70">
            <v>1</v>
          </cell>
          <cell r="P70">
            <v>16</v>
          </cell>
        </row>
        <row r="71">
          <cell r="H71" t="str">
            <v>105449-P.S.R. TUNGA NORTE</v>
          </cell>
          <cell r="I71">
            <v>1</v>
          </cell>
          <cell r="P71">
            <v>1</v>
          </cell>
        </row>
        <row r="72">
          <cell r="H72" t="str">
            <v>105485-P.S.R. PLAN DE HORNOS</v>
          </cell>
          <cell r="I72">
            <v>1</v>
          </cell>
          <cell r="K72">
            <v>13</v>
          </cell>
          <cell r="L72">
            <v>14</v>
          </cell>
          <cell r="M72">
            <v>4</v>
          </cell>
          <cell r="N72">
            <v>4</v>
          </cell>
          <cell r="O72">
            <v>1</v>
          </cell>
          <cell r="P72">
            <v>37</v>
          </cell>
        </row>
        <row r="73">
          <cell r="H73" t="str">
            <v>105486-P.S.R. TUNGA SUR</v>
          </cell>
          <cell r="I73">
            <v>29</v>
          </cell>
          <cell r="J73">
            <v>10</v>
          </cell>
          <cell r="K73">
            <v>13</v>
          </cell>
          <cell r="L73">
            <v>12</v>
          </cell>
          <cell r="M73">
            <v>20</v>
          </cell>
          <cell r="N73">
            <v>26</v>
          </cell>
          <cell r="O73">
            <v>8</v>
          </cell>
          <cell r="P73">
            <v>118</v>
          </cell>
        </row>
        <row r="74">
          <cell r="H74" t="str">
            <v>105487-P.S.R. CAÑAS UNO</v>
          </cell>
          <cell r="I74">
            <v>9</v>
          </cell>
          <cell r="K74">
            <v>3</v>
          </cell>
          <cell r="L74">
            <v>9</v>
          </cell>
          <cell r="M74">
            <v>6</v>
          </cell>
          <cell r="N74">
            <v>5</v>
          </cell>
          <cell r="P74">
            <v>32</v>
          </cell>
        </row>
        <row r="75">
          <cell r="H75" t="str">
            <v>105496-P.S.R. PINTACURA SUR</v>
          </cell>
          <cell r="J75">
            <v>3</v>
          </cell>
          <cell r="K75">
            <v>2</v>
          </cell>
          <cell r="L75">
            <v>5</v>
          </cell>
          <cell r="N75">
            <v>2</v>
          </cell>
          <cell r="O75">
            <v>5</v>
          </cell>
          <cell r="P75">
            <v>17</v>
          </cell>
        </row>
        <row r="76">
          <cell r="H76" t="str">
            <v>105504-P.S.R. SOCAVON</v>
          </cell>
          <cell r="L76">
            <v>1</v>
          </cell>
          <cell r="N76">
            <v>2</v>
          </cell>
          <cell r="P76">
            <v>3</v>
          </cell>
        </row>
        <row r="77">
          <cell r="H77" t="str">
            <v>Total 04201-ILLAPEL</v>
          </cell>
          <cell r="I77">
            <v>253</v>
          </cell>
          <cell r="J77">
            <v>188</v>
          </cell>
          <cell r="K77">
            <v>347</v>
          </cell>
          <cell r="L77">
            <v>167</v>
          </cell>
          <cell r="M77">
            <v>147</v>
          </cell>
          <cell r="N77">
            <v>292</v>
          </cell>
          <cell r="O77">
            <v>250</v>
          </cell>
          <cell r="P77">
            <v>1644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36</v>
          </cell>
          <cell r="J79">
            <v>20</v>
          </cell>
          <cell r="K79">
            <v>79</v>
          </cell>
          <cell r="L79">
            <v>45</v>
          </cell>
          <cell r="M79">
            <v>4</v>
          </cell>
          <cell r="N79">
            <v>39</v>
          </cell>
          <cell r="O79">
            <v>70</v>
          </cell>
          <cell r="P79">
            <v>293</v>
          </cell>
        </row>
        <row r="80">
          <cell r="H80" t="str">
            <v>105497-P.S.R. JABONERIA</v>
          </cell>
          <cell r="N80">
            <v>1</v>
          </cell>
          <cell r="O80">
            <v>1</v>
          </cell>
          <cell r="P80">
            <v>2</v>
          </cell>
        </row>
        <row r="81">
          <cell r="H81" t="str">
            <v>Total 04202-CANELA</v>
          </cell>
          <cell r="I81">
            <v>36</v>
          </cell>
          <cell r="J81">
            <v>20</v>
          </cell>
          <cell r="K81">
            <v>79</v>
          </cell>
          <cell r="L81">
            <v>45</v>
          </cell>
          <cell r="M81">
            <v>4</v>
          </cell>
          <cell r="N81">
            <v>40</v>
          </cell>
          <cell r="O81">
            <v>71</v>
          </cell>
          <cell r="P81">
            <v>295</v>
          </cell>
        </row>
        <row r="82">
          <cell r="H82" t="str">
            <v>04203-LOS VILOS</v>
          </cell>
        </row>
        <row r="83">
          <cell r="H83" t="str">
            <v>105108-HOSPITAL LOS VILOS</v>
          </cell>
          <cell r="I83">
            <v>81</v>
          </cell>
          <cell r="J83">
            <v>92</v>
          </cell>
          <cell r="K83">
            <v>164</v>
          </cell>
          <cell r="L83">
            <v>90</v>
          </cell>
          <cell r="M83">
            <v>113</v>
          </cell>
          <cell r="N83">
            <v>46</v>
          </cell>
          <cell r="O83">
            <v>90</v>
          </cell>
          <cell r="P83">
            <v>676</v>
          </cell>
        </row>
        <row r="84">
          <cell r="H84" t="str">
            <v xml:space="preserve">105478-P.S.R. CAIMANES                   </v>
          </cell>
          <cell r="I84">
            <v>29</v>
          </cell>
          <cell r="J84">
            <v>9</v>
          </cell>
          <cell r="K84">
            <v>54</v>
          </cell>
          <cell r="L84">
            <v>48</v>
          </cell>
          <cell r="M84">
            <v>50</v>
          </cell>
          <cell r="N84">
            <v>37</v>
          </cell>
          <cell r="O84">
            <v>32</v>
          </cell>
          <cell r="P84">
            <v>259</v>
          </cell>
        </row>
        <row r="85">
          <cell r="H85" t="str">
            <v>105479-P.S.R. GUANGUALI</v>
          </cell>
          <cell r="I85">
            <v>13</v>
          </cell>
          <cell r="J85">
            <v>19</v>
          </cell>
          <cell r="K85">
            <v>7</v>
          </cell>
          <cell r="L85">
            <v>4</v>
          </cell>
          <cell r="M85">
            <v>17</v>
          </cell>
          <cell r="N85">
            <v>33</v>
          </cell>
          <cell r="O85">
            <v>18</v>
          </cell>
          <cell r="P85">
            <v>111</v>
          </cell>
        </row>
        <row r="86">
          <cell r="H86" t="str">
            <v>105480-P.S.R. QUILIMARI</v>
          </cell>
          <cell r="I86">
            <v>15</v>
          </cell>
          <cell r="J86">
            <v>13</v>
          </cell>
          <cell r="K86">
            <v>16</v>
          </cell>
          <cell r="L86">
            <v>18</v>
          </cell>
          <cell r="M86">
            <v>37</v>
          </cell>
          <cell r="N86">
            <v>19</v>
          </cell>
          <cell r="O86">
            <v>36</v>
          </cell>
          <cell r="P86">
            <v>154</v>
          </cell>
        </row>
        <row r="87">
          <cell r="H87" t="str">
            <v>105481-P.S.R. TILAMA</v>
          </cell>
          <cell r="J87">
            <v>3</v>
          </cell>
          <cell r="K87">
            <v>8</v>
          </cell>
          <cell r="L87">
            <v>6</v>
          </cell>
          <cell r="N87">
            <v>7</v>
          </cell>
          <cell r="O87">
            <v>7</v>
          </cell>
          <cell r="P87">
            <v>31</v>
          </cell>
        </row>
        <row r="88">
          <cell r="H88" t="str">
            <v>105511-P.S.R. LOS CONDORES</v>
          </cell>
          <cell r="I88">
            <v>12</v>
          </cell>
          <cell r="J88">
            <v>14</v>
          </cell>
          <cell r="K88">
            <v>15</v>
          </cell>
          <cell r="L88">
            <v>18</v>
          </cell>
          <cell r="M88">
            <v>15</v>
          </cell>
          <cell r="N88">
            <v>10</v>
          </cell>
          <cell r="O88">
            <v>6</v>
          </cell>
          <cell r="P88">
            <v>90</v>
          </cell>
        </row>
        <row r="89">
          <cell r="H89" t="str">
            <v>Total 04203-LOS VILOS</v>
          </cell>
          <cell r="I89">
            <v>150</v>
          </cell>
          <cell r="J89">
            <v>150</v>
          </cell>
          <cell r="K89">
            <v>264</v>
          </cell>
          <cell r="L89">
            <v>184</v>
          </cell>
          <cell r="M89">
            <v>232</v>
          </cell>
          <cell r="N89">
            <v>152</v>
          </cell>
          <cell r="O89">
            <v>189</v>
          </cell>
          <cell r="P89">
            <v>1321</v>
          </cell>
        </row>
        <row r="90">
          <cell r="H90" t="str">
            <v>04204-SALAMANCA</v>
          </cell>
        </row>
        <row r="91">
          <cell r="H91" t="str">
            <v>105104-HOSPITAL SALAMANCA</v>
          </cell>
          <cell r="I91">
            <v>7</v>
          </cell>
          <cell r="K91">
            <v>10</v>
          </cell>
          <cell r="L91">
            <v>4</v>
          </cell>
          <cell r="M91">
            <v>19</v>
          </cell>
          <cell r="N91">
            <v>9</v>
          </cell>
          <cell r="P91">
            <v>49</v>
          </cell>
        </row>
        <row r="92">
          <cell r="H92" t="str">
            <v xml:space="preserve">105452-P.S.R. CUNCUMEN                 </v>
          </cell>
          <cell r="J92">
            <v>30</v>
          </cell>
          <cell r="K92">
            <v>34</v>
          </cell>
          <cell r="L92">
            <v>34</v>
          </cell>
          <cell r="M92">
            <v>39</v>
          </cell>
          <cell r="N92">
            <v>37</v>
          </cell>
          <cell r="O92">
            <v>50</v>
          </cell>
          <cell r="P92">
            <v>224</v>
          </cell>
        </row>
        <row r="93">
          <cell r="H93" t="str">
            <v>105453-P.S.R. TRANQUILLA</v>
          </cell>
          <cell r="I93">
            <v>2</v>
          </cell>
          <cell r="J93">
            <v>5</v>
          </cell>
          <cell r="K93">
            <v>5</v>
          </cell>
          <cell r="L93">
            <v>5</v>
          </cell>
          <cell r="M93">
            <v>7</v>
          </cell>
          <cell r="N93">
            <v>1</v>
          </cell>
          <cell r="O93">
            <v>13</v>
          </cell>
          <cell r="P93">
            <v>38</v>
          </cell>
        </row>
        <row r="94">
          <cell r="H94" t="str">
            <v>105454-P.S.R. CUNLAGUA</v>
          </cell>
          <cell r="I94">
            <v>12</v>
          </cell>
          <cell r="J94">
            <v>2</v>
          </cell>
          <cell r="L94">
            <v>5</v>
          </cell>
          <cell r="M94">
            <v>2</v>
          </cell>
          <cell r="N94">
            <v>4</v>
          </cell>
          <cell r="P94">
            <v>25</v>
          </cell>
        </row>
        <row r="95">
          <cell r="H95" t="str">
            <v>105455-P.S.R. CHILLEPIN</v>
          </cell>
          <cell r="I95">
            <v>4</v>
          </cell>
          <cell r="J95">
            <v>1</v>
          </cell>
          <cell r="L95">
            <v>3</v>
          </cell>
          <cell r="M95">
            <v>1</v>
          </cell>
          <cell r="N95">
            <v>1</v>
          </cell>
          <cell r="O95">
            <v>4</v>
          </cell>
          <cell r="P95">
            <v>14</v>
          </cell>
        </row>
        <row r="96">
          <cell r="H96" t="str">
            <v>105456-P.S.R. LLIMPO</v>
          </cell>
          <cell r="I96">
            <v>2</v>
          </cell>
          <cell r="J96">
            <v>3</v>
          </cell>
          <cell r="K96">
            <v>14</v>
          </cell>
          <cell r="L96">
            <v>9</v>
          </cell>
          <cell r="M96">
            <v>26</v>
          </cell>
          <cell r="N96">
            <v>4</v>
          </cell>
          <cell r="O96">
            <v>33</v>
          </cell>
          <cell r="P96">
            <v>91</v>
          </cell>
        </row>
        <row r="97">
          <cell r="H97" t="str">
            <v>105457-P.S.R. SAN AGUSTIN</v>
          </cell>
          <cell r="I97">
            <v>5</v>
          </cell>
          <cell r="J97">
            <v>3</v>
          </cell>
          <cell r="K97">
            <v>1</v>
          </cell>
          <cell r="L97">
            <v>5</v>
          </cell>
          <cell r="M97">
            <v>6</v>
          </cell>
          <cell r="N97">
            <v>8</v>
          </cell>
          <cell r="O97">
            <v>6</v>
          </cell>
          <cell r="P97">
            <v>34</v>
          </cell>
        </row>
        <row r="98">
          <cell r="H98" t="str">
            <v>105458-P.S.R. TAHUINCO</v>
          </cell>
          <cell r="K98">
            <v>3</v>
          </cell>
          <cell r="M98">
            <v>6</v>
          </cell>
          <cell r="N98">
            <v>3</v>
          </cell>
          <cell r="O98">
            <v>3</v>
          </cell>
          <cell r="P98">
            <v>15</v>
          </cell>
        </row>
        <row r="99">
          <cell r="H99" t="str">
            <v>105491-P.S.R. QUELEN BAJO</v>
          </cell>
          <cell r="I99">
            <v>1</v>
          </cell>
          <cell r="J99">
            <v>1</v>
          </cell>
          <cell r="K99">
            <v>2</v>
          </cell>
          <cell r="L99">
            <v>5</v>
          </cell>
          <cell r="M99">
            <v>1</v>
          </cell>
          <cell r="N99">
            <v>1</v>
          </cell>
          <cell r="P99">
            <v>11</v>
          </cell>
        </row>
        <row r="100">
          <cell r="H100" t="str">
            <v>105492-P.S.R. CAMISA</v>
          </cell>
          <cell r="I100">
            <v>3</v>
          </cell>
          <cell r="J100">
            <v>3</v>
          </cell>
          <cell r="K100">
            <v>3</v>
          </cell>
          <cell r="L100">
            <v>6</v>
          </cell>
          <cell r="M100">
            <v>4</v>
          </cell>
          <cell r="N100">
            <v>10</v>
          </cell>
          <cell r="O100">
            <v>8</v>
          </cell>
          <cell r="P100">
            <v>37</v>
          </cell>
        </row>
        <row r="101">
          <cell r="H101" t="str">
            <v>105501-P.S.R. ARBOLEDA GRANDE</v>
          </cell>
          <cell r="I101">
            <v>4</v>
          </cell>
          <cell r="J101">
            <v>13</v>
          </cell>
          <cell r="K101">
            <v>6</v>
          </cell>
          <cell r="L101">
            <v>14</v>
          </cell>
          <cell r="M101">
            <v>5</v>
          </cell>
          <cell r="N101">
            <v>10</v>
          </cell>
          <cell r="O101">
            <v>10</v>
          </cell>
          <cell r="P101">
            <v>62</v>
          </cell>
        </row>
        <row r="102">
          <cell r="H102" t="str">
            <v>Total 04204-SALAMANCA</v>
          </cell>
          <cell r="I102">
            <v>40</v>
          </cell>
          <cell r="J102">
            <v>61</v>
          </cell>
          <cell r="K102">
            <v>78</v>
          </cell>
          <cell r="L102">
            <v>90</v>
          </cell>
          <cell r="M102">
            <v>116</v>
          </cell>
          <cell r="N102">
            <v>88</v>
          </cell>
          <cell r="O102">
            <v>127</v>
          </cell>
          <cell r="P102">
            <v>600</v>
          </cell>
        </row>
        <row r="103">
          <cell r="H103" t="str">
            <v>04301-OVALLE</v>
          </cell>
        </row>
        <row r="104">
          <cell r="H104" t="str">
            <v>105315-CES. RURAL C. DE TAMAYA</v>
          </cell>
          <cell r="I104">
            <v>25</v>
          </cell>
          <cell r="J104">
            <v>47</v>
          </cell>
          <cell r="K104">
            <v>59</v>
          </cell>
          <cell r="L104">
            <v>19</v>
          </cell>
          <cell r="M104">
            <v>27</v>
          </cell>
          <cell r="N104">
            <v>14</v>
          </cell>
          <cell r="O104">
            <v>45</v>
          </cell>
          <cell r="P104">
            <v>236</v>
          </cell>
        </row>
        <row r="105">
          <cell r="H105" t="str">
            <v>105317-CES. JORGE JORDAN D.</v>
          </cell>
          <cell r="I105">
            <v>107</v>
          </cell>
          <cell r="J105">
            <v>35</v>
          </cell>
          <cell r="K105">
            <v>80</v>
          </cell>
          <cell r="L105">
            <v>48</v>
          </cell>
          <cell r="M105">
            <v>29</v>
          </cell>
          <cell r="N105">
            <v>139</v>
          </cell>
          <cell r="O105">
            <v>163</v>
          </cell>
          <cell r="P105">
            <v>601</v>
          </cell>
        </row>
        <row r="106">
          <cell r="H106" t="str">
            <v>105322-CES. MARCOS MACUADA</v>
          </cell>
          <cell r="I106">
            <v>116</v>
          </cell>
          <cell r="J106">
            <v>152</v>
          </cell>
          <cell r="K106">
            <v>110</v>
          </cell>
          <cell r="L106">
            <v>45</v>
          </cell>
          <cell r="M106">
            <v>92</v>
          </cell>
          <cell r="N106">
            <v>81</v>
          </cell>
          <cell r="O106">
            <v>72</v>
          </cell>
          <cell r="P106">
            <v>668</v>
          </cell>
        </row>
        <row r="107">
          <cell r="H107" t="str">
            <v>105324-CES. SOTAQUI</v>
          </cell>
          <cell r="I107">
            <v>8</v>
          </cell>
          <cell r="J107">
            <v>28</v>
          </cell>
          <cell r="K107">
            <v>28</v>
          </cell>
          <cell r="L107">
            <v>36</v>
          </cell>
          <cell r="M107">
            <v>34</v>
          </cell>
          <cell r="N107">
            <v>21</v>
          </cell>
          <cell r="O107">
            <v>21</v>
          </cell>
          <cell r="P107">
            <v>176</v>
          </cell>
        </row>
        <row r="108">
          <cell r="H108" t="str">
            <v xml:space="preserve">105416-P.S.R. CAMARICO                  </v>
          </cell>
          <cell r="I108">
            <v>9</v>
          </cell>
          <cell r="J108">
            <v>10</v>
          </cell>
          <cell r="K108">
            <v>6</v>
          </cell>
          <cell r="L108">
            <v>36</v>
          </cell>
          <cell r="M108">
            <v>1</v>
          </cell>
          <cell r="N108">
            <v>10</v>
          </cell>
          <cell r="O108">
            <v>16</v>
          </cell>
          <cell r="P108">
            <v>88</v>
          </cell>
        </row>
        <row r="109">
          <cell r="H109" t="str">
            <v>105417-P.S.R. ALCONES BAJOS</v>
          </cell>
          <cell r="K109">
            <v>6</v>
          </cell>
          <cell r="N109">
            <v>9</v>
          </cell>
          <cell r="O109">
            <v>1</v>
          </cell>
          <cell r="P109">
            <v>16</v>
          </cell>
        </row>
        <row r="110">
          <cell r="H110" t="str">
            <v>105419-P.S.R. LAS SOSSAS</v>
          </cell>
          <cell r="L110">
            <v>8</v>
          </cell>
          <cell r="M110">
            <v>2</v>
          </cell>
          <cell r="N110">
            <v>9</v>
          </cell>
          <cell r="O110">
            <v>8</v>
          </cell>
          <cell r="P110">
            <v>27</v>
          </cell>
        </row>
        <row r="111">
          <cell r="H111" t="str">
            <v>105420-P.S.R. LIMARI</v>
          </cell>
          <cell r="I111">
            <v>9</v>
          </cell>
          <cell r="K111">
            <v>16</v>
          </cell>
          <cell r="L111">
            <v>5</v>
          </cell>
          <cell r="M111">
            <v>3</v>
          </cell>
          <cell r="N111">
            <v>8</v>
          </cell>
          <cell r="O111">
            <v>30</v>
          </cell>
          <cell r="P111">
            <v>71</v>
          </cell>
        </row>
        <row r="112">
          <cell r="H112" t="str">
            <v>105422-P.S.R. HORNILLOS</v>
          </cell>
          <cell r="L112">
            <v>2</v>
          </cell>
          <cell r="N112">
            <v>2</v>
          </cell>
          <cell r="P112">
            <v>4</v>
          </cell>
        </row>
        <row r="113">
          <cell r="H113" t="str">
            <v>105437-P.S.R. CHALINGA</v>
          </cell>
          <cell r="K113">
            <v>2</v>
          </cell>
          <cell r="M113">
            <v>18</v>
          </cell>
          <cell r="N113">
            <v>6</v>
          </cell>
          <cell r="O113">
            <v>2</v>
          </cell>
          <cell r="P113">
            <v>28</v>
          </cell>
        </row>
        <row r="114">
          <cell r="H114" t="str">
            <v>105439-P.S.R. CERRO BLANCO</v>
          </cell>
          <cell r="I114">
            <v>5</v>
          </cell>
          <cell r="J114">
            <v>14</v>
          </cell>
          <cell r="K114">
            <v>12</v>
          </cell>
          <cell r="L114">
            <v>4</v>
          </cell>
          <cell r="N114">
            <v>1</v>
          </cell>
          <cell r="O114">
            <v>3</v>
          </cell>
          <cell r="P114">
            <v>39</v>
          </cell>
        </row>
        <row r="115">
          <cell r="H115" t="str">
            <v>105507-P.S.R. HUAMALATA</v>
          </cell>
          <cell r="J115">
            <v>9</v>
          </cell>
          <cell r="K115">
            <v>10</v>
          </cell>
          <cell r="L115">
            <v>16</v>
          </cell>
          <cell r="M115">
            <v>9</v>
          </cell>
          <cell r="N115">
            <v>22</v>
          </cell>
          <cell r="O115">
            <v>21</v>
          </cell>
          <cell r="P115">
            <v>87</v>
          </cell>
        </row>
        <row r="116">
          <cell r="H116" t="str">
            <v>105510-P.S.R. RECOLETA</v>
          </cell>
          <cell r="M116">
            <v>7</v>
          </cell>
          <cell r="N116">
            <v>17</v>
          </cell>
          <cell r="O116">
            <v>3</v>
          </cell>
          <cell r="P116">
            <v>27</v>
          </cell>
        </row>
        <row r="117">
          <cell r="H117" t="str">
            <v>105722-CECOF SAN JOSE DE LA DEHESA</v>
          </cell>
          <cell r="I117">
            <v>38</v>
          </cell>
          <cell r="J117">
            <v>37</v>
          </cell>
          <cell r="K117">
            <v>47</v>
          </cell>
          <cell r="L117">
            <v>40</v>
          </cell>
          <cell r="M117">
            <v>48</v>
          </cell>
          <cell r="N117">
            <v>37</v>
          </cell>
          <cell r="O117">
            <v>53</v>
          </cell>
          <cell r="P117">
            <v>300</v>
          </cell>
        </row>
        <row r="118">
          <cell r="H118" t="str">
            <v>105723-CECOF LIMARI</v>
          </cell>
          <cell r="I118">
            <v>24</v>
          </cell>
          <cell r="J118">
            <v>20</v>
          </cell>
          <cell r="K118">
            <v>22</v>
          </cell>
          <cell r="L118">
            <v>17</v>
          </cell>
          <cell r="M118">
            <v>24</v>
          </cell>
          <cell r="N118">
            <v>28</v>
          </cell>
          <cell r="O118">
            <v>44</v>
          </cell>
          <cell r="P118">
            <v>179</v>
          </cell>
        </row>
        <row r="119">
          <cell r="H119" t="str">
            <v>200258-CECOF LOS COPIHUES</v>
          </cell>
          <cell r="I119">
            <v>15</v>
          </cell>
          <cell r="J119">
            <v>13</v>
          </cell>
          <cell r="K119">
            <v>14</v>
          </cell>
          <cell r="L119">
            <v>20</v>
          </cell>
          <cell r="M119">
            <v>12</v>
          </cell>
          <cell r="N119">
            <v>9</v>
          </cell>
          <cell r="O119">
            <v>53</v>
          </cell>
          <cell r="P119">
            <v>136</v>
          </cell>
        </row>
        <row r="120">
          <cell r="H120" t="str">
            <v>Total 04301-OVALLE</v>
          </cell>
          <cell r="I120">
            <v>356</v>
          </cell>
          <cell r="J120">
            <v>365</v>
          </cell>
          <cell r="K120">
            <v>412</v>
          </cell>
          <cell r="L120">
            <v>296</v>
          </cell>
          <cell r="M120">
            <v>306</v>
          </cell>
          <cell r="N120">
            <v>413</v>
          </cell>
          <cell r="O120">
            <v>535</v>
          </cell>
          <cell r="P120">
            <v>2683</v>
          </cell>
        </row>
        <row r="121">
          <cell r="H121" t="str">
            <v>04302-COMBARBALÁ</v>
          </cell>
        </row>
        <row r="122">
          <cell r="H122" t="str">
            <v>105105-HOSPITAL COMBARBALA</v>
          </cell>
          <cell r="I122">
            <v>62</v>
          </cell>
          <cell r="J122">
            <v>75</v>
          </cell>
          <cell r="K122">
            <v>94</v>
          </cell>
          <cell r="L122">
            <v>58</v>
          </cell>
          <cell r="M122">
            <v>77</v>
          </cell>
          <cell r="N122">
            <v>82</v>
          </cell>
          <cell r="O122">
            <v>51</v>
          </cell>
          <cell r="P122">
            <v>499</v>
          </cell>
        </row>
        <row r="123">
          <cell r="H123" t="str">
            <v>105433-P.S.R. SAN LORENZO</v>
          </cell>
          <cell r="J123">
            <v>2</v>
          </cell>
          <cell r="K123">
            <v>3</v>
          </cell>
          <cell r="L123">
            <v>2</v>
          </cell>
          <cell r="M123">
            <v>4</v>
          </cell>
          <cell r="N123">
            <v>14</v>
          </cell>
          <cell r="O123">
            <v>2</v>
          </cell>
          <cell r="P123">
            <v>27</v>
          </cell>
        </row>
        <row r="124">
          <cell r="H124" t="str">
            <v>105434-P.S.R. SAN MARCOS</v>
          </cell>
          <cell r="I124">
            <v>8</v>
          </cell>
          <cell r="J124">
            <v>17</v>
          </cell>
          <cell r="K124">
            <v>2</v>
          </cell>
          <cell r="L124">
            <v>32</v>
          </cell>
          <cell r="M124">
            <v>16</v>
          </cell>
          <cell r="N124">
            <v>17</v>
          </cell>
          <cell r="O124">
            <v>33</v>
          </cell>
          <cell r="P124">
            <v>125</v>
          </cell>
        </row>
        <row r="125">
          <cell r="H125" t="str">
            <v>105441-P.S.R. MANQUEHUA</v>
          </cell>
          <cell r="I125">
            <v>5</v>
          </cell>
          <cell r="J125">
            <v>6</v>
          </cell>
          <cell r="K125">
            <v>5</v>
          </cell>
          <cell r="L125">
            <v>14</v>
          </cell>
          <cell r="M125">
            <v>11</v>
          </cell>
          <cell r="N125">
            <v>3</v>
          </cell>
          <cell r="O125">
            <v>15</v>
          </cell>
          <cell r="P125">
            <v>59</v>
          </cell>
        </row>
        <row r="126">
          <cell r="H126" t="str">
            <v xml:space="preserve">105459-P.S.R. BARRANCAS                </v>
          </cell>
          <cell r="I126">
            <v>9</v>
          </cell>
          <cell r="J126">
            <v>5</v>
          </cell>
          <cell r="K126">
            <v>6</v>
          </cell>
          <cell r="L126">
            <v>4</v>
          </cell>
          <cell r="M126">
            <v>15</v>
          </cell>
          <cell r="N126">
            <v>4</v>
          </cell>
          <cell r="O126">
            <v>8</v>
          </cell>
          <cell r="P126">
            <v>51</v>
          </cell>
        </row>
        <row r="127">
          <cell r="H127" t="str">
            <v>105460-P.S.R. COGOTI 18</v>
          </cell>
          <cell r="I127">
            <v>7</v>
          </cell>
          <cell r="J127">
            <v>8</v>
          </cell>
          <cell r="K127">
            <v>20</v>
          </cell>
          <cell r="L127">
            <v>6</v>
          </cell>
          <cell r="M127">
            <v>8</v>
          </cell>
          <cell r="N127">
            <v>4</v>
          </cell>
          <cell r="O127">
            <v>4</v>
          </cell>
          <cell r="P127">
            <v>57</v>
          </cell>
        </row>
        <row r="128">
          <cell r="H128" t="str">
            <v>105461-P.S.R. EL HUACHO</v>
          </cell>
          <cell r="J128">
            <v>3</v>
          </cell>
          <cell r="K128">
            <v>5</v>
          </cell>
          <cell r="L128">
            <v>5</v>
          </cell>
          <cell r="M128">
            <v>3</v>
          </cell>
          <cell r="N128">
            <v>5</v>
          </cell>
          <cell r="O128">
            <v>4</v>
          </cell>
          <cell r="P128">
            <v>25</v>
          </cell>
        </row>
        <row r="129">
          <cell r="H129" t="str">
            <v>105462-P.S.R. EL SAUCE</v>
          </cell>
          <cell r="I129">
            <v>2</v>
          </cell>
          <cell r="J129">
            <v>2</v>
          </cell>
          <cell r="K129">
            <v>8</v>
          </cell>
          <cell r="L129">
            <v>14</v>
          </cell>
          <cell r="M129">
            <v>9</v>
          </cell>
          <cell r="N129">
            <v>3</v>
          </cell>
          <cell r="O129">
            <v>5</v>
          </cell>
          <cell r="P129">
            <v>43</v>
          </cell>
        </row>
        <row r="130">
          <cell r="H130" t="str">
            <v>105463-P.S.R. QUILITAPIA</v>
          </cell>
          <cell r="I130">
            <v>13</v>
          </cell>
          <cell r="J130">
            <v>19</v>
          </cell>
          <cell r="K130">
            <v>23</v>
          </cell>
          <cell r="L130">
            <v>10</v>
          </cell>
          <cell r="M130">
            <v>2</v>
          </cell>
          <cell r="N130">
            <v>1</v>
          </cell>
          <cell r="O130">
            <v>11</v>
          </cell>
          <cell r="P130">
            <v>79</v>
          </cell>
        </row>
        <row r="131">
          <cell r="H131" t="str">
            <v>105464-P.S.R. LA LIGUA</v>
          </cell>
          <cell r="I131">
            <v>5</v>
          </cell>
          <cell r="J131">
            <v>5</v>
          </cell>
          <cell r="K131">
            <v>5</v>
          </cell>
          <cell r="L131">
            <v>4</v>
          </cell>
          <cell r="M131">
            <v>13</v>
          </cell>
          <cell r="O131">
            <v>7</v>
          </cell>
          <cell r="P131">
            <v>39</v>
          </cell>
        </row>
        <row r="132">
          <cell r="H132" t="str">
            <v>105465-P.S.R. RAMADILLA</v>
          </cell>
          <cell r="I132">
            <v>1</v>
          </cell>
          <cell r="J132">
            <v>5</v>
          </cell>
          <cell r="K132">
            <v>13</v>
          </cell>
          <cell r="L132">
            <v>6</v>
          </cell>
          <cell r="M132">
            <v>5</v>
          </cell>
          <cell r="N132">
            <v>4</v>
          </cell>
          <cell r="O132">
            <v>1</v>
          </cell>
          <cell r="P132">
            <v>35</v>
          </cell>
        </row>
        <row r="133">
          <cell r="H133" t="str">
            <v>105466-P.S.R. VALLE HERMOSO</v>
          </cell>
          <cell r="I133">
            <v>9</v>
          </cell>
          <cell r="J133">
            <v>6</v>
          </cell>
          <cell r="K133">
            <v>2</v>
          </cell>
          <cell r="M133">
            <v>2</v>
          </cell>
          <cell r="O133">
            <v>9</v>
          </cell>
          <cell r="P133">
            <v>28</v>
          </cell>
        </row>
        <row r="134">
          <cell r="H134" t="str">
            <v>105490-P.S.R. EL DURAZNO</v>
          </cell>
          <cell r="I134">
            <v>2</v>
          </cell>
          <cell r="J134">
            <v>8</v>
          </cell>
          <cell r="K134">
            <v>5</v>
          </cell>
          <cell r="L134">
            <v>10</v>
          </cell>
          <cell r="M134">
            <v>1</v>
          </cell>
          <cell r="N134">
            <v>14</v>
          </cell>
          <cell r="O134">
            <v>24</v>
          </cell>
          <cell r="P134">
            <v>64</v>
          </cell>
        </row>
        <row r="135">
          <cell r="H135" t="str">
            <v>Total 04302-COMBARBALÁ</v>
          </cell>
          <cell r="I135">
            <v>123</v>
          </cell>
          <cell r="J135">
            <v>161</v>
          </cell>
          <cell r="K135">
            <v>191</v>
          </cell>
          <cell r="L135">
            <v>165</v>
          </cell>
          <cell r="M135">
            <v>166</v>
          </cell>
          <cell r="N135">
            <v>151</v>
          </cell>
          <cell r="O135">
            <v>174</v>
          </cell>
          <cell r="P135">
            <v>1131</v>
          </cell>
        </row>
        <row r="136">
          <cell r="H136" t="str">
            <v>04304-MONTE PATRIA</v>
          </cell>
        </row>
        <row r="137">
          <cell r="H137" t="str">
            <v>105307-CES. RURAL MONTE PATRIA</v>
          </cell>
          <cell r="I137">
            <v>22</v>
          </cell>
          <cell r="J137">
            <v>45</v>
          </cell>
          <cell r="K137">
            <v>39</v>
          </cell>
          <cell r="L137">
            <v>40</v>
          </cell>
          <cell r="M137">
            <v>54</v>
          </cell>
          <cell r="N137">
            <v>37</v>
          </cell>
          <cell r="O137">
            <v>51</v>
          </cell>
          <cell r="P137">
            <v>288</v>
          </cell>
        </row>
        <row r="138">
          <cell r="H138" t="str">
            <v>105311-CES. RURAL CHAÑARAL ALTO</v>
          </cell>
          <cell r="I138">
            <v>20</v>
          </cell>
          <cell r="J138">
            <v>17</v>
          </cell>
          <cell r="K138">
            <v>15</v>
          </cell>
          <cell r="L138">
            <v>9</v>
          </cell>
          <cell r="M138">
            <v>10</v>
          </cell>
          <cell r="N138">
            <v>28</v>
          </cell>
          <cell r="O138">
            <v>41</v>
          </cell>
          <cell r="P138">
            <v>140</v>
          </cell>
        </row>
        <row r="139">
          <cell r="H139" t="str">
            <v>105312-CES. RURAL CAREN</v>
          </cell>
          <cell r="I139">
            <v>16</v>
          </cell>
          <cell r="J139">
            <v>4</v>
          </cell>
          <cell r="K139">
            <v>19</v>
          </cell>
          <cell r="L139">
            <v>6</v>
          </cell>
          <cell r="M139">
            <v>15</v>
          </cell>
          <cell r="N139">
            <v>12</v>
          </cell>
          <cell r="O139">
            <v>13</v>
          </cell>
          <cell r="P139">
            <v>85</v>
          </cell>
        </row>
        <row r="140">
          <cell r="H140" t="str">
            <v>105318-CES. RURAL EL PALQUI</v>
          </cell>
          <cell r="I140">
            <v>43</v>
          </cell>
          <cell r="J140">
            <v>60</v>
          </cell>
          <cell r="K140">
            <v>59</v>
          </cell>
          <cell r="L140">
            <v>41</v>
          </cell>
          <cell r="M140">
            <v>46</v>
          </cell>
          <cell r="N140">
            <v>61</v>
          </cell>
          <cell r="O140">
            <v>70</v>
          </cell>
          <cell r="P140">
            <v>380</v>
          </cell>
        </row>
        <row r="141">
          <cell r="H141" t="str">
            <v>105425-P.S.R. CHILECITO</v>
          </cell>
          <cell r="K141">
            <v>7</v>
          </cell>
          <cell r="L141">
            <v>4</v>
          </cell>
          <cell r="M141">
            <v>1</v>
          </cell>
          <cell r="O141">
            <v>2</v>
          </cell>
          <cell r="P141">
            <v>14</v>
          </cell>
        </row>
        <row r="142">
          <cell r="H142" t="str">
            <v>105427-P.S.R. HACIENDA VALDIVIA</v>
          </cell>
          <cell r="K142">
            <v>5</v>
          </cell>
          <cell r="L142">
            <v>2</v>
          </cell>
          <cell r="M142">
            <v>3</v>
          </cell>
          <cell r="N142">
            <v>14</v>
          </cell>
          <cell r="O142">
            <v>2</v>
          </cell>
          <cell r="P142">
            <v>26</v>
          </cell>
        </row>
        <row r="143">
          <cell r="H143" t="str">
            <v>105428-P.S.R. HUATULAME</v>
          </cell>
          <cell r="I143">
            <v>9</v>
          </cell>
          <cell r="J143">
            <v>3</v>
          </cell>
          <cell r="K143">
            <v>3</v>
          </cell>
          <cell r="L143">
            <v>4</v>
          </cell>
          <cell r="M143">
            <v>3</v>
          </cell>
          <cell r="N143">
            <v>8</v>
          </cell>
          <cell r="O143">
            <v>3</v>
          </cell>
          <cell r="P143">
            <v>33</v>
          </cell>
        </row>
        <row r="144">
          <cell r="H144" t="str">
            <v>105430-P.S.R. MIALQUI</v>
          </cell>
          <cell r="J144">
            <v>4</v>
          </cell>
          <cell r="K144">
            <v>5</v>
          </cell>
          <cell r="L144">
            <v>3</v>
          </cell>
          <cell r="N144">
            <v>3</v>
          </cell>
          <cell r="O144">
            <v>2</v>
          </cell>
          <cell r="P144">
            <v>17</v>
          </cell>
        </row>
        <row r="145">
          <cell r="H145" t="str">
            <v>105431-P.S.R. PEDREGAL</v>
          </cell>
          <cell r="I145">
            <v>8</v>
          </cell>
          <cell r="K145">
            <v>9</v>
          </cell>
          <cell r="L145">
            <v>2</v>
          </cell>
          <cell r="M145">
            <v>2</v>
          </cell>
          <cell r="N145">
            <v>3</v>
          </cell>
          <cell r="O145">
            <v>4</v>
          </cell>
          <cell r="P145">
            <v>28</v>
          </cell>
        </row>
        <row r="146">
          <cell r="H146" t="str">
            <v>105432-P.S.R. RAPEL</v>
          </cell>
          <cell r="I146">
            <v>1</v>
          </cell>
          <cell r="K146">
            <v>12</v>
          </cell>
          <cell r="L146">
            <v>1</v>
          </cell>
          <cell r="N146">
            <v>11</v>
          </cell>
          <cell r="O146">
            <v>3</v>
          </cell>
          <cell r="P146">
            <v>28</v>
          </cell>
        </row>
        <row r="147">
          <cell r="H147" t="str">
            <v>105435-P.S.R. TULAHUEN</v>
          </cell>
          <cell r="I147">
            <v>6</v>
          </cell>
          <cell r="J147">
            <v>6</v>
          </cell>
          <cell r="K147">
            <v>19</v>
          </cell>
          <cell r="L147">
            <v>3</v>
          </cell>
          <cell r="M147">
            <v>16</v>
          </cell>
          <cell r="N147">
            <v>2</v>
          </cell>
          <cell r="O147">
            <v>3</v>
          </cell>
          <cell r="P147">
            <v>55</v>
          </cell>
        </row>
        <row r="148">
          <cell r="H148" t="str">
            <v>105436-P.S.R. EL MAITEN</v>
          </cell>
          <cell r="I148">
            <v>6</v>
          </cell>
          <cell r="J148">
            <v>5</v>
          </cell>
          <cell r="K148">
            <v>8</v>
          </cell>
          <cell r="L148">
            <v>1</v>
          </cell>
          <cell r="O148">
            <v>5</v>
          </cell>
          <cell r="P148">
            <v>25</v>
          </cell>
        </row>
        <row r="149">
          <cell r="H149" t="str">
            <v>105489-P.S.R. RAMADAS DE TULAHUEN</v>
          </cell>
          <cell r="I149">
            <v>1</v>
          </cell>
          <cell r="J149">
            <v>3</v>
          </cell>
          <cell r="K149">
            <v>12</v>
          </cell>
          <cell r="O149">
            <v>1</v>
          </cell>
          <cell r="P149">
            <v>17</v>
          </cell>
        </row>
        <row r="150">
          <cell r="H150" t="str">
            <v>Total 04304-MONTE PATRIA</v>
          </cell>
          <cell r="I150">
            <v>132</v>
          </cell>
          <cell r="J150">
            <v>147</v>
          </cell>
          <cell r="K150">
            <v>212</v>
          </cell>
          <cell r="L150">
            <v>116</v>
          </cell>
          <cell r="M150">
            <v>150</v>
          </cell>
          <cell r="N150">
            <v>179</v>
          </cell>
          <cell r="O150">
            <v>200</v>
          </cell>
          <cell r="P150">
            <v>1136</v>
          </cell>
        </row>
        <row r="151">
          <cell r="H151" t="str">
            <v>04304-PUNITAQUI</v>
          </cell>
        </row>
        <row r="152">
          <cell r="H152" t="str">
            <v>105308-CES. RURAL PUNITAQUI</v>
          </cell>
          <cell r="I152">
            <v>44</v>
          </cell>
          <cell r="J152">
            <v>55</v>
          </cell>
          <cell r="K152">
            <v>125</v>
          </cell>
          <cell r="L152">
            <v>42</v>
          </cell>
          <cell r="M152">
            <v>78</v>
          </cell>
          <cell r="N152">
            <v>95</v>
          </cell>
          <cell r="O152">
            <v>87</v>
          </cell>
          <cell r="P152">
            <v>526</v>
          </cell>
        </row>
        <row r="153">
          <cell r="H153" t="str">
            <v>105440-P.S.R. DIVISADERO</v>
          </cell>
          <cell r="I153">
            <v>2</v>
          </cell>
          <cell r="K153">
            <v>1</v>
          </cell>
          <cell r="L153">
            <v>1</v>
          </cell>
          <cell r="M153">
            <v>1</v>
          </cell>
          <cell r="N153">
            <v>2</v>
          </cell>
          <cell r="O153">
            <v>2</v>
          </cell>
          <cell r="P153">
            <v>9</v>
          </cell>
        </row>
        <row r="154">
          <cell r="H154" t="str">
            <v>Total 04304-PUNITAQUI</v>
          </cell>
          <cell r="I154">
            <v>46</v>
          </cell>
          <cell r="J154">
            <v>55</v>
          </cell>
          <cell r="K154">
            <v>126</v>
          </cell>
          <cell r="L154">
            <v>43</v>
          </cell>
          <cell r="M154">
            <v>79</v>
          </cell>
          <cell r="N154">
            <v>97</v>
          </cell>
          <cell r="O154">
            <v>89</v>
          </cell>
          <cell r="P154">
            <v>535</v>
          </cell>
        </row>
        <row r="155">
          <cell r="H155" t="str">
            <v>04305-RIO HURTADO</v>
          </cell>
        </row>
        <row r="156">
          <cell r="H156" t="str">
            <v>105310-CES. RURAL PICHASCA</v>
          </cell>
          <cell r="I156">
            <v>9</v>
          </cell>
          <cell r="J156">
            <v>11</v>
          </cell>
          <cell r="K156">
            <v>25</v>
          </cell>
          <cell r="L156">
            <v>24</v>
          </cell>
          <cell r="M156">
            <v>24</v>
          </cell>
          <cell r="N156">
            <v>24</v>
          </cell>
          <cell r="O156">
            <v>20</v>
          </cell>
          <cell r="P156">
            <v>137</v>
          </cell>
        </row>
        <row r="157">
          <cell r="H157" t="str">
            <v>105409-P.S.R. EL CHAÑAR</v>
          </cell>
          <cell r="I157">
            <v>2</v>
          </cell>
          <cell r="K157">
            <v>2</v>
          </cell>
          <cell r="L157">
            <v>1</v>
          </cell>
          <cell r="M157">
            <v>3</v>
          </cell>
          <cell r="N157">
            <v>3</v>
          </cell>
          <cell r="P157">
            <v>11</v>
          </cell>
        </row>
        <row r="158">
          <cell r="H158" t="str">
            <v>105410-P.S.R. HURTADO</v>
          </cell>
          <cell r="I158">
            <v>33</v>
          </cell>
          <cell r="J158">
            <v>8</v>
          </cell>
          <cell r="K158">
            <v>1</v>
          </cell>
          <cell r="L158">
            <v>4</v>
          </cell>
          <cell r="M158">
            <v>11</v>
          </cell>
          <cell r="N158">
            <v>7</v>
          </cell>
          <cell r="P158">
            <v>64</v>
          </cell>
        </row>
        <row r="159">
          <cell r="H159" t="str">
            <v>105411-P.S.R. LAS BREAS</v>
          </cell>
          <cell r="I159">
            <v>6</v>
          </cell>
          <cell r="K159">
            <v>1</v>
          </cell>
          <cell r="L159">
            <v>5</v>
          </cell>
          <cell r="M159">
            <v>2</v>
          </cell>
          <cell r="N159">
            <v>1</v>
          </cell>
          <cell r="O159">
            <v>1</v>
          </cell>
          <cell r="P159">
            <v>16</v>
          </cell>
        </row>
        <row r="160">
          <cell r="H160" t="str">
            <v>105413-P.S.R. SAMO ALTO</v>
          </cell>
          <cell r="I160">
            <v>8</v>
          </cell>
          <cell r="J160">
            <v>3</v>
          </cell>
          <cell r="K160">
            <v>4</v>
          </cell>
          <cell r="L160">
            <v>4</v>
          </cell>
          <cell r="M160">
            <v>1</v>
          </cell>
          <cell r="O160">
            <v>7</v>
          </cell>
          <cell r="P160">
            <v>27</v>
          </cell>
        </row>
        <row r="161">
          <cell r="H161" t="str">
            <v>105414-P.S.R. SERON</v>
          </cell>
          <cell r="I161">
            <v>4</v>
          </cell>
          <cell r="K161">
            <v>2</v>
          </cell>
          <cell r="L161">
            <v>1</v>
          </cell>
          <cell r="M161">
            <v>3</v>
          </cell>
          <cell r="O161">
            <v>1</v>
          </cell>
          <cell r="P161">
            <v>11</v>
          </cell>
        </row>
        <row r="162">
          <cell r="H162" t="str">
            <v>105503-P.S.R. TABAQUEROS</v>
          </cell>
          <cell r="K162">
            <v>5</v>
          </cell>
          <cell r="L162">
            <v>8</v>
          </cell>
          <cell r="M162">
            <v>6</v>
          </cell>
          <cell r="N162">
            <v>5</v>
          </cell>
          <cell r="P162">
            <v>24</v>
          </cell>
        </row>
        <row r="163">
          <cell r="H163" t="str">
            <v>Total 04305-RIO HURTADO</v>
          </cell>
          <cell r="I163">
            <v>62</v>
          </cell>
          <cell r="J163">
            <v>22</v>
          </cell>
          <cell r="K163">
            <v>40</v>
          </cell>
          <cell r="L163">
            <v>47</v>
          </cell>
          <cell r="M163">
            <v>50</v>
          </cell>
          <cell r="N163">
            <v>40</v>
          </cell>
          <cell r="O163">
            <v>29</v>
          </cell>
          <cell r="P163">
            <v>290</v>
          </cell>
        </row>
        <row r="164">
          <cell r="H164" t="str">
            <v>Total general</v>
          </cell>
          <cell r="I164">
            <v>4189</v>
          </cell>
          <cell r="J164">
            <v>3759</v>
          </cell>
          <cell r="K164">
            <v>5096</v>
          </cell>
          <cell r="L164">
            <v>4090</v>
          </cell>
          <cell r="M164">
            <v>4247</v>
          </cell>
          <cell r="N164">
            <v>4262</v>
          </cell>
          <cell r="O164">
            <v>4874</v>
          </cell>
          <cell r="P164">
            <v>30517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412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499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276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1244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525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416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22</v>
          </cell>
          <cell r="P12">
            <v>126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22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35</v>
          </cell>
        </row>
        <row r="15">
          <cell r="H15" t="str">
            <v>105499-P.S.R. LAMBERT</v>
          </cell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>
            <v>16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117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21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107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697</v>
          </cell>
          <cell r="P19">
            <v>3816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807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607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984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162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1469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27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20</v>
          </cell>
          <cell r="P28">
            <v>133</v>
          </cell>
        </row>
        <row r="29">
          <cell r="H29" t="str">
            <v>105407-P.S.R. TAMBILLOS</v>
          </cell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15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44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30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595</v>
          </cell>
          <cell r="P32">
            <v>4280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212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212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</row>
        <row r="38">
          <cell r="H38" t="str">
            <v xml:space="preserve">105500-P.S.R. CALETA HORNOS        </v>
          </cell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14</v>
          </cell>
        </row>
        <row r="39">
          <cell r="H39" t="str">
            <v>105505-P.S.R. LOS CHOROS</v>
          </cell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</row>
        <row r="40">
          <cell r="H40" t="str">
            <v>105506-P.S.R. EL TRAPICHE</v>
          </cell>
          <cell r="I40">
            <v>0</v>
          </cell>
          <cell r="M40">
            <v>0</v>
          </cell>
          <cell r="N40">
            <v>1</v>
          </cell>
          <cell r="O40">
            <v>1</v>
          </cell>
          <cell r="P40">
            <v>2</v>
          </cell>
        </row>
        <row r="41">
          <cell r="H41" t="str">
            <v>Total 04104-LA HIGUERA</v>
          </cell>
          <cell r="I41">
            <v>0</v>
          </cell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18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10</v>
          </cell>
        </row>
        <row r="44">
          <cell r="H44" t="str">
            <v>105475-P.S.R. HORCON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P44">
            <v>0</v>
          </cell>
        </row>
        <row r="45">
          <cell r="H45" t="str">
            <v>105476-P.S.R. MONTE GRANDE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H46" t="str">
            <v>105477-P.S.R. PISCO ELQUI</v>
          </cell>
          <cell r="J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10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80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48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N51">
            <v>13</v>
          </cell>
          <cell r="O51">
            <v>11</v>
          </cell>
          <cell r="P51">
            <v>27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73</v>
          </cell>
        </row>
        <row r="53">
          <cell r="H53" t="str">
            <v>105470-P.S.R. HUANTA</v>
          </cell>
          <cell r="J53">
            <v>0</v>
          </cell>
          <cell r="K53">
            <v>23</v>
          </cell>
          <cell r="N53">
            <v>0</v>
          </cell>
          <cell r="P53">
            <v>23</v>
          </cell>
        </row>
        <row r="54">
          <cell r="H54" t="str">
            <v>105471-P.S.R. PERALILLO</v>
          </cell>
          <cell r="I54">
            <v>4</v>
          </cell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45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75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25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20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78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M59">
            <v>7</v>
          </cell>
          <cell r="N59">
            <v>7</v>
          </cell>
          <cell r="O59">
            <v>6</v>
          </cell>
          <cell r="P59">
            <v>40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534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323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44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19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13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18</v>
          </cell>
        </row>
        <row r="67">
          <cell r="H67" t="str">
            <v>105446-P.S.R. MATANCILLA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P67">
            <v>0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12</v>
          </cell>
        </row>
        <row r="69">
          <cell r="H69" t="str">
            <v>105448-P.S.R. SANTA VIRGINIA</v>
          </cell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17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3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N71">
            <v>2</v>
          </cell>
          <cell r="O71">
            <v>1</v>
          </cell>
          <cell r="P71">
            <v>21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9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36</v>
          </cell>
        </row>
        <row r="74">
          <cell r="H74" t="str">
            <v>105496-P.S.R. PINTACURA SUR</v>
          </cell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>
            <v>5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536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86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2</v>
          </cell>
          <cell r="P79">
            <v>34</v>
          </cell>
        </row>
        <row r="80">
          <cell r="H80" t="str">
            <v>105451-P.S.R. AGUA FRIA</v>
          </cell>
          <cell r="J80">
            <v>1</v>
          </cell>
          <cell r="K80">
            <v>6</v>
          </cell>
          <cell r="M80">
            <v>6</v>
          </cell>
          <cell r="N80">
            <v>5</v>
          </cell>
          <cell r="O80">
            <v>14</v>
          </cell>
          <cell r="P80">
            <v>32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52</v>
          </cell>
        </row>
        <row r="82">
          <cell r="H82" t="str">
            <v>105483-P.S.R. LOS RULOS</v>
          </cell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11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48</v>
          </cell>
        </row>
        <row r="84">
          <cell r="H84" t="str">
            <v>105488-P.S.R. ESPIRITU SANTO</v>
          </cell>
          <cell r="I84">
            <v>0</v>
          </cell>
          <cell r="K84">
            <v>0</v>
          </cell>
          <cell r="L84">
            <v>0</v>
          </cell>
          <cell r="M84">
            <v>6</v>
          </cell>
          <cell r="N84">
            <v>3</v>
          </cell>
          <cell r="P84">
            <v>9</v>
          </cell>
        </row>
        <row r="85">
          <cell r="H85" t="str">
            <v>105493-P.S.R. MINCHA SUR</v>
          </cell>
          <cell r="I85">
            <v>0</v>
          </cell>
          <cell r="K85">
            <v>3</v>
          </cell>
          <cell r="L85">
            <v>0</v>
          </cell>
          <cell r="M85">
            <v>6</v>
          </cell>
          <cell r="N85">
            <v>3</v>
          </cell>
          <cell r="P85">
            <v>12</v>
          </cell>
        </row>
        <row r="86">
          <cell r="H86" t="str">
            <v>105497-P.S.R. JABONERIA</v>
          </cell>
          <cell r="J86">
            <v>0</v>
          </cell>
          <cell r="K86">
            <v>0</v>
          </cell>
          <cell r="L86">
            <v>0</v>
          </cell>
          <cell r="N86">
            <v>1</v>
          </cell>
          <cell r="O86">
            <v>0</v>
          </cell>
          <cell r="P86">
            <v>1</v>
          </cell>
        </row>
        <row r="87">
          <cell r="H87" t="str">
            <v>105498-P.S.R. QUEBRADA DE LINARES</v>
          </cell>
          <cell r="I87">
            <v>0</v>
          </cell>
          <cell r="K87">
            <v>1</v>
          </cell>
          <cell r="L87">
            <v>0</v>
          </cell>
          <cell r="M87">
            <v>4</v>
          </cell>
          <cell r="N87">
            <v>11</v>
          </cell>
          <cell r="P87">
            <v>16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67</v>
          </cell>
          <cell r="P88">
            <v>301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107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60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23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31</v>
          </cell>
        </row>
        <row r="94">
          <cell r="H94" t="str">
            <v>105481-P.S.R. TILAMA</v>
          </cell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9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19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249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139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159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16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N101">
            <v>0</v>
          </cell>
          <cell r="O101">
            <v>4</v>
          </cell>
          <cell r="P101">
            <v>8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25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28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8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24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23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15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448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239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688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814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141</v>
          </cell>
        </row>
        <row r="115">
          <cell r="H115" t="str">
            <v>105415-P.S.R. BARRAZA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41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26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13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14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24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17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65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36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163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80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105</v>
          </cell>
        </row>
        <row r="128">
          <cell r="H128" t="str">
            <v>Total 04301-OVALLE</v>
          </cell>
          <cell r="I128">
            <v>239</v>
          </cell>
          <cell r="J128">
            <v>320</v>
          </cell>
          <cell r="K128">
            <v>458</v>
          </cell>
          <cell r="L128">
            <v>399</v>
          </cell>
          <cell r="M128">
            <v>412</v>
          </cell>
          <cell r="N128">
            <v>333</v>
          </cell>
          <cell r="O128">
            <v>308</v>
          </cell>
          <cell r="P128">
            <v>2469</v>
          </cell>
        </row>
        <row r="129">
          <cell r="H129" t="str">
            <v>04302-COMBARBALÁ</v>
          </cell>
        </row>
        <row r="130">
          <cell r="H130" t="str">
            <v>105105-HOSPITAL COMBARBALA</v>
          </cell>
          <cell r="I130">
            <v>29</v>
          </cell>
          <cell r="J130">
            <v>5</v>
          </cell>
          <cell r="K130">
            <v>10</v>
          </cell>
          <cell r="L130">
            <v>5</v>
          </cell>
          <cell r="M130">
            <v>23</v>
          </cell>
          <cell r="N130">
            <v>42</v>
          </cell>
          <cell r="O130">
            <v>0</v>
          </cell>
          <cell r="P130">
            <v>114</v>
          </cell>
        </row>
        <row r="131">
          <cell r="H131" t="str">
            <v>105433-P.S.R. SAN LORENZO</v>
          </cell>
          <cell r="K131">
            <v>1</v>
          </cell>
          <cell r="L131">
            <v>0</v>
          </cell>
          <cell r="N131">
            <v>4</v>
          </cell>
          <cell r="O131">
            <v>3</v>
          </cell>
          <cell r="P131">
            <v>8</v>
          </cell>
        </row>
        <row r="132">
          <cell r="H132" t="str">
            <v>105434-P.S.R. SAN MARCOS</v>
          </cell>
          <cell r="I132">
            <v>6</v>
          </cell>
          <cell r="J132">
            <v>0</v>
          </cell>
          <cell r="K132">
            <v>1</v>
          </cell>
          <cell r="L132">
            <v>6</v>
          </cell>
          <cell r="M132">
            <v>5</v>
          </cell>
          <cell r="N132">
            <v>9</v>
          </cell>
          <cell r="O132">
            <v>1</v>
          </cell>
          <cell r="P132">
            <v>28</v>
          </cell>
        </row>
        <row r="133">
          <cell r="H133" t="str">
            <v>105441-P.S.R. MANQUEHUA</v>
          </cell>
          <cell r="I133">
            <v>0</v>
          </cell>
          <cell r="J133">
            <v>1</v>
          </cell>
          <cell r="K133">
            <v>2</v>
          </cell>
          <cell r="L133">
            <v>0</v>
          </cell>
          <cell r="M133">
            <v>1</v>
          </cell>
          <cell r="N133">
            <v>7</v>
          </cell>
          <cell r="O133">
            <v>0</v>
          </cell>
          <cell r="P133">
            <v>11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6</v>
          </cell>
          <cell r="O134">
            <v>1</v>
          </cell>
          <cell r="P134">
            <v>9</v>
          </cell>
        </row>
        <row r="135">
          <cell r="H135" t="str">
            <v>105460-P.S.R. COGOTI 18</v>
          </cell>
          <cell r="I135">
            <v>2</v>
          </cell>
          <cell r="J135">
            <v>3</v>
          </cell>
          <cell r="K135">
            <v>19</v>
          </cell>
          <cell r="L135">
            <v>2</v>
          </cell>
          <cell r="M135">
            <v>0</v>
          </cell>
          <cell r="N135">
            <v>2</v>
          </cell>
          <cell r="O135">
            <v>1</v>
          </cell>
          <cell r="P135">
            <v>29</v>
          </cell>
        </row>
        <row r="136">
          <cell r="H136" t="str">
            <v>105461-P.S.R. EL HUACHO</v>
          </cell>
          <cell r="J136">
            <v>0</v>
          </cell>
          <cell r="L136">
            <v>0</v>
          </cell>
          <cell r="M136">
            <v>2</v>
          </cell>
          <cell r="N136">
            <v>2</v>
          </cell>
          <cell r="O136">
            <v>0</v>
          </cell>
          <cell r="P136">
            <v>4</v>
          </cell>
        </row>
        <row r="137">
          <cell r="H137" t="str">
            <v>105462-P.S.R. EL SAUCE</v>
          </cell>
          <cell r="I137">
            <v>1</v>
          </cell>
          <cell r="J137">
            <v>3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5</v>
          </cell>
          <cell r="P137">
            <v>9</v>
          </cell>
        </row>
        <row r="138">
          <cell r="H138" t="str">
            <v>105463-P.S.R. QUILITAPIA</v>
          </cell>
          <cell r="I138">
            <v>2</v>
          </cell>
          <cell r="J138">
            <v>0</v>
          </cell>
          <cell r="K138">
            <v>1</v>
          </cell>
          <cell r="L138">
            <v>22</v>
          </cell>
          <cell r="M138">
            <v>0</v>
          </cell>
          <cell r="N138">
            <v>4</v>
          </cell>
          <cell r="O138">
            <v>3</v>
          </cell>
          <cell r="P138">
            <v>32</v>
          </cell>
        </row>
        <row r="139">
          <cell r="H139" t="str">
            <v>105464-P.S.R. LA LIGUA</v>
          </cell>
          <cell r="I139">
            <v>1</v>
          </cell>
          <cell r="J139">
            <v>0</v>
          </cell>
          <cell r="K139">
            <v>1</v>
          </cell>
          <cell r="L139">
            <v>1</v>
          </cell>
          <cell r="M139">
            <v>1</v>
          </cell>
          <cell r="N139">
            <v>6</v>
          </cell>
          <cell r="O139">
            <v>3</v>
          </cell>
          <cell r="P139">
            <v>13</v>
          </cell>
        </row>
        <row r="140">
          <cell r="H140" t="str">
            <v>105465-P.S.R. RAMADILLA</v>
          </cell>
          <cell r="I140">
            <v>2</v>
          </cell>
          <cell r="J140">
            <v>0</v>
          </cell>
          <cell r="K140">
            <v>1</v>
          </cell>
          <cell r="L140">
            <v>2</v>
          </cell>
          <cell r="M140">
            <v>0</v>
          </cell>
          <cell r="N140">
            <v>10</v>
          </cell>
          <cell r="O140">
            <v>2</v>
          </cell>
          <cell r="P140">
            <v>17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7</v>
          </cell>
          <cell r="O141">
            <v>1</v>
          </cell>
          <cell r="P141">
            <v>9</v>
          </cell>
        </row>
        <row r="142">
          <cell r="H142" t="str">
            <v>105490-P.S.R. EL DURAZNO</v>
          </cell>
          <cell r="I142">
            <v>0</v>
          </cell>
          <cell r="J142">
            <v>1</v>
          </cell>
          <cell r="K142">
            <v>3</v>
          </cell>
          <cell r="M142">
            <v>0</v>
          </cell>
          <cell r="N142">
            <v>2</v>
          </cell>
          <cell r="O142">
            <v>3</v>
          </cell>
          <cell r="P142">
            <v>9</v>
          </cell>
        </row>
        <row r="143">
          <cell r="H143" t="str">
            <v>Total 04302-COMBARBALÁ</v>
          </cell>
          <cell r="I143">
            <v>44</v>
          </cell>
          <cell r="J143">
            <v>13</v>
          </cell>
          <cell r="K143">
            <v>39</v>
          </cell>
          <cell r="L143">
            <v>39</v>
          </cell>
          <cell r="M143">
            <v>33</v>
          </cell>
          <cell r="N143">
            <v>101</v>
          </cell>
          <cell r="O143">
            <v>23</v>
          </cell>
          <cell r="P143">
            <v>292</v>
          </cell>
        </row>
        <row r="144">
          <cell r="H144" t="str">
            <v>04304-MONTE PATRIA</v>
          </cell>
        </row>
        <row r="145">
          <cell r="H145" t="str">
            <v>105307-CES. RURAL MONTE PATRIA</v>
          </cell>
          <cell r="I145">
            <v>4</v>
          </cell>
          <cell r="J145">
            <v>5</v>
          </cell>
          <cell r="K145">
            <v>4</v>
          </cell>
          <cell r="L145">
            <v>7</v>
          </cell>
          <cell r="M145">
            <v>30</v>
          </cell>
          <cell r="N145">
            <v>9</v>
          </cell>
          <cell r="O145">
            <v>12</v>
          </cell>
          <cell r="P145">
            <v>71</v>
          </cell>
        </row>
        <row r="146">
          <cell r="H146" t="str">
            <v>105311-CES. RURAL CHAÑARAL ALTO</v>
          </cell>
          <cell r="I146">
            <v>20</v>
          </cell>
          <cell r="J146">
            <v>20</v>
          </cell>
          <cell r="K146">
            <v>7</v>
          </cell>
          <cell r="L146">
            <v>0</v>
          </cell>
          <cell r="M146">
            <v>2</v>
          </cell>
          <cell r="N146">
            <v>14</v>
          </cell>
          <cell r="O146">
            <v>17</v>
          </cell>
          <cell r="P146">
            <v>80</v>
          </cell>
        </row>
        <row r="147">
          <cell r="H147" t="str">
            <v>105312-CES. RURAL CAREN</v>
          </cell>
          <cell r="I147">
            <v>3</v>
          </cell>
          <cell r="J147">
            <v>4</v>
          </cell>
          <cell r="K147">
            <v>0</v>
          </cell>
          <cell r="L147">
            <v>3</v>
          </cell>
          <cell r="M147">
            <v>2</v>
          </cell>
          <cell r="N147">
            <v>18</v>
          </cell>
          <cell r="O147">
            <v>18</v>
          </cell>
          <cell r="P147">
            <v>48</v>
          </cell>
        </row>
        <row r="148">
          <cell r="H148" t="str">
            <v>105318-CES. RURAL EL PALQUI</v>
          </cell>
          <cell r="I148">
            <v>2</v>
          </cell>
          <cell r="J148">
            <v>26</v>
          </cell>
          <cell r="K148">
            <v>10</v>
          </cell>
          <cell r="L148">
            <v>7</v>
          </cell>
          <cell r="M148">
            <v>21</v>
          </cell>
          <cell r="N148">
            <v>113</v>
          </cell>
          <cell r="O148">
            <v>34</v>
          </cell>
          <cell r="P148">
            <v>213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1</v>
          </cell>
          <cell r="N149">
            <v>1</v>
          </cell>
          <cell r="O149">
            <v>17</v>
          </cell>
          <cell r="P149">
            <v>21</v>
          </cell>
        </row>
        <row r="150">
          <cell r="H150" t="str">
            <v>105427-P.S.R. HACIENDA VALDIVIA</v>
          </cell>
          <cell r="I150">
            <v>3</v>
          </cell>
          <cell r="J150">
            <v>14</v>
          </cell>
          <cell r="K150">
            <v>1</v>
          </cell>
          <cell r="L150">
            <v>1</v>
          </cell>
          <cell r="M150">
            <v>2</v>
          </cell>
          <cell r="N150">
            <v>2</v>
          </cell>
          <cell r="O150">
            <v>7</v>
          </cell>
          <cell r="P150">
            <v>30</v>
          </cell>
        </row>
        <row r="151">
          <cell r="H151" t="str">
            <v>105428-P.S.R. HUATULAME</v>
          </cell>
          <cell r="I151">
            <v>4</v>
          </cell>
          <cell r="J151">
            <v>4</v>
          </cell>
          <cell r="K151">
            <v>3</v>
          </cell>
          <cell r="L151">
            <v>2</v>
          </cell>
          <cell r="M151">
            <v>1</v>
          </cell>
          <cell r="N151">
            <v>2</v>
          </cell>
          <cell r="O151">
            <v>4</v>
          </cell>
          <cell r="P151">
            <v>20</v>
          </cell>
        </row>
        <row r="152">
          <cell r="H152" t="str">
            <v>105430-P.S.R. MIALQUI</v>
          </cell>
          <cell r="I152">
            <v>0</v>
          </cell>
          <cell r="J152">
            <v>1</v>
          </cell>
          <cell r="L152">
            <v>1</v>
          </cell>
          <cell r="M152">
            <v>6</v>
          </cell>
          <cell r="N152">
            <v>0</v>
          </cell>
          <cell r="O152">
            <v>18</v>
          </cell>
          <cell r="P152">
            <v>26</v>
          </cell>
        </row>
        <row r="153">
          <cell r="H153" t="str">
            <v>105431-P.S.R. PEDREGAL</v>
          </cell>
          <cell r="I153">
            <v>2</v>
          </cell>
          <cell r="J153">
            <v>5</v>
          </cell>
          <cell r="K153">
            <v>3</v>
          </cell>
          <cell r="L153">
            <v>3</v>
          </cell>
          <cell r="M153">
            <v>3</v>
          </cell>
          <cell r="N153">
            <v>6</v>
          </cell>
          <cell r="O153">
            <v>2</v>
          </cell>
          <cell r="P153">
            <v>24</v>
          </cell>
        </row>
        <row r="154">
          <cell r="H154" t="str">
            <v>105432-P.S.R. RAPEL</v>
          </cell>
          <cell r="I154">
            <v>2</v>
          </cell>
          <cell r="J154">
            <v>7</v>
          </cell>
          <cell r="K154">
            <v>3</v>
          </cell>
          <cell r="L154">
            <v>2</v>
          </cell>
          <cell r="M154">
            <v>4</v>
          </cell>
          <cell r="N154">
            <v>8</v>
          </cell>
          <cell r="O154">
            <v>8</v>
          </cell>
          <cell r="P154">
            <v>34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4</v>
          </cell>
          <cell r="P155">
            <v>4</v>
          </cell>
        </row>
        <row r="156">
          <cell r="H156" t="str">
            <v>105436-P.S.R. EL MAITEN</v>
          </cell>
          <cell r="I156">
            <v>1</v>
          </cell>
          <cell r="J156">
            <v>0</v>
          </cell>
          <cell r="K156">
            <v>2</v>
          </cell>
          <cell r="L156">
            <v>2</v>
          </cell>
          <cell r="M156">
            <v>3</v>
          </cell>
          <cell r="N156">
            <v>2</v>
          </cell>
          <cell r="O156">
            <v>0</v>
          </cell>
          <cell r="P156">
            <v>10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N157">
            <v>0</v>
          </cell>
          <cell r="O157">
            <v>3</v>
          </cell>
          <cell r="P157">
            <v>3</v>
          </cell>
        </row>
        <row r="158">
          <cell r="H158" t="str">
            <v>Total 04304-MONTE PATRIA</v>
          </cell>
          <cell r="I158">
            <v>42</v>
          </cell>
          <cell r="J158">
            <v>86</v>
          </cell>
          <cell r="K158">
            <v>33</v>
          </cell>
          <cell r="L158">
            <v>29</v>
          </cell>
          <cell r="M158">
            <v>75</v>
          </cell>
          <cell r="N158">
            <v>175</v>
          </cell>
          <cell r="O158">
            <v>144</v>
          </cell>
          <cell r="P158">
            <v>584</v>
          </cell>
        </row>
        <row r="159">
          <cell r="H159" t="str">
            <v>04304-PUNITAQUI</v>
          </cell>
        </row>
        <row r="160">
          <cell r="H160" t="str">
            <v>105308-CES. RURAL PUNITAQUI</v>
          </cell>
          <cell r="I160">
            <v>0</v>
          </cell>
          <cell r="J160">
            <v>0</v>
          </cell>
          <cell r="K160">
            <v>35</v>
          </cell>
          <cell r="L160">
            <v>61</v>
          </cell>
          <cell r="M160">
            <v>47</v>
          </cell>
          <cell r="N160">
            <v>26</v>
          </cell>
          <cell r="O160">
            <v>160</v>
          </cell>
          <cell r="P160">
            <v>329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1</v>
          </cell>
          <cell r="L161">
            <v>0</v>
          </cell>
          <cell r="M161">
            <v>0</v>
          </cell>
          <cell r="N161">
            <v>0</v>
          </cell>
          <cell r="O161">
            <v>4</v>
          </cell>
          <cell r="P161">
            <v>5</v>
          </cell>
        </row>
        <row r="162">
          <cell r="H162" t="str">
            <v>105442-P.S.R. SAN PEDRO DE QUILES</v>
          </cell>
          <cell r="J162">
            <v>0</v>
          </cell>
          <cell r="P162">
            <v>0</v>
          </cell>
        </row>
        <row r="163">
          <cell r="H163" t="str">
            <v xml:space="preserve">105508-P.S.R. EL PARRAL DE QUILES  </v>
          </cell>
          <cell r="M163">
            <v>0</v>
          </cell>
          <cell r="N163">
            <v>0</v>
          </cell>
          <cell r="P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0</v>
          </cell>
          <cell r="K164">
            <v>36</v>
          </cell>
          <cell r="L164">
            <v>61</v>
          </cell>
          <cell r="M164">
            <v>47</v>
          </cell>
          <cell r="N164">
            <v>26</v>
          </cell>
          <cell r="O164">
            <v>164</v>
          </cell>
          <cell r="P164">
            <v>334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1</v>
          </cell>
          <cell r="J166">
            <v>1</v>
          </cell>
          <cell r="K166">
            <v>2</v>
          </cell>
          <cell r="L166">
            <v>0</v>
          </cell>
          <cell r="M166">
            <v>2</v>
          </cell>
          <cell r="N166">
            <v>11</v>
          </cell>
          <cell r="O166">
            <v>8</v>
          </cell>
          <cell r="P166">
            <v>25</v>
          </cell>
        </row>
        <row r="167">
          <cell r="H167" t="str">
            <v>105409-P.S.R. EL CHAÑAR</v>
          </cell>
          <cell r="I167">
            <v>0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2</v>
          </cell>
          <cell r="P167">
            <v>3</v>
          </cell>
        </row>
        <row r="168">
          <cell r="H168" t="str">
            <v>105410-P.S.R. HURTADO</v>
          </cell>
          <cell r="I168">
            <v>4</v>
          </cell>
          <cell r="J168">
            <v>1</v>
          </cell>
          <cell r="K168">
            <v>2</v>
          </cell>
          <cell r="L168">
            <v>1</v>
          </cell>
          <cell r="M168">
            <v>0</v>
          </cell>
          <cell r="N168">
            <v>5</v>
          </cell>
          <cell r="O168">
            <v>3</v>
          </cell>
          <cell r="P168">
            <v>16</v>
          </cell>
        </row>
        <row r="169">
          <cell r="H169" t="str">
            <v>105411-P.S.R. LAS BREAS</v>
          </cell>
          <cell r="I169">
            <v>0</v>
          </cell>
          <cell r="K169">
            <v>2</v>
          </cell>
          <cell r="L169">
            <v>0</v>
          </cell>
          <cell r="M169">
            <v>0</v>
          </cell>
          <cell r="N169">
            <v>3</v>
          </cell>
          <cell r="O169">
            <v>4</v>
          </cell>
          <cell r="P169">
            <v>9</v>
          </cell>
        </row>
        <row r="170">
          <cell r="H170" t="str">
            <v>105413-P.S.R. SAMO ALTO</v>
          </cell>
          <cell r="I170">
            <v>3</v>
          </cell>
          <cell r="J170">
            <v>3</v>
          </cell>
          <cell r="K170">
            <v>1</v>
          </cell>
          <cell r="L170">
            <v>5</v>
          </cell>
          <cell r="M170">
            <v>2</v>
          </cell>
          <cell r="N170">
            <v>6</v>
          </cell>
          <cell r="O170">
            <v>9</v>
          </cell>
          <cell r="P170">
            <v>29</v>
          </cell>
        </row>
        <row r="171">
          <cell r="H171" t="str">
            <v>105414-P.S.R. SERON</v>
          </cell>
          <cell r="I171">
            <v>2</v>
          </cell>
          <cell r="K171">
            <v>1</v>
          </cell>
          <cell r="M171">
            <v>1</v>
          </cell>
          <cell r="N171">
            <v>0</v>
          </cell>
          <cell r="P171">
            <v>4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M172">
            <v>0</v>
          </cell>
          <cell r="N172">
            <v>8</v>
          </cell>
          <cell r="O172">
            <v>0</v>
          </cell>
          <cell r="P172">
            <v>8</v>
          </cell>
        </row>
        <row r="173">
          <cell r="H173" t="str">
            <v>Total 04305-RIO HURTADO</v>
          </cell>
          <cell r="I173">
            <v>10</v>
          </cell>
          <cell r="J173">
            <v>5</v>
          </cell>
          <cell r="K173">
            <v>9</v>
          </cell>
          <cell r="L173">
            <v>6</v>
          </cell>
          <cell r="M173">
            <v>5</v>
          </cell>
          <cell r="N173">
            <v>33</v>
          </cell>
          <cell r="O173">
            <v>26</v>
          </cell>
          <cell r="P173">
            <v>94</v>
          </cell>
        </row>
        <row r="174">
          <cell r="H174" t="str">
            <v>Total general</v>
          </cell>
          <cell r="I174">
            <v>1282</v>
          </cell>
          <cell r="J174">
            <v>1269</v>
          </cell>
          <cell r="K174">
            <v>2229</v>
          </cell>
          <cell r="L174">
            <v>2021</v>
          </cell>
          <cell r="M174">
            <v>2706</v>
          </cell>
          <cell r="N174">
            <v>2353</v>
          </cell>
          <cell r="O174">
            <v>2317</v>
          </cell>
          <cell r="P174">
            <v>14177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 t="str">
            <v>Total general</v>
          </cell>
        </row>
        <row r="5">
          <cell r="H5" t="str">
            <v>04101-LA SERENA</v>
          </cell>
          <cell r="Z5" t="str">
            <v>04101-LA SERENA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65</v>
          </cell>
          <cell r="Z6" t="str">
            <v>105300-CES. CARDENAL CARO</v>
          </cell>
          <cell r="AA6">
            <v>1</v>
          </cell>
          <cell r="AB6">
            <v>0</v>
          </cell>
          <cell r="AC6">
            <v>5</v>
          </cell>
          <cell r="AD6">
            <v>3</v>
          </cell>
          <cell r="AE6">
            <v>1</v>
          </cell>
          <cell r="AF6">
            <v>26</v>
          </cell>
          <cell r="AG6">
            <v>0</v>
          </cell>
          <cell r="AH6">
            <v>36</v>
          </cell>
        </row>
        <row r="7">
          <cell r="H7" t="str">
            <v>105301-CES. LAS COMPAÑIAS</v>
          </cell>
          <cell r="I7">
            <v>14</v>
          </cell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70</v>
          </cell>
          <cell r="Z7" t="str">
            <v>105301-CES. LAS COMPAÑIAS</v>
          </cell>
          <cell r="AA7">
            <v>4</v>
          </cell>
          <cell r="AB7">
            <v>0</v>
          </cell>
          <cell r="AC7">
            <v>13</v>
          </cell>
          <cell r="AD7">
            <v>6</v>
          </cell>
          <cell r="AE7">
            <v>12</v>
          </cell>
          <cell r="AF7">
            <v>8</v>
          </cell>
          <cell r="AG7">
            <v>17</v>
          </cell>
          <cell r="AH7">
            <v>60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84</v>
          </cell>
          <cell r="Z8" t="str">
            <v>105302-CES. PEDRO AGUIRRE C.</v>
          </cell>
          <cell r="AA8">
            <v>1</v>
          </cell>
          <cell r="AB8">
            <v>2</v>
          </cell>
          <cell r="AC8">
            <v>2</v>
          </cell>
          <cell r="AD8">
            <v>2</v>
          </cell>
          <cell r="AE8">
            <v>10</v>
          </cell>
          <cell r="AF8">
            <v>18</v>
          </cell>
          <cell r="AG8">
            <v>2</v>
          </cell>
          <cell r="AH8">
            <v>37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O9">
            <v>22</v>
          </cell>
          <cell r="P9">
            <v>81</v>
          </cell>
          <cell r="Z9" t="str">
            <v>105319-CES. CARDENAL R.S.H.</v>
          </cell>
          <cell r="AD9">
            <v>3</v>
          </cell>
          <cell r="AF9">
            <v>31</v>
          </cell>
          <cell r="AH9">
            <v>34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71</v>
          </cell>
          <cell r="Z10" t="str">
            <v>105325-CESFAM JUAN PABLO II</v>
          </cell>
          <cell r="AA10">
            <v>1</v>
          </cell>
          <cell r="AF10">
            <v>3</v>
          </cell>
          <cell r="AH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47</v>
          </cell>
          <cell r="Z11" t="str">
            <v xml:space="preserve">105400-P.S.R. ALGARROBITO            </v>
          </cell>
          <cell r="AA11">
            <v>0</v>
          </cell>
          <cell r="AH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N12">
            <v>1</v>
          </cell>
          <cell r="O12">
            <v>2</v>
          </cell>
          <cell r="P12">
            <v>8</v>
          </cell>
          <cell r="Z12" t="str">
            <v>105700-CECOF VILLA EL INDIO</v>
          </cell>
          <cell r="AD12">
            <v>0</v>
          </cell>
          <cell r="AF12">
            <v>0</v>
          </cell>
          <cell r="AG12">
            <v>0</v>
          </cell>
          <cell r="AH12">
            <v>0</v>
          </cell>
        </row>
        <row r="13">
          <cell r="H13" t="str">
            <v>105401-P.S.R. LAS ROJAS</v>
          </cell>
          <cell r="J13">
            <v>1</v>
          </cell>
          <cell r="K13">
            <v>1</v>
          </cell>
          <cell r="N13">
            <v>1</v>
          </cell>
          <cell r="O13">
            <v>1</v>
          </cell>
          <cell r="P13">
            <v>4</v>
          </cell>
          <cell r="Z13" t="str">
            <v>105701-CECOF VILLA ALEMANIA</v>
          </cell>
          <cell r="AA13">
            <v>0</v>
          </cell>
          <cell r="AC13">
            <v>0</v>
          </cell>
          <cell r="AD13">
            <v>0</v>
          </cell>
          <cell r="AF13">
            <v>1</v>
          </cell>
          <cell r="AG13">
            <v>2</v>
          </cell>
          <cell r="AH13">
            <v>3</v>
          </cell>
        </row>
        <row r="14">
          <cell r="H14" t="str">
            <v>105402-P.S.R. EL ROMERO</v>
          </cell>
          <cell r="J14">
            <v>0</v>
          </cell>
          <cell r="N14">
            <v>1</v>
          </cell>
          <cell r="O14">
            <v>0</v>
          </cell>
          <cell r="P14">
            <v>1</v>
          </cell>
          <cell r="Z14" t="str">
            <v>105702-CECOF VILLA LAMBERT</v>
          </cell>
          <cell r="AC14">
            <v>0</v>
          </cell>
          <cell r="AD14">
            <v>2</v>
          </cell>
          <cell r="AH14">
            <v>2</v>
          </cell>
        </row>
        <row r="15">
          <cell r="H15" t="str">
            <v>105499-P.S.R. LAMBERT</v>
          </cell>
          <cell r="O15">
            <v>0</v>
          </cell>
          <cell r="P15">
            <v>0</v>
          </cell>
          <cell r="Z15" t="str">
            <v>Total 04101-LA SERENA</v>
          </cell>
          <cell r="AA15">
            <v>7</v>
          </cell>
          <cell r="AB15">
            <v>2</v>
          </cell>
          <cell r="AC15">
            <v>20</v>
          </cell>
          <cell r="AD15">
            <v>16</v>
          </cell>
          <cell r="AE15">
            <v>23</v>
          </cell>
          <cell r="AF15">
            <v>87</v>
          </cell>
          <cell r="AG15">
            <v>21</v>
          </cell>
          <cell r="AH15">
            <v>176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7</v>
          </cell>
          <cell r="Z16" t="str">
            <v>04102-COQUIMBO</v>
          </cell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>
            <v>7</v>
          </cell>
          <cell r="Z17" t="str">
            <v>105303-CES. SAN JUAN</v>
          </cell>
          <cell r="AA17">
            <v>0</v>
          </cell>
          <cell r="AC17">
            <v>0</v>
          </cell>
          <cell r="AE17">
            <v>0</v>
          </cell>
          <cell r="AF17">
            <v>0</v>
          </cell>
          <cell r="AG17">
            <v>2</v>
          </cell>
          <cell r="AH17">
            <v>2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M18">
            <v>0</v>
          </cell>
          <cell r="N18">
            <v>1</v>
          </cell>
          <cell r="O18">
            <v>3</v>
          </cell>
          <cell r="P18">
            <v>8</v>
          </cell>
          <cell r="Z18" t="str">
            <v>105304-CES. SANTA CECILIA</v>
          </cell>
          <cell r="AA18">
            <v>1</v>
          </cell>
          <cell r="AB18">
            <v>0</v>
          </cell>
          <cell r="AC18">
            <v>1</v>
          </cell>
          <cell r="AD18">
            <v>4</v>
          </cell>
          <cell r="AE18">
            <v>0</v>
          </cell>
          <cell r="AF18">
            <v>0</v>
          </cell>
          <cell r="AG18">
            <v>0</v>
          </cell>
          <cell r="AH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453</v>
          </cell>
          <cell r="Z19" t="str">
            <v>105305-CES. TIERRAS BLANCAS</v>
          </cell>
          <cell r="AA19">
            <v>4</v>
          </cell>
          <cell r="AB19">
            <v>2</v>
          </cell>
          <cell r="AC19">
            <v>3</v>
          </cell>
          <cell r="AD19">
            <v>3</v>
          </cell>
          <cell r="AE19">
            <v>10</v>
          </cell>
          <cell r="AF19">
            <v>2</v>
          </cell>
          <cell r="AG19">
            <v>6</v>
          </cell>
          <cell r="AH19">
            <v>30</v>
          </cell>
        </row>
        <row r="20">
          <cell r="H20" t="str">
            <v>04102-COQUIMBO</v>
          </cell>
          <cell r="Z20" t="str">
            <v>105321-CES. RURAL  TONGOY</v>
          </cell>
          <cell r="AC20">
            <v>0</v>
          </cell>
          <cell r="AD20">
            <v>0</v>
          </cell>
          <cell r="AH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71</v>
          </cell>
          <cell r="Z21" t="str">
            <v>105323-CES. DR. SERGIO AGUILAR</v>
          </cell>
          <cell r="AA21">
            <v>1</v>
          </cell>
          <cell r="AC21">
            <v>3</v>
          </cell>
          <cell r="AD21">
            <v>4</v>
          </cell>
          <cell r="AE21">
            <v>2</v>
          </cell>
          <cell r="AF21">
            <v>10</v>
          </cell>
          <cell r="AG21">
            <v>0</v>
          </cell>
          <cell r="AH21">
            <v>20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59</v>
          </cell>
          <cell r="Z22" t="str">
            <v xml:space="preserve">105404-P.S.R. EL TANGUE                         </v>
          </cell>
          <cell r="AE22">
            <v>0</v>
          </cell>
          <cell r="AH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198</v>
          </cell>
          <cell r="Z23" t="str">
            <v>105405-P.S.R. GUANAQUEROS</v>
          </cell>
          <cell r="AG23">
            <v>0</v>
          </cell>
          <cell r="AH23">
            <v>0</v>
          </cell>
        </row>
        <row r="24">
          <cell r="H24" t="str">
            <v>105321-CES. RURAL  TONGOY</v>
          </cell>
          <cell r="I24">
            <v>6</v>
          </cell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9</v>
          </cell>
          <cell r="Z24" t="str">
            <v>105406-P.S.R. PAN DE AZUCAR</v>
          </cell>
          <cell r="AA24">
            <v>2</v>
          </cell>
          <cell r="AB24">
            <v>0</v>
          </cell>
          <cell r="AD24">
            <v>0</v>
          </cell>
          <cell r="AE24">
            <v>4</v>
          </cell>
          <cell r="AH24">
            <v>6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103</v>
          </cell>
          <cell r="Z25" t="str">
            <v>105705-CECOF EL ALBA</v>
          </cell>
          <cell r="AC25">
            <v>0</v>
          </cell>
          <cell r="AG25">
            <v>0</v>
          </cell>
          <cell r="AH25">
            <v>0</v>
          </cell>
        </row>
        <row r="26">
          <cell r="H26" t="str">
            <v xml:space="preserve">105404-P.S.R. EL TANGUE                         </v>
          </cell>
          <cell r="M26">
            <v>1</v>
          </cell>
          <cell r="P26">
            <v>1</v>
          </cell>
          <cell r="Z26" t="str">
            <v>200273-CECOF PUNTA MIRA</v>
          </cell>
          <cell r="AG26">
            <v>1</v>
          </cell>
          <cell r="AH26">
            <v>1</v>
          </cell>
        </row>
        <row r="27">
          <cell r="H27" t="str">
            <v>105405-P.S.R. GUANAQUEROS</v>
          </cell>
          <cell r="I27">
            <v>1</v>
          </cell>
          <cell r="K27">
            <v>0</v>
          </cell>
          <cell r="L27">
            <v>1</v>
          </cell>
          <cell r="O27">
            <v>1</v>
          </cell>
          <cell r="P27">
            <v>3</v>
          </cell>
          <cell r="Z27" t="str">
            <v>Total 04102-COQUIMBO</v>
          </cell>
          <cell r="AA27">
            <v>8</v>
          </cell>
          <cell r="AB27">
            <v>2</v>
          </cell>
          <cell r="AC27">
            <v>7</v>
          </cell>
          <cell r="AD27">
            <v>11</v>
          </cell>
          <cell r="AE27">
            <v>16</v>
          </cell>
          <cell r="AF27">
            <v>12</v>
          </cell>
          <cell r="AG27">
            <v>9</v>
          </cell>
          <cell r="AH27">
            <v>65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2</v>
          </cell>
          <cell r="P28">
            <v>18</v>
          </cell>
          <cell r="Z28" t="str">
            <v>04103-ANDACOLLO</v>
          </cell>
        </row>
        <row r="29">
          <cell r="H29" t="str">
            <v>105407-P.S.R. TAMBILLOS</v>
          </cell>
          <cell r="K29">
            <v>0</v>
          </cell>
          <cell r="O29">
            <v>2</v>
          </cell>
          <cell r="P29">
            <v>2</v>
          </cell>
          <cell r="Z29" t="str">
            <v>105106-HOSPITAL ANDACOLLO</v>
          </cell>
          <cell r="AA29">
            <v>3</v>
          </cell>
          <cell r="AB29">
            <v>1</v>
          </cell>
          <cell r="AC29">
            <v>1</v>
          </cell>
          <cell r="AD29">
            <v>3</v>
          </cell>
          <cell r="AE29">
            <v>0</v>
          </cell>
          <cell r="AF29">
            <v>3</v>
          </cell>
          <cell r="AG29">
            <v>1</v>
          </cell>
          <cell r="AH29">
            <v>12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M30">
            <v>2</v>
          </cell>
          <cell r="N30">
            <v>1</v>
          </cell>
          <cell r="O30">
            <v>0</v>
          </cell>
          <cell r="P30">
            <v>10</v>
          </cell>
          <cell r="Z30" t="str">
            <v>Total 04103-ANDACOLLO</v>
          </cell>
          <cell r="AA30">
            <v>3</v>
          </cell>
          <cell r="AB30">
            <v>1</v>
          </cell>
          <cell r="AC30">
            <v>1</v>
          </cell>
          <cell r="AD30">
            <v>3</v>
          </cell>
          <cell r="AE30">
            <v>0</v>
          </cell>
          <cell r="AF30">
            <v>3</v>
          </cell>
          <cell r="AG30">
            <v>1</v>
          </cell>
          <cell r="AH30">
            <v>12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N31">
            <v>1</v>
          </cell>
          <cell r="O31">
            <v>2</v>
          </cell>
          <cell r="P31">
            <v>10</v>
          </cell>
          <cell r="Z31" t="str">
            <v>04104-LA HIGUERA</v>
          </cell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73</v>
          </cell>
          <cell r="P32">
            <v>484</v>
          </cell>
          <cell r="Z32" t="str">
            <v xml:space="preserve">105500-P.S.R. CALETA HORNOS        </v>
          </cell>
          <cell r="AF32">
            <v>0</v>
          </cell>
          <cell r="AH32">
            <v>0</v>
          </cell>
        </row>
        <row r="33">
          <cell r="H33" t="str">
            <v>04103-ANDACOLLO</v>
          </cell>
          <cell r="Z33" t="str">
            <v>105506-P.S.R. EL TRAPICHE</v>
          </cell>
          <cell r="AF33">
            <v>1</v>
          </cell>
          <cell r="AH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30</v>
          </cell>
          <cell r="Z34" t="str">
            <v>Total 04104-LA HIGUERA</v>
          </cell>
          <cell r="AF34">
            <v>1</v>
          </cell>
          <cell r="AH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30</v>
          </cell>
          <cell r="Z35" t="str">
            <v>04105-PAIHUANO</v>
          </cell>
        </row>
        <row r="36">
          <cell r="H36" t="str">
            <v>04104-LA HIGUERA</v>
          </cell>
          <cell r="Z36" t="str">
            <v>105306-CES. PAIHUANO</v>
          </cell>
          <cell r="AC36">
            <v>0</v>
          </cell>
          <cell r="AH36">
            <v>0</v>
          </cell>
        </row>
        <row r="37">
          <cell r="H37" t="str">
            <v>105314-CES. LA HIGUERA</v>
          </cell>
          <cell r="M37">
            <v>1</v>
          </cell>
          <cell r="N37">
            <v>2</v>
          </cell>
          <cell r="P37">
            <v>3</v>
          </cell>
          <cell r="Z37" t="str">
            <v>Total 04105-PAIHUANO</v>
          </cell>
          <cell r="AC37">
            <v>0</v>
          </cell>
          <cell r="AH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M38">
            <v>1</v>
          </cell>
          <cell r="P38">
            <v>1</v>
          </cell>
          <cell r="Z38" t="str">
            <v>04106-VICUÑA</v>
          </cell>
        </row>
        <row r="39">
          <cell r="H39" t="str">
            <v>105505-P.S.R. LOS CHOROS</v>
          </cell>
          <cell r="M39">
            <v>1</v>
          </cell>
          <cell r="N39">
            <v>1</v>
          </cell>
          <cell r="P39">
            <v>2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</row>
        <row r="40">
          <cell r="H40" t="str">
            <v>Total 04104-LA HIGUERA</v>
          </cell>
          <cell r="I40">
            <v>0</v>
          </cell>
          <cell r="M40">
            <v>3</v>
          </cell>
          <cell r="N40">
            <v>3</v>
          </cell>
          <cell r="P40">
            <v>6</v>
          </cell>
          <cell r="Z40" t="str">
            <v>105467-P.S.R. DIAGUITAS</v>
          </cell>
          <cell r="AC40">
            <v>0</v>
          </cell>
          <cell r="AH40">
            <v>0</v>
          </cell>
        </row>
        <row r="41">
          <cell r="H41" t="str">
            <v>04105-PAIHUANO</v>
          </cell>
          <cell r="Z41" t="str">
            <v>105509-P.S.R. GUALLIGUAICA</v>
          </cell>
          <cell r="AE41">
            <v>0</v>
          </cell>
          <cell r="AH41">
            <v>0</v>
          </cell>
        </row>
        <row r="42">
          <cell r="H42" t="str">
            <v>105306-CES. PAIHUANO</v>
          </cell>
          <cell r="K42">
            <v>0</v>
          </cell>
          <cell r="O42">
            <v>2</v>
          </cell>
          <cell r="P42">
            <v>2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</row>
        <row r="43">
          <cell r="H43" t="str">
            <v>Total 04105-PAIHUANO</v>
          </cell>
          <cell r="K43">
            <v>0</v>
          </cell>
          <cell r="O43">
            <v>2</v>
          </cell>
          <cell r="P43">
            <v>2</v>
          </cell>
          <cell r="Z43" t="str">
            <v>04201-ILLAPEL</v>
          </cell>
        </row>
        <row r="44">
          <cell r="H44" t="str">
            <v>04106-VICUÑA</v>
          </cell>
          <cell r="Z44" t="str">
            <v>105103-HOSPITAL ILLAPEL</v>
          </cell>
          <cell r="AA44">
            <v>4</v>
          </cell>
          <cell r="AB44">
            <v>3</v>
          </cell>
          <cell r="AC44">
            <v>6</v>
          </cell>
          <cell r="AD44">
            <v>0</v>
          </cell>
          <cell r="AE44">
            <v>4</v>
          </cell>
          <cell r="AF44">
            <v>1</v>
          </cell>
          <cell r="AG44">
            <v>1</v>
          </cell>
          <cell r="AH44">
            <v>19</v>
          </cell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26</v>
          </cell>
          <cell r="Z45" t="str">
            <v xml:space="preserve">105443-P.S.R. CARCAMO                   </v>
          </cell>
          <cell r="AG45">
            <v>0</v>
          </cell>
          <cell r="AH45">
            <v>0</v>
          </cell>
        </row>
        <row r="46">
          <cell r="H46" t="str">
            <v>105467-P.S.R. DIAGUITAS</v>
          </cell>
          <cell r="L46">
            <v>0</v>
          </cell>
          <cell r="M46">
            <v>2</v>
          </cell>
          <cell r="O46">
            <v>0</v>
          </cell>
          <cell r="P46">
            <v>2</v>
          </cell>
          <cell r="Z46" t="str">
            <v>105444-P.S.R. HUINTIL</v>
          </cell>
          <cell r="AD46">
            <v>0</v>
          </cell>
          <cell r="AH46">
            <v>0</v>
          </cell>
        </row>
        <row r="47">
          <cell r="H47" t="str">
            <v>105468-P.S.R. EL MOLLE</v>
          </cell>
          <cell r="I47">
            <v>0</v>
          </cell>
          <cell r="L47">
            <v>2</v>
          </cell>
          <cell r="M47">
            <v>0</v>
          </cell>
          <cell r="O47">
            <v>1</v>
          </cell>
          <cell r="P47">
            <v>3</v>
          </cell>
          <cell r="Z47" t="str">
            <v>105445-P.S.R. LIMAHUIDA</v>
          </cell>
          <cell r="AE47">
            <v>0</v>
          </cell>
          <cell r="AH47">
            <v>0</v>
          </cell>
        </row>
        <row r="48">
          <cell r="H48" t="str">
            <v>105469-P.S.R. EL TAMBO</v>
          </cell>
          <cell r="I48">
            <v>2</v>
          </cell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6</v>
          </cell>
          <cell r="Z48" t="str">
            <v>105485-P.S.R. PLAN DE HORNOS</v>
          </cell>
          <cell r="AC48">
            <v>0</v>
          </cell>
          <cell r="AH48">
            <v>0</v>
          </cell>
        </row>
        <row r="49">
          <cell r="H49" t="str">
            <v>105470-P.S.R. HUANTA</v>
          </cell>
          <cell r="N49">
            <v>0</v>
          </cell>
          <cell r="P49">
            <v>0</v>
          </cell>
          <cell r="Z49" t="str">
            <v>105487-P.S.R. CAÑAS UNO</v>
          </cell>
          <cell r="AC49">
            <v>0</v>
          </cell>
          <cell r="AF49">
            <v>0</v>
          </cell>
          <cell r="AH49">
            <v>0</v>
          </cell>
        </row>
        <row r="50">
          <cell r="H50" t="str">
            <v>105471-P.S.R. PERALILLO</v>
          </cell>
          <cell r="K50">
            <v>0</v>
          </cell>
          <cell r="M50">
            <v>0</v>
          </cell>
          <cell r="P50">
            <v>0</v>
          </cell>
          <cell r="Z50" t="str">
            <v>105496-P.S.R. PINTACURA SUR</v>
          </cell>
          <cell r="AB50">
            <v>0</v>
          </cell>
          <cell r="AE50">
            <v>0</v>
          </cell>
          <cell r="AG50">
            <v>0</v>
          </cell>
          <cell r="AH50">
            <v>0</v>
          </cell>
        </row>
        <row r="51">
          <cell r="H51" t="str">
            <v>105472-P.S.R. RIVADAVIA</v>
          </cell>
          <cell r="L51">
            <v>0</v>
          </cell>
          <cell r="M51">
            <v>1</v>
          </cell>
          <cell r="P51">
            <v>1</v>
          </cell>
          <cell r="Z51" t="str">
            <v>Total 04201-ILLAPEL</v>
          </cell>
          <cell r="AA51">
            <v>4</v>
          </cell>
          <cell r="AB51">
            <v>3</v>
          </cell>
          <cell r="AC51">
            <v>6</v>
          </cell>
          <cell r="AD51">
            <v>0</v>
          </cell>
          <cell r="AE51">
            <v>4</v>
          </cell>
          <cell r="AF51">
            <v>1</v>
          </cell>
          <cell r="AG51">
            <v>1</v>
          </cell>
          <cell r="AH51">
            <v>19</v>
          </cell>
        </row>
        <row r="52">
          <cell r="H52" t="str">
            <v>105473-P.S.R. TALCUNA</v>
          </cell>
          <cell r="I52">
            <v>0</v>
          </cell>
          <cell r="K52">
            <v>1</v>
          </cell>
          <cell r="M52">
            <v>0</v>
          </cell>
          <cell r="N52">
            <v>2</v>
          </cell>
          <cell r="O52">
            <v>2</v>
          </cell>
          <cell r="P52">
            <v>5</v>
          </cell>
          <cell r="Z52" t="str">
            <v>04202-CANELA</v>
          </cell>
        </row>
        <row r="53">
          <cell r="H53" t="str">
            <v>105474-P.S.R. CHAPILCA</v>
          </cell>
          <cell r="J53">
            <v>0</v>
          </cell>
          <cell r="O53">
            <v>0</v>
          </cell>
          <cell r="P53">
            <v>0</v>
          </cell>
          <cell r="Z53" t="str">
            <v>105309-CES. RURAL CANELA</v>
          </cell>
          <cell r="AB53">
            <v>0</v>
          </cell>
          <cell r="AC53">
            <v>1</v>
          </cell>
          <cell r="AD53">
            <v>0</v>
          </cell>
          <cell r="AE53">
            <v>2</v>
          </cell>
          <cell r="AF53">
            <v>0</v>
          </cell>
          <cell r="AG53">
            <v>0</v>
          </cell>
          <cell r="AH53">
            <v>3</v>
          </cell>
        </row>
        <row r="54">
          <cell r="H54" t="str">
            <v>105502-P.S.R. CALINGASTA</v>
          </cell>
          <cell r="I54">
            <v>1</v>
          </cell>
          <cell r="K54">
            <v>0</v>
          </cell>
          <cell r="L54">
            <v>0</v>
          </cell>
          <cell r="M54">
            <v>1</v>
          </cell>
          <cell r="N54">
            <v>1</v>
          </cell>
          <cell r="P54">
            <v>3</v>
          </cell>
          <cell r="Z54" t="str">
            <v xml:space="preserve">105450-P.S.R. MINCHA NORTE            </v>
          </cell>
          <cell r="AA54">
            <v>0</v>
          </cell>
          <cell r="AH54">
            <v>0</v>
          </cell>
        </row>
        <row r="55">
          <cell r="H55" t="str">
            <v>105509-P.S.R. GUALLIGUAICA</v>
          </cell>
          <cell r="M55">
            <v>0</v>
          </cell>
          <cell r="O55">
            <v>0</v>
          </cell>
          <cell r="P55">
            <v>0</v>
          </cell>
          <cell r="Z55" t="str">
            <v>105483-P.S.R. LOS RULOS</v>
          </cell>
          <cell r="AE55">
            <v>0</v>
          </cell>
          <cell r="AH55">
            <v>0</v>
          </cell>
        </row>
        <row r="56">
          <cell r="H56" t="str">
            <v>Total 04106-VICUÑA</v>
          </cell>
          <cell r="I56">
            <v>6</v>
          </cell>
          <cell r="J56">
            <v>2</v>
          </cell>
          <cell r="K56">
            <v>5</v>
          </cell>
          <cell r="L56">
            <v>6</v>
          </cell>
          <cell r="M56">
            <v>7</v>
          </cell>
          <cell r="N56">
            <v>6</v>
          </cell>
          <cell r="O56">
            <v>14</v>
          </cell>
          <cell r="P56">
            <v>46</v>
          </cell>
          <cell r="Z56" t="str">
            <v>105484-P.S.R. HUENTELAUQUEN</v>
          </cell>
          <cell r="AD56">
            <v>0</v>
          </cell>
          <cell r="AH56">
            <v>0</v>
          </cell>
        </row>
        <row r="57">
          <cell r="H57" t="str">
            <v>04201-ILLAPEL</v>
          </cell>
          <cell r="Z57" t="str">
            <v>105493-P.S.R. MINCHA SUR</v>
          </cell>
          <cell r="AB57">
            <v>0</v>
          </cell>
          <cell r="AF57">
            <v>0</v>
          </cell>
          <cell r="AG57">
            <v>0</v>
          </cell>
          <cell r="AH57">
            <v>0</v>
          </cell>
        </row>
        <row r="58">
          <cell r="H58" t="str">
            <v>105103-HOSPITAL ILLAPEL</v>
          </cell>
          <cell r="I58">
            <v>5</v>
          </cell>
          <cell r="J58">
            <v>2</v>
          </cell>
          <cell r="K58">
            <v>1</v>
          </cell>
          <cell r="L58">
            <v>2</v>
          </cell>
          <cell r="M58">
            <v>5</v>
          </cell>
          <cell r="N58">
            <v>3</v>
          </cell>
          <cell r="O58">
            <v>2</v>
          </cell>
          <cell r="P58">
            <v>20</v>
          </cell>
          <cell r="Z58" t="str">
            <v>Total 04202-CANELA</v>
          </cell>
          <cell r="AA58">
            <v>0</v>
          </cell>
          <cell r="AB58">
            <v>0</v>
          </cell>
          <cell r="AC58">
            <v>1</v>
          </cell>
          <cell r="AD58">
            <v>0</v>
          </cell>
          <cell r="AE58">
            <v>2</v>
          </cell>
          <cell r="AF58">
            <v>0</v>
          </cell>
          <cell r="AG58">
            <v>0</v>
          </cell>
          <cell r="AH58">
            <v>3</v>
          </cell>
        </row>
        <row r="59">
          <cell r="H59" t="str">
            <v>105326-CESFAM SAN RAFAEL</v>
          </cell>
          <cell r="I59">
            <v>0</v>
          </cell>
          <cell r="J59">
            <v>3</v>
          </cell>
          <cell r="K59">
            <v>0</v>
          </cell>
          <cell r="L59">
            <v>3</v>
          </cell>
          <cell r="M59">
            <v>6</v>
          </cell>
          <cell r="N59">
            <v>5</v>
          </cell>
          <cell r="O59">
            <v>6</v>
          </cell>
          <cell r="P59">
            <v>23</v>
          </cell>
          <cell r="Z59" t="str">
            <v>04203-LOS VILOS</v>
          </cell>
        </row>
        <row r="60">
          <cell r="H60" t="str">
            <v xml:space="preserve">105443-P.S.R. CARCAMO                   </v>
          </cell>
          <cell r="K60">
            <v>1</v>
          </cell>
          <cell r="L60">
            <v>0</v>
          </cell>
          <cell r="O60">
            <v>0</v>
          </cell>
          <cell r="P60">
            <v>1</v>
          </cell>
          <cell r="Z60" t="str">
            <v>105108-HOSPITAL LOS VILOS</v>
          </cell>
          <cell r="AA60">
            <v>3</v>
          </cell>
          <cell r="AB60">
            <v>6</v>
          </cell>
          <cell r="AC60">
            <v>5</v>
          </cell>
          <cell r="AE60">
            <v>2</v>
          </cell>
          <cell r="AG60">
            <v>3</v>
          </cell>
          <cell r="AH60">
            <v>19</v>
          </cell>
        </row>
        <row r="61">
          <cell r="H61" t="str">
            <v>105444-P.S.R. HUINTIL</v>
          </cell>
          <cell r="I61">
            <v>0</v>
          </cell>
          <cell r="L61">
            <v>1</v>
          </cell>
          <cell r="N61">
            <v>1</v>
          </cell>
          <cell r="P61">
            <v>2</v>
          </cell>
          <cell r="Z61" t="str">
            <v xml:space="preserve">105478-P.S.R. CAIMANES                   </v>
          </cell>
          <cell r="AC61">
            <v>0</v>
          </cell>
          <cell r="AF61">
            <v>1</v>
          </cell>
          <cell r="AG61">
            <v>0</v>
          </cell>
          <cell r="AH61">
            <v>1</v>
          </cell>
        </row>
        <row r="62">
          <cell r="H62" t="str">
            <v>105445-P.S.R. LIMAHUIDA</v>
          </cell>
          <cell r="J62">
            <v>1</v>
          </cell>
          <cell r="P62">
            <v>1</v>
          </cell>
          <cell r="Z62" t="str">
            <v>105480-P.S.R. QUILIMARI</v>
          </cell>
          <cell r="AB62">
            <v>0</v>
          </cell>
          <cell r="AH62">
            <v>0</v>
          </cell>
        </row>
        <row r="63">
          <cell r="H63" t="str">
            <v>105448-P.S.R. SANTA VIRGINIA</v>
          </cell>
          <cell r="M63">
            <v>1</v>
          </cell>
          <cell r="N63">
            <v>1</v>
          </cell>
          <cell r="O63">
            <v>1</v>
          </cell>
          <cell r="P63">
            <v>3</v>
          </cell>
          <cell r="Z63" t="str">
            <v>Total 04203-LOS VILOS</v>
          </cell>
          <cell r="AA63">
            <v>3</v>
          </cell>
          <cell r="AB63">
            <v>6</v>
          </cell>
          <cell r="AC63">
            <v>5</v>
          </cell>
          <cell r="AE63">
            <v>2</v>
          </cell>
          <cell r="AF63">
            <v>1</v>
          </cell>
          <cell r="AG63">
            <v>3</v>
          </cell>
          <cell r="AH63">
            <v>20</v>
          </cell>
        </row>
        <row r="64">
          <cell r="H64" t="str">
            <v>105485-P.S.R. PLAN DE HORNOS</v>
          </cell>
          <cell r="K64">
            <v>1</v>
          </cell>
          <cell r="M64">
            <v>3</v>
          </cell>
          <cell r="O64">
            <v>2</v>
          </cell>
          <cell r="P64">
            <v>6</v>
          </cell>
          <cell r="Z64" t="str">
            <v>04204-SALAMANCA</v>
          </cell>
        </row>
        <row r="65">
          <cell r="H65" t="str">
            <v>105487-P.S.R. CAÑAS UNO</v>
          </cell>
          <cell r="M65">
            <v>1</v>
          </cell>
          <cell r="N65">
            <v>0</v>
          </cell>
          <cell r="P65">
            <v>1</v>
          </cell>
          <cell r="Z65" t="str">
            <v>105104-HOSPITAL SALAMANCA</v>
          </cell>
          <cell r="AB65">
            <v>4</v>
          </cell>
          <cell r="AC65">
            <v>6</v>
          </cell>
          <cell r="AD65">
            <v>1</v>
          </cell>
          <cell r="AE65">
            <v>0</v>
          </cell>
          <cell r="AF65">
            <v>18</v>
          </cell>
          <cell r="AG65">
            <v>1</v>
          </cell>
          <cell r="AH65">
            <v>30</v>
          </cell>
        </row>
        <row r="66">
          <cell r="H66" t="str">
            <v>105496-P.S.R. PINTACURA SUR</v>
          </cell>
          <cell r="I66">
            <v>0</v>
          </cell>
          <cell r="J66">
            <v>0</v>
          </cell>
          <cell r="K66">
            <v>0</v>
          </cell>
          <cell r="M66">
            <v>0</v>
          </cell>
          <cell r="N66">
            <v>1</v>
          </cell>
          <cell r="P66">
            <v>1</v>
          </cell>
          <cell r="Z66" t="str">
            <v xml:space="preserve">105452-P.S.R. CUNCUMEN                 </v>
          </cell>
          <cell r="AB66">
            <v>0</v>
          </cell>
          <cell r="AC66">
            <v>1</v>
          </cell>
          <cell r="AD66">
            <v>0</v>
          </cell>
          <cell r="AE66">
            <v>0</v>
          </cell>
          <cell r="AF66">
            <v>1</v>
          </cell>
          <cell r="AG66">
            <v>1</v>
          </cell>
          <cell r="AH66">
            <v>3</v>
          </cell>
        </row>
        <row r="67">
          <cell r="H67" t="str">
            <v>Total 04201-ILLAPEL</v>
          </cell>
          <cell r="I67">
            <v>5</v>
          </cell>
          <cell r="J67">
            <v>6</v>
          </cell>
          <cell r="K67">
            <v>3</v>
          </cell>
          <cell r="L67">
            <v>6</v>
          </cell>
          <cell r="M67">
            <v>16</v>
          </cell>
          <cell r="N67">
            <v>11</v>
          </cell>
          <cell r="O67">
            <v>11</v>
          </cell>
          <cell r="P67">
            <v>58</v>
          </cell>
          <cell r="Z67" t="str">
            <v>105453-P.S.R. TRANQUILLA</v>
          </cell>
          <cell r="AB67">
            <v>0</v>
          </cell>
          <cell r="AC67">
            <v>0</v>
          </cell>
          <cell r="AH67">
            <v>0</v>
          </cell>
        </row>
        <row r="68">
          <cell r="H68" t="str">
            <v>04202-CANELA</v>
          </cell>
          <cell r="Z68" t="str">
            <v>105454-P.S.R. CUNLAGUA</v>
          </cell>
          <cell r="AC68">
            <v>0</v>
          </cell>
          <cell r="AH68">
            <v>0</v>
          </cell>
        </row>
        <row r="69">
          <cell r="H69" t="str">
            <v>105309-CES. RURAL CANELA</v>
          </cell>
          <cell r="I69">
            <v>3</v>
          </cell>
          <cell r="J69">
            <v>3</v>
          </cell>
          <cell r="K69">
            <v>0</v>
          </cell>
          <cell r="L69">
            <v>1</v>
          </cell>
          <cell r="M69">
            <v>5</v>
          </cell>
          <cell r="N69">
            <v>3</v>
          </cell>
          <cell r="O69">
            <v>2</v>
          </cell>
          <cell r="P69">
            <v>17</v>
          </cell>
          <cell r="Z69" t="str">
            <v>105455-P.S.R. CHILLEPIN</v>
          </cell>
          <cell r="AA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  <row r="70">
          <cell r="H70" t="str">
            <v xml:space="preserve">105450-P.S.R. MINCHA NORTE            </v>
          </cell>
          <cell r="I70">
            <v>0</v>
          </cell>
          <cell r="K70">
            <v>0</v>
          </cell>
          <cell r="N70">
            <v>0</v>
          </cell>
          <cell r="O70">
            <v>0</v>
          </cell>
          <cell r="P70">
            <v>0</v>
          </cell>
          <cell r="Z70" t="str">
            <v>105457-P.S.R. SAN AGUSTIN</v>
          </cell>
          <cell r="AA70">
            <v>0</v>
          </cell>
          <cell r="AB70">
            <v>0</v>
          </cell>
          <cell r="AD70">
            <v>0</v>
          </cell>
          <cell r="AH70">
            <v>0</v>
          </cell>
        </row>
        <row r="71">
          <cell r="H71" t="str">
            <v>105451-P.S.R. AGUA FRIA</v>
          </cell>
          <cell r="L71">
            <v>2</v>
          </cell>
          <cell r="M71">
            <v>0</v>
          </cell>
          <cell r="N71">
            <v>0</v>
          </cell>
          <cell r="P71">
            <v>2</v>
          </cell>
          <cell r="Z71" t="str">
            <v>105458-P.S.R. TAHUINCO</v>
          </cell>
          <cell r="AC71">
            <v>1</v>
          </cell>
          <cell r="AH71">
            <v>1</v>
          </cell>
        </row>
        <row r="72">
          <cell r="H72" t="str">
            <v>105484-P.S.R. HUENTELAUQUEN</v>
          </cell>
          <cell r="K72">
            <v>0</v>
          </cell>
          <cell r="L72">
            <v>0</v>
          </cell>
          <cell r="P72">
            <v>0</v>
          </cell>
          <cell r="Z72" t="str">
            <v>105491-P.S.R. QUELEN BAJO</v>
          </cell>
          <cell r="AA72">
            <v>0</v>
          </cell>
          <cell r="AH72">
            <v>0</v>
          </cell>
        </row>
        <row r="73">
          <cell r="H73" t="str">
            <v>105488-P.S.R. ESPIRITU SANTO</v>
          </cell>
          <cell r="J73">
            <v>0</v>
          </cell>
          <cell r="P73">
            <v>0</v>
          </cell>
          <cell r="Z73" t="str">
            <v>105492-P.S.R. CAMISA</v>
          </cell>
          <cell r="AB73">
            <v>0</v>
          </cell>
          <cell r="AH73">
            <v>0</v>
          </cell>
        </row>
        <row r="74">
          <cell r="H74" t="str">
            <v>105493-P.S.R. MINCHA SUR</v>
          </cell>
          <cell r="O74">
            <v>0</v>
          </cell>
          <cell r="P74">
            <v>0</v>
          </cell>
          <cell r="Z74" t="str">
            <v>105501-P.S.R. ARBOLEDA GRANDE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</row>
        <row r="75">
          <cell r="H75" t="str">
            <v>105497-P.S.R. JABONERIA</v>
          </cell>
          <cell r="O75">
            <v>0</v>
          </cell>
          <cell r="P75">
            <v>0</v>
          </cell>
          <cell r="Z75" t="str">
            <v>Total 04204-SALAMANCA</v>
          </cell>
          <cell r="AA75">
            <v>0</v>
          </cell>
          <cell r="AB75">
            <v>4</v>
          </cell>
          <cell r="AC75">
            <v>8</v>
          </cell>
          <cell r="AD75">
            <v>1</v>
          </cell>
          <cell r="AE75">
            <v>0</v>
          </cell>
          <cell r="AF75">
            <v>19</v>
          </cell>
          <cell r="AG75">
            <v>2</v>
          </cell>
          <cell r="AH75">
            <v>34</v>
          </cell>
        </row>
        <row r="76">
          <cell r="H76" t="str">
            <v>Total 04202-CANELA</v>
          </cell>
          <cell r="I76">
            <v>3</v>
          </cell>
          <cell r="J76">
            <v>3</v>
          </cell>
          <cell r="K76">
            <v>0</v>
          </cell>
          <cell r="L76">
            <v>3</v>
          </cell>
          <cell r="M76">
            <v>5</v>
          </cell>
          <cell r="N76">
            <v>3</v>
          </cell>
          <cell r="O76">
            <v>2</v>
          </cell>
          <cell r="P76">
            <v>19</v>
          </cell>
          <cell r="Z76" t="str">
            <v>04301-OVALLE</v>
          </cell>
        </row>
        <row r="77">
          <cell r="H77" t="str">
            <v>04203-LOS VILOS</v>
          </cell>
          <cell r="Z77" t="str">
            <v>105315-CES. RURAL C. DE TAMAYA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</row>
        <row r="78">
          <cell r="H78" t="str">
            <v>105108-HOSPITAL LOS VILOS</v>
          </cell>
          <cell r="I78">
            <v>3</v>
          </cell>
          <cell r="J78">
            <v>2</v>
          </cell>
          <cell r="K78">
            <v>5</v>
          </cell>
          <cell r="L78">
            <v>5</v>
          </cell>
          <cell r="M78">
            <v>4</v>
          </cell>
          <cell r="O78">
            <v>5</v>
          </cell>
          <cell r="P78">
            <v>24</v>
          </cell>
          <cell r="Z78" t="str">
            <v>105317-CES. JORGE JORDAN D.</v>
          </cell>
          <cell r="AA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3</v>
          </cell>
          <cell r="AG78">
            <v>2</v>
          </cell>
          <cell r="AH78">
            <v>5</v>
          </cell>
        </row>
        <row r="79">
          <cell r="H79" t="str">
            <v xml:space="preserve">105478-P.S.R. CAIMANES                   </v>
          </cell>
          <cell r="J79">
            <v>0</v>
          </cell>
          <cell r="K79">
            <v>3</v>
          </cell>
          <cell r="L79">
            <v>0</v>
          </cell>
          <cell r="M79">
            <v>0</v>
          </cell>
          <cell r="N79">
            <v>1</v>
          </cell>
          <cell r="O79">
            <v>1</v>
          </cell>
          <cell r="P79">
            <v>5</v>
          </cell>
          <cell r="Z79" t="str">
            <v>105322-CES. MARCOS MACUADA</v>
          </cell>
          <cell r="AA79">
            <v>1</v>
          </cell>
          <cell r="AC79">
            <v>1</v>
          </cell>
          <cell r="AD79">
            <v>1</v>
          </cell>
          <cell r="AE79">
            <v>0</v>
          </cell>
          <cell r="AF79">
            <v>0</v>
          </cell>
          <cell r="AG79">
            <v>1</v>
          </cell>
          <cell r="AH79">
            <v>4</v>
          </cell>
        </row>
        <row r="80">
          <cell r="H80" t="str">
            <v>105479-P.S.R. GUANGUALI</v>
          </cell>
          <cell r="K80">
            <v>0</v>
          </cell>
          <cell r="O80">
            <v>1</v>
          </cell>
          <cell r="P80">
            <v>1</v>
          </cell>
          <cell r="Z80" t="str">
            <v>105324-CES. SOTAQUI</v>
          </cell>
          <cell r="AB80">
            <v>0</v>
          </cell>
          <cell r="AD80">
            <v>0</v>
          </cell>
          <cell r="AG80">
            <v>0</v>
          </cell>
          <cell r="AH80">
            <v>0</v>
          </cell>
        </row>
        <row r="81">
          <cell r="H81" t="str">
            <v>105480-P.S.R. QUILIMARI</v>
          </cell>
          <cell r="I81">
            <v>0</v>
          </cell>
          <cell r="M81">
            <v>0</v>
          </cell>
          <cell r="N81">
            <v>1</v>
          </cell>
          <cell r="O81">
            <v>0</v>
          </cell>
          <cell r="P81">
            <v>1</v>
          </cell>
          <cell r="Z81" t="str">
            <v xml:space="preserve">105416-P.S.R. CAMARICO                  </v>
          </cell>
          <cell r="AB81">
            <v>0</v>
          </cell>
          <cell r="AE81">
            <v>0</v>
          </cell>
          <cell r="AF81">
            <v>1</v>
          </cell>
          <cell r="AG81">
            <v>0</v>
          </cell>
          <cell r="AH81">
            <v>1</v>
          </cell>
        </row>
        <row r="82">
          <cell r="H82" t="str">
            <v>105511-P.S.R. LOS CONDORES</v>
          </cell>
          <cell r="O82">
            <v>0</v>
          </cell>
          <cell r="P82">
            <v>0</v>
          </cell>
          <cell r="Z82" t="str">
            <v>105417-P.S.R. ALCONES BAJOS</v>
          </cell>
          <cell r="AF82">
            <v>4</v>
          </cell>
          <cell r="AH82">
            <v>4</v>
          </cell>
        </row>
        <row r="83">
          <cell r="H83" t="str">
            <v>Total 04203-LOS VILOS</v>
          </cell>
          <cell r="I83">
            <v>3</v>
          </cell>
          <cell r="J83">
            <v>2</v>
          </cell>
          <cell r="K83">
            <v>8</v>
          </cell>
          <cell r="L83">
            <v>5</v>
          </cell>
          <cell r="M83">
            <v>4</v>
          </cell>
          <cell r="N83">
            <v>2</v>
          </cell>
          <cell r="O83">
            <v>7</v>
          </cell>
          <cell r="P83">
            <v>31</v>
          </cell>
          <cell r="Z83" t="str">
            <v>105419-P.S.R. LAS SOSSAS</v>
          </cell>
          <cell r="AB83">
            <v>0</v>
          </cell>
          <cell r="AH83">
            <v>0</v>
          </cell>
        </row>
        <row r="84">
          <cell r="H84" t="str">
            <v>04204-SALAMANCA</v>
          </cell>
          <cell r="Z84" t="str">
            <v>105420-P.S.R. LIMARI</v>
          </cell>
          <cell r="AB84">
            <v>0</v>
          </cell>
          <cell r="AC84">
            <v>1</v>
          </cell>
          <cell r="AF84">
            <v>0</v>
          </cell>
          <cell r="AG84">
            <v>2</v>
          </cell>
          <cell r="AH84">
            <v>3</v>
          </cell>
        </row>
        <row r="85">
          <cell r="H85" t="str">
            <v>105104-HOSPITAL SALAMANCA</v>
          </cell>
          <cell r="I85">
            <v>11</v>
          </cell>
          <cell r="J85">
            <v>6</v>
          </cell>
          <cell r="K85">
            <v>5</v>
          </cell>
          <cell r="L85">
            <v>5</v>
          </cell>
          <cell r="M85">
            <v>7</v>
          </cell>
          <cell r="N85">
            <v>6</v>
          </cell>
          <cell r="O85">
            <v>5</v>
          </cell>
          <cell r="P85">
            <v>45</v>
          </cell>
          <cell r="Z85" t="str">
            <v>105422-P.S.R. HORNILLOS</v>
          </cell>
          <cell r="AA85">
            <v>0</v>
          </cell>
          <cell r="AF85">
            <v>0</v>
          </cell>
          <cell r="AH85">
            <v>0</v>
          </cell>
        </row>
        <row r="86">
          <cell r="H86" t="str">
            <v xml:space="preserve">105452-P.S.R. CUNCUMEN                 </v>
          </cell>
          <cell r="I86">
            <v>1</v>
          </cell>
          <cell r="J86">
            <v>0</v>
          </cell>
          <cell r="K86">
            <v>1</v>
          </cell>
          <cell r="L86">
            <v>2</v>
          </cell>
          <cell r="M86">
            <v>2</v>
          </cell>
          <cell r="N86">
            <v>3</v>
          </cell>
          <cell r="O86">
            <v>2</v>
          </cell>
          <cell r="P86">
            <v>11</v>
          </cell>
          <cell r="Z86" t="str">
            <v>105437-P.S.R. CHALINGA</v>
          </cell>
          <cell r="AB86">
            <v>0</v>
          </cell>
          <cell r="AD86">
            <v>0</v>
          </cell>
          <cell r="AE86">
            <v>0</v>
          </cell>
          <cell r="AH86">
            <v>0</v>
          </cell>
        </row>
        <row r="87">
          <cell r="H87" t="str">
            <v>105453-P.S.R. TRANQUILLA</v>
          </cell>
          <cell r="J87">
            <v>0</v>
          </cell>
          <cell r="L87">
            <v>0</v>
          </cell>
          <cell r="M87">
            <v>0</v>
          </cell>
          <cell r="N87">
            <v>1</v>
          </cell>
          <cell r="O87">
            <v>0</v>
          </cell>
          <cell r="P87">
            <v>1</v>
          </cell>
          <cell r="Z87" t="str">
            <v>105439-P.S.R. CERRO BLANCO</v>
          </cell>
          <cell r="AB87">
            <v>0</v>
          </cell>
          <cell r="AH87">
            <v>0</v>
          </cell>
        </row>
        <row r="88">
          <cell r="H88" t="str">
            <v>105454-P.S.R. CUNLAGUA</v>
          </cell>
          <cell r="J88">
            <v>0</v>
          </cell>
          <cell r="K88">
            <v>0</v>
          </cell>
          <cell r="O88">
            <v>1</v>
          </cell>
          <cell r="P88">
            <v>1</v>
          </cell>
          <cell r="Z88" t="str">
            <v>105507-P.S.R. HUAMALATA</v>
          </cell>
          <cell r="AA88">
            <v>0</v>
          </cell>
          <cell r="AD88">
            <v>0</v>
          </cell>
          <cell r="AF88">
            <v>4</v>
          </cell>
          <cell r="AG88">
            <v>0</v>
          </cell>
          <cell r="AH88">
            <v>4</v>
          </cell>
        </row>
        <row r="89">
          <cell r="H89" t="str">
            <v>105455-P.S.R. CHILLEPIN</v>
          </cell>
          <cell r="I89">
            <v>0</v>
          </cell>
          <cell r="J89">
            <v>1</v>
          </cell>
          <cell r="K89">
            <v>1</v>
          </cell>
          <cell r="L89">
            <v>0</v>
          </cell>
          <cell r="M89">
            <v>1</v>
          </cell>
          <cell r="N89">
            <v>0</v>
          </cell>
          <cell r="O89">
            <v>0</v>
          </cell>
          <cell r="P89">
            <v>3</v>
          </cell>
          <cell r="Z89" t="str">
            <v>105510-P.S.R. RECOLETA</v>
          </cell>
          <cell r="AB89">
            <v>0</v>
          </cell>
          <cell r="AC89">
            <v>1</v>
          </cell>
          <cell r="AD89">
            <v>0</v>
          </cell>
          <cell r="AH89">
            <v>1</v>
          </cell>
        </row>
        <row r="90">
          <cell r="H90" t="str">
            <v>105456-P.S.R. LLIMPO</v>
          </cell>
          <cell r="J90">
            <v>0</v>
          </cell>
          <cell r="K90">
            <v>0</v>
          </cell>
          <cell r="O90">
            <v>1</v>
          </cell>
          <cell r="P90">
            <v>1</v>
          </cell>
          <cell r="Z90" t="str">
            <v>105722-CECOF SAN JOSE DE LA DEHESA</v>
          </cell>
          <cell r="AF90">
            <v>0</v>
          </cell>
          <cell r="AH90">
            <v>0</v>
          </cell>
        </row>
        <row r="91">
          <cell r="H91" t="str">
            <v>105457-P.S.R. SAN AGUSTIN</v>
          </cell>
          <cell r="M91">
            <v>0</v>
          </cell>
          <cell r="N91">
            <v>1</v>
          </cell>
          <cell r="P91">
            <v>1</v>
          </cell>
          <cell r="Z91" t="str">
            <v>105723-CECOF LIMARI</v>
          </cell>
          <cell r="AG91">
            <v>0</v>
          </cell>
          <cell r="AH91">
            <v>0</v>
          </cell>
        </row>
        <row r="92">
          <cell r="H92" t="str">
            <v>105458-P.S.R. TAHUINCO</v>
          </cell>
          <cell r="K92">
            <v>0</v>
          </cell>
          <cell r="M92">
            <v>2</v>
          </cell>
          <cell r="N92">
            <v>0</v>
          </cell>
          <cell r="O92">
            <v>0</v>
          </cell>
          <cell r="P92">
            <v>2</v>
          </cell>
          <cell r="Z92" t="str">
            <v>Total 04301-OVALLE</v>
          </cell>
          <cell r="AA92">
            <v>1</v>
          </cell>
          <cell r="AB92">
            <v>0</v>
          </cell>
          <cell r="AC92">
            <v>3</v>
          </cell>
          <cell r="AD92">
            <v>1</v>
          </cell>
          <cell r="AE92">
            <v>0</v>
          </cell>
          <cell r="AF92">
            <v>12</v>
          </cell>
          <cell r="AG92">
            <v>5</v>
          </cell>
          <cell r="AH92">
            <v>22</v>
          </cell>
        </row>
        <row r="93">
          <cell r="H93" t="str">
            <v>105491-P.S.R. QUELEN BAJO</v>
          </cell>
          <cell r="N93">
            <v>0</v>
          </cell>
          <cell r="O93">
            <v>0</v>
          </cell>
          <cell r="P93">
            <v>0</v>
          </cell>
          <cell r="Z93" t="str">
            <v>04302-COMBARBALÁ</v>
          </cell>
        </row>
        <row r="94">
          <cell r="H94" t="str">
            <v>105492-P.S.R. CAMISA</v>
          </cell>
          <cell r="I94">
            <v>1</v>
          </cell>
          <cell r="J94">
            <v>1</v>
          </cell>
          <cell r="L94">
            <v>1</v>
          </cell>
          <cell r="M94">
            <v>1</v>
          </cell>
          <cell r="N94">
            <v>2</v>
          </cell>
          <cell r="O94">
            <v>0</v>
          </cell>
          <cell r="P94">
            <v>6</v>
          </cell>
          <cell r="Z94" t="str">
            <v>105105-HOSPITAL COMBARBALA</v>
          </cell>
          <cell r="AA94">
            <v>2</v>
          </cell>
          <cell r="AB94">
            <v>0</v>
          </cell>
          <cell r="AC94">
            <v>6</v>
          </cell>
          <cell r="AD94">
            <v>1</v>
          </cell>
          <cell r="AE94">
            <v>0</v>
          </cell>
          <cell r="AF94">
            <v>0</v>
          </cell>
          <cell r="AG94">
            <v>0</v>
          </cell>
          <cell r="AH94">
            <v>9</v>
          </cell>
        </row>
        <row r="95">
          <cell r="H95" t="str">
            <v>105501-P.S.R. ARBOLEDA GRANDE</v>
          </cell>
          <cell r="J95">
            <v>0</v>
          </cell>
          <cell r="L95">
            <v>1</v>
          </cell>
          <cell r="M95">
            <v>0</v>
          </cell>
          <cell r="N95">
            <v>1</v>
          </cell>
          <cell r="O95">
            <v>0</v>
          </cell>
          <cell r="P95">
            <v>2</v>
          </cell>
          <cell r="Z95" t="str">
            <v>105434-P.S.R. SAN MARCOS</v>
          </cell>
          <cell r="AB95">
            <v>0</v>
          </cell>
          <cell r="AD95">
            <v>0</v>
          </cell>
          <cell r="AF95">
            <v>0</v>
          </cell>
          <cell r="AH95">
            <v>0</v>
          </cell>
        </row>
        <row r="96">
          <cell r="H96" t="str">
            <v>Total 04204-SALAMANCA</v>
          </cell>
          <cell r="I96">
            <v>13</v>
          </cell>
          <cell r="J96">
            <v>8</v>
          </cell>
          <cell r="K96">
            <v>7</v>
          </cell>
          <cell r="L96">
            <v>9</v>
          </cell>
          <cell r="M96">
            <v>13</v>
          </cell>
          <cell r="N96">
            <v>14</v>
          </cell>
          <cell r="O96">
            <v>9</v>
          </cell>
          <cell r="P96">
            <v>73</v>
          </cell>
          <cell r="Z96" t="str">
            <v>105441-P.S.R. MANQUEHUA</v>
          </cell>
          <cell r="AA96">
            <v>1</v>
          </cell>
          <cell r="AD96">
            <v>0</v>
          </cell>
          <cell r="AG96">
            <v>0</v>
          </cell>
          <cell r="AH96">
            <v>1</v>
          </cell>
        </row>
        <row r="97">
          <cell r="H97" t="str">
            <v>04301-OVALLE</v>
          </cell>
          <cell r="Z97" t="str">
            <v>105460-P.S.R. COGOTI 18</v>
          </cell>
          <cell r="AE97">
            <v>0</v>
          </cell>
          <cell r="AF97">
            <v>0</v>
          </cell>
          <cell r="AH97">
            <v>0</v>
          </cell>
        </row>
        <row r="98">
          <cell r="H98" t="str">
            <v>105315-CES. RURAL C. DE TAMAYA</v>
          </cell>
          <cell r="I98">
            <v>3</v>
          </cell>
          <cell r="J98">
            <v>2</v>
          </cell>
          <cell r="K98">
            <v>6</v>
          </cell>
          <cell r="L98">
            <v>2</v>
          </cell>
          <cell r="M98">
            <v>11</v>
          </cell>
          <cell r="N98">
            <v>6</v>
          </cell>
          <cell r="O98">
            <v>9</v>
          </cell>
          <cell r="P98">
            <v>39</v>
          </cell>
          <cell r="Z98" t="str">
            <v>105461-P.S.R. EL HUACHO</v>
          </cell>
          <cell r="AA98">
            <v>0</v>
          </cell>
          <cell r="AD98">
            <v>0</v>
          </cell>
          <cell r="AH98">
            <v>0</v>
          </cell>
        </row>
        <row r="99">
          <cell r="H99" t="str">
            <v>105317-CES. JORGE JORDAN D.</v>
          </cell>
          <cell r="I99">
            <v>5</v>
          </cell>
          <cell r="J99">
            <v>6</v>
          </cell>
          <cell r="K99">
            <v>8</v>
          </cell>
          <cell r="L99">
            <v>6</v>
          </cell>
          <cell r="M99">
            <v>9</v>
          </cell>
          <cell r="N99">
            <v>5</v>
          </cell>
          <cell r="O99">
            <v>5</v>
          </cell>
          <cell r="P99">
            <v>44</v>
          </cell>
          <cell r="Z99" t="str">
            <v>105463-P.S.R. QUILITAPIA</v>
          </cell>
          <cell r="AC99">
            <v>1</v>
          </cell>
          <cell r="AG99">
            <v>0</v>
          </cell>
          <cell r="AH99">
            <v>1</v>
          </cell>
        </row>
        <row r="100">
          <cell r="H100" t="str">
            <v>105322-CES. MARCOS MACUADA</v>
          </cell>
          <cell r="I100">
            <v>8</v>
          </cell>
          <cell r="J100">
            <v>15</v>
          </cell>
          <cell r="K100">
            <v>17</v>
          </cell>
          <cell r="L100">
            <v>8</v>
          </cell>
          <cell r="M100">
            <v>6</v>
          </cell>
          <cell r="N100">
            <v>14</v>
          </cell>
          <cell r="O100">
            <v>9</v>
          </cell>
          <cell r="P100">
            <v>77</v>
          </cell>
          <cell r="Z100" t="str">
            <v>105464-P.S.R. LA LIGUA</v>
          </cell>
          <cell r="AF100">
            <v>0</v>
          </cell>
          <cell r="AG100">
            <v>0</v>
          </cell>
          <cell r="AH100">
            <v>0</v>
          </cell>
        </row>
        <row r="101">
          <cell r="H101" t="str">
            <v>105324-CES. SOTAQUI</v>
          </cell>
          <cell r="J101">
            <v>3</v>
          </cell>
          <cell r="K101">
            <v>5</v>
          </cell>
          <cell r="L101">
            <v>4</v>
          </cell>
          <cell r="O101">
            <v>3</v>
          </cell>
          <cell r="P101">
            <v>15</v>
          </cell>
          <cell r="Z101" t="str">
            <v>105465-P.S.R. RAMADILLA</v>
          </cell>
          <cell r="AD101">
            <v>0</v>
          </cell>
          <cell r="AG101">
            <v>0</v>
          </cell>
          <cell r="AH101">
            <v>0</v>
          </cell>
        </row>
        <row r="102">
          <cell r="H102" t="str">
            <v>105415-P.S.R. BARRAZA</v>
          </cell>
          <cell r="J102">
            <v>1</v>
          </cell>
          <cell r="P102">
            <v>1</v>
          </cell>
          <cell r="Z102" t="str">
            <v>105466-P.S.R. VALLE HERMOSO</v>
          </cell>
          <cell r="AG102">
            <v>0</v>
          </cell>
          <cell r="AH102">
            <v>0</v>
          </cell>
        </row>
        <row r="103">
          <cell r="H103" t="str">
            <v xml:space="preserve">105416-P.S.R. CAMARICO                  </v>
          </cell>
          <cell r="I103">
            <v>1</v>
          </cell>
          <cell r="J103">
            <v>0</v>
          </cell>
          <cell r="K103">
            <v>1</v>
          </cell>
          <cell r="L103">
            <v>1</v>
          </cell>
          <cell r="M103">
            <v>0</v>
          </cell>
          <cell r="N103">
            <v>3</v>
          </cell>
          <cell r="P103">
            <v>6</v>
          </cell>
          <cell r="Z103" t="str">
            <v>105490-P.S.R. EL DURAZNO</v>
          </cell>
          <cell r="AE103">
            <v>0</v>
          </cell>
          <cell r="AH103">
            <v>0</v>
          </cell>
        </row>
        <row r="104">
          <cell r="H104" t="str">
            <v>105417-P.S.R. ALCONES BAJOS</v>
          </cell>
          <cell r="I104">
            <v>0</v>
          </cell>
          <cell r="K104">
            <v>0</v>
          </cell>
          <cell r="L104">
            <v>0</v>
          </cell>
          <cell r="N104">
            <v>0</v>
          </cell>
          <cell r="P104">
            <v>0</v>
          </cell>
          <cell r="Z104" t="str">
            <v>Total 04302-COMBARBALÁ</v>
          </cell>
          <cell r="AA104">
            <v>3</v>
          </cell>
          <cell r="AB104">
            <v>0</v>
          </cell>
          <cell r="AC104">
            <v>7</v>
          </cell>
          <cell r="AD104">
            <v>1</v>
          </cell>
          <cell r="AE104">
            <v>0</v>
          </cell>
          <cell r="AF104">
            <v>0</v>
          </cell>
          <cell r="AG104">
            <v>0</v>
          </cell>
          <cell r="AH104">
            <v>11</v>
          </cell>
        </row>
        <row r="105">
          <cell r="H105" t="str">
            <v>105419-P.S.R. LAS SOSSAS</v>
          </cell>
          <cell r="K105">
            <v>0</v>
          </cell>
          <cell r="N105">
            <v>1</v>
          </cell>
          <cell r="P105">
            <v>1</v>
          </cell>
          <cell r="Z105" t="str">
            <v>04304-MONTE PATRIA</v>
          </cell>
        </row>
        <row r="106">
          <cell r="H106" t="str">
            <v>105420-P.S.R. LIMARI</v>
          </cell>
          <cell r="I106">
            <v>0</v>
          </cell>
          <cell r="J106">
            <v>0</v>
          </cell>
          <cell r="K106">
            <v>0</v>
          </cell>
          <cell r="M106">
            <v>1</v>
          </cell>
          <cell r="N106">
            <v>1</v>
          </cell>
          <cell r="O106">
            <v>4</v>
          </cell>
          <cell r="P106">
            <v>6</v>
          </cell>
          <cell r="Z106" t="str">
            <v>105307-CES. RURAL MONTE PATRIA</v>
          </cell>
          <cell r="AA106">
            <v>0</v>
          </cell>
          <cell r="AB106">
            <v>1</v>
          </cell>
          <cell r="AC106">
            <v>0</v>
          </cell>
          <cell r="AD106">
            <v>0</v>
          </cell>
          <cell r="AE106">
            <v>1</v>
          </cell>
          <cell r="AG106">
            <v>0</v>
          </cell>
          <cell r="AH106">
            <v>2</v>
          </cell>
        </row>
        <row r="107">
          <cell r="H107" t="str">
            <v>105437-P.S.R. CHALINGA</v>
          </cell>
          <cell r="O107">
            <v>1</v>
          </cell>
          <cell r="P107">
            <v>1</v>
          </cell>
          <cell r="Z107" t="str">
            <v>105311-CES. RURAL CHAÑARAL ALTO</v>
          </cell>
          <cell r="AA107">
            <v>0</v>
          </cell>
          <cell r="AB107">
            <v>0</v>
          </cell>
          <cell r="AC107">
            <v>0</v>
          </cell>
          <cell r="AG107">
            <v>2</v>
          </cell>
          <cell r="AH107">
            <v>2</v>
          </cell>
        </row>
        <row r="108">
          <cell r="H108" t="str">
            <v>105507-P.S.R. HUAMALATA</v>
          </cell>
          <cell r="J108">
            <v>2</v>
          </cell>
          <cell r="K108">
            <v>0</v>
          </cell>
          <cell r="L108">
            <v>1</v>
          </cell>
          <cell r="N108">
            <v>0</v>
          </cell>
          <cell r="O108">
            <v>2</v>
          </cell>
          <cell r="P108">
            <v>5</v>
          </cell>
          <cell r="Z108" t="str">
            <v>105312-CES. RURAL CAREN</v>
          </cell>
          <cell r="AB108">
            <v>5</v>
          </cell>
          <cell r="AC108">
            <v>0</v>
          </cell>
          <cell r="AD108">
            <v>1</v>
          </cell>
          <cell r="AF108">
            <v>1</v>
          </cell>
          <cell r="AG108">
            <v>4</v>
          </cell>
          <cell r="AH108">
            <v>11</v>
          </cell>
        </row>
        <row r="109">
          <cell r="H109" t="str">
            <v>105510-P.S.R. RECOLETA</v>
          </cell>
          <cell r="I109">
            <v>1</v>
          </cell>
          <cell r="J109">
            <v>2</v>
          </cell>
          <cell r="K109">
            <v>1</v>
          </cell>
          <cell r="L109">
            <v>0</v>
          </cell>
          <cell r="M109">
            <v>1</v>
          </cell>
          <cell r="N109">
            <v>2</v>
          </cell>
          <cell r="O109">
            <v>3</v>
          </cell>
          <cell r="P109">
            <v>10</v>
          </cell>
          <cell r="Z109" t="str">
            <v>105318-CES. RURAL EL PALQUI</v>
          </cell>
          <cell r="AA109">
            <v>0</v>
          </cell>
          <cell r="AB109">
            <v>0</v>
          </cell>
          <cell r="AC109">
            <v>1</v>
          </cell>
          <cell r="AD109">
            <v>0</v>
          </cell>
          <cell r="AE109">
            <v>0</v>
          </cell>
          <cell r="AF109">
            <v>0</v>
          </cell>
          <cell r="AH109">
            <v>1</v>
          </cell>
        </row>
        <row r="110">
          <cell r="H110" t="str">
            <v>105722-CECOF SAN JOSE DE LA DEHESA</v>
          </cell>
          <cell r="J110">
            <v>0</v>
          </cell>
          <cell r="N110">
            <v>3</v>
          </cell>
          <cell r="P110">
            <v>3</v>
          </cell>
          <cell r="Z110" t="str">
            <v>105428-P.S.R. HUATULAME</v>
          </cell>
          <cell r="AA110">
            <v>0</v>
          </cell>
          <cell r="AH110">
            <v>0</v>
          </cell>
        </row>
        <row r="111">
          <cell r="H111" t="str">
            <v>105723-CECOF LIMARI</v>
          </cell>
          <cell r="J111">
            <v>2</v>
          </cell>
          <cell r="K111">
            <v>4</v>
          </cell>
          <cell r="O111">
            <v>0</v>
          </cell>
          <cell r="P111">
            <v>6</v>
          </cell>
          <cell r="Z111" t="str">
            <v>105431-P.S.R. PEDREGAL</v>
          </cell>
          <cell r="AF111">
            <v>0</v>
          </cell>
          <cell r="AH111">
            <v>0</v>
          </cell>
        </row>
        <row r="112">
          <cell r="H112" t="str">
            <v>200258-CECOF LOS COPIHUES</v>
          </cell>
          <cell r="K112">
            <v>0</v>
          </cell>
          <cell r="O112">
            <v>3</v>
          </cell>
          <cell r="P112">
            <v>3</v>
          </cell>
          <cell r="Z112" t="str">
            <v>105432-P.S.R. RAPEL</v>
          </cell>
          <cell r="AC112">
            <v>0</v>
          </cell>
          <cell r="AH112">
            <v>0</v>
          </cell>
        </row>
        <row r="113">
          <cell r="H113" t="str">
            <v>Total 04301-OVALLE</v>
          </cell>
          <cell r="I113">
            <v>18</v>
          </cell>
          <cell r="J113">
            <v>33</v>
          </cell>
          <cell r="K113">
            <v>42</v>
          </cell>
          <cell r="L113">
            <v>22</v>
          </cell>
          <cell r="M113">
            <v>28</v>
          </cell>
          <cell r="N113">
            <v>35</v>
          </cell>
          <cell r="O113">
            <v>39</v>
          </cell>
          <cell r="P113">
            <v>217</v>
          </cell>
          <cell r="Z113" t="str">
            <v>105435-P.S.R. TULAHUEN</v>
          </cell>
          <cell r="AA113">
            <v>0</v>
          </cell>
          <cell r="AC113">
            <v>0</v>
          </cell>
          <cell r="AD113">
            <v>0</v>
          </cell>
          <cell r="AE113">
            <v>1</v>
          </cell>
          <cell r="AF113">
            <v>0</v>
          </cell>
          <cell r="AH113">
            <v>1</v>
          </cell>
        </row>
        <row r="114">
          <cell r="H114" t="str">
            <v>04302-COMBARBALÁ</v>
          </cell>
          <cell r="Z114" t="str">
            <v>105436-P.S.R. EL MAITEN</v>
          </cell>
          <cell r="AD114">
            <v>0</v>
          </cell>
          <cell r="AE114">
            <v>1</v>
          </cell>
          <cell r="AF114">
            <v>0</v>
          </cell>
          <cell r="AH114">
            <v>1</v>
          </cell>
        </row>
        <row r="115">
          <cell r="H115" t="str">
            <v>105105-HOSPITAL COMBARBALA</v>
          </cell>
          <cell r="I115">
            <v>5</v>
          </cell>
          <cell r="J115">
            <v>5</v>
          </cell>
          <cell r="K115">
            <v>2</v>
          </cell>
          <cell r="L115">
            <v>2</v>
          </cell>
          <cell r="M115">
            <v>4</v>
          </cell>
          <cell r="N115">
            <v>6</v>
          </cell>
          <cell r="O115">
            <v>19</v>
          </cell>
          <cell r="P115">
            <v>43</v>
          </cell>
          <cell r="Z115" t="str">
            <v>105489-P.S.R. RAMADAS DE TULAHUEN</v>
          </cell>
          <cell r="AF115">
            <v>0</v>
          </cell>
          <cell r="AH115">
            <v>0</v>
          </cell>
        </row>
        <row r="116">
          <cell r="H116" t="str">
            <v>105434-P.S.R. SAN MARCOS</v>
          </cell>
          <cell r="J116">
            <v>0</v>
          </cell>
          <cell r="P116">
            <v>0</v>
          </cell>
          <cell r="Z116" t="str">
            <v>Total 04304-MONTE PATRIA</v>
          </cell>
          <cell r="AA116">
            <v>0</v>
          </cell>
          <cell r="AB116">
            <v>6</v>
          </cell>
          <cell r="AC116">
            <v>1</v>
          </cell>
          <cell r="AD116">
            <v>1</v>
          </cell>
          <cell r="AE116">
            <v>3</v>
          </cell>
          <cell r="AF116">
            <v>1</v>
          </cell>
          <cell r="AG116">
            <v>6</v>
          </cell>
          <cell r="AH116">
            <v>18</v>
          </cell>
        </row>
        <row r="117">
          <cell r="H117" t="str">
            <v>105441-P.S.R. MANQUEHUA</v>
          </cell>
          <cell r="I117">
            <v>0</v>
          </cell>
          <cell r="J117">
            <v>1</v>
          </cell>
          <cell r="L117">
            <v>1</v>
          </cell>
          <cell r="M117">
            <v>1</v>
          </cell>
          <cell r="O117">
            <v>0</v>
          </cell>
          <cell r="P117">
            <v>3</v>
          </cell>
          <cell r="Z117" t="str">
            <v>04304-PUNITAQUI</v>
          </cell>
        </row>
        <row r="118">
          <cell r="H118" t="str">
            <v>105460-P.S.R. COGOTI 18</v>
          </cell>
          <cell r="N118">
            <v>0</v>
          </cell>
          <cell r="P118">
            <v>0</v>
          </cell>
          <cell r="Z118" t="str">
            <v>105308-CES. RURAL PUNITAQUI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F118">
            <v>0</v>
          </cell>
          <cell r="AG118">
            <v>1</v>
          </cell>
          <cell r="AH118">
            <v>1</v>
          </cell>
        </row>
        <row r="119">
          <cell r="H119" t="str">
            <v>105461-P.S.R. EL HUACHO</v>
          </cell>
          <cell r="N119">
            <v>0</v>
          </cell>
          <cell r="P119">
            <v>0</v>
          </cell>
          <cell r="Z119" t="str">
            <v>105440-P.S.R. DIVISADERO</v>
          </cell>
          <cell r="AA119">
            <v>1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  <cell r="AF119">
            <v>1</v>
          </cell>
          <cell r="AH119">
            <v>2</v>
          </cell>
        </row>
        <row r="120">
          <cell r="H120" t="str">
            <v>105462-P.S.R. EL SAUCE</v>
          </cell>
          <cell r="M120">
            <v>0</v>
          </cell>
          <cell r="O120">
            <v>0</v>
          </cell>
          <cell r="P120">
            <v>0</v>
          </cell>
          <cell r="Z120" t="str">
            <v>Total 04304-PUNITAQUI</v>
          </cell>
          <cell r="AA120">
            <v>1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1</v>
          </cell>
          <cell r="AG120">
            <v>1</v>
          </cell>
          <cell r="AH120">
            <v>3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L121">
            <v>1</v>
          </cell>
          <cell r="N121">
            <v>1</v>
          </cell>
          <cell r="O121">
            <v>1</v>
          </cell>
          <cell r="P121">
            <v>3</v>
          </cell>
          <cell r="Z121" t="str">
            <v>04305-RIO HURTADO</v>
          </cell>
        </row>
        <row r="122">
          <cell r="H122" t="str">
            <v>105464-P.S.R. LA LIGUA</v>
          </cell>
          <cell r="K122">
            <v>0</v>
          </cell>
          <cell r="P122">
            <v>0</v>
          </cell>
          <cell r="Z122" t="str">
            <v>105310-CES. RURAL PICHASCA</v>
          </cell>
          <cell r="AC122">
            <v>1</v>
          </cell>
          <cell r="AH122">
            <v>1</v>
          </cell>
        </row>
        <row r="123">
          <cell r="H123" t="str">
            <v>105465-P.S.R. RAMADILLA</v>
          </cell>
          <cell r="L123">
            <v>0</v>
          </cell>
          <cell r="M123">
            <v>0</v>
          </cell>
          <cell r="O123">
            <v>0</v>
          </cell>
          <cell r="P123">
            <v>0</v>
          </cell>
          <cell r="Z123" t="str">
            <v>105410-P.S.R. HURTADO</v>
          </cell>
          <cell r="AG123">
            <v>2</v>
          </cell>
          <cell r="AH123">
            <v>2</v>
          </cell>
        </row>
        <row r="124">
          <cell r="H124" t="str">
            <v>105466-P.S.R. VALLE HERMOSO</v>
          </cell>
          <cell r="J124">
            <v>0</v>
          </cell>
          <cell r="L124">
            <v>0</v>
          </cell>
          <cell r="P124">
            <v>0</v>
          </cell>
          <cell r="Z124" t="str">
            <v>105414-P.S.R. SERON</v>
          </cell>
          <cell r="AE124">
            <v>0</v>
          </cell>
          <cell r="AH124">
            <v>0</v>
          </cell>
        </row>
        <row r="125">
          <cell r="H125" t="str">
            <v>Total 04302-COMBARBALÁ</v>
          </cell>
          <cell r="I125">
            <v>5</v>
          </cell>
          <cell r="J125">
            <v>6</v>
          </cell>
          <cell r="K125">
            <v>2</v>
          </cell>
          <cell r="L125">
            <v>4</v>
          </cell>
          <cell r="M125">
            <v>5</v>
          </cell>
          <cell r="N125">
            <v>7</v>
          </cell>
          <cell r="O125">
            <v>20</v>
          </cell>
          <cell r="P125">
            <v>49</v>
          </cell>
          <cell r="Z125" t="str">
            <v>Total 04305-RIO HURTADO</v>
          </cell>
          <cell r="AC125">
            <v>1</v>
          </cell>
          <cell r="AE125">
            <v>0</v>
          </cell>
          <cell r="AG125">
            <v>2</v>
          </cell>
          <cell r="AH125">
            <v>3</v>
          </cell>
        </row>
        <row r="126">
          <cell r="H126" t="str">
            <v>04304-MONTE PATRIA</v>
          </cell>
          <cell r="Z126" t="str">
            <v>Total general</v>
          </cell>
          <cell r="AA126">
            <v>30</v>
          </cell>
          <cell r="AB126">
            <v>24</v>
          </cell>
          <cell r="AC126">
            <v>60</v>
          </cell>
          <cell r="AD126">
            <v>34</v>
          </cell>
          <cell r="AE126">
            <v>50</v>
          </cell>
          <cell r="AF126">
            <v>138</v>
          </cell>
          <cell r="AG126">
            <v>51</v>
          </cell>
          <cell r="AH126">
            <v>387</v>
          </cell>
        </row>
        <row r="127">
          <cell r="H127" t="str">
            <v>105307-CES. RURAL MONTE PATRIA</v>
          </cell>
          <cell r="I127">
            <v>5</v>
          </cell>
          <cell r="J127">
            <v>7</v>
          </cell>
          <cell r="K127">
            <v>10</v>
          </cell>
          <cell r="L127">
            <v>1</v>
          </cell>
          <cell r="M127">
            <v>3</v>
          </cell>
          <cell r="N127">
            <v>7</v>
          </cell>
          <cell r="O127">
            <v>2</v>
          </cell>
          <cell r="P127">
            <v>35</v>
          </cell>
        </row>
        <row r="128">
          <cell r="H128" t="str">
            <v>105311-CES. RURAL CHAÑARAL ALTO</v>
          </cell>
          <cell r="I128">
            <v>4</v>
          </cell>
          <cell r="J128">
            <v>4</v>
          </cell>
          <cell r="K128">
            <v>0</v>
          </cell>
          <cell r="M128">
            <v>0</v>
          </cell>
          <cell r="N128">
            <v>4</v>
          </cell>
          <cell r="O128">
            <v>1</v>
          </cell>
          <cell r="P128">
            <v>13</v>
          </cell>
        </row>
        <row r="129">
          <cell r="H129" t="str">
            <v>105312-CES. RURAL CAREN</v>
          </cell>
          <cell r="I129">
            <v>1</v>
          </cell>
          <cell r="J129">
            <v>1</v>
          </cell>
          <cell r="K129">
            <v>1</v>
          </cell>
          <cell r="L129">
            <v>0</v>
          </cell>
          <cell r="M129">
            <v>2</v>
          </cell>
          <cell r="N129">
            <v>0</v>
          </cell>
          <cell r="O129">
            <v>1</v>
          </cell>
          <cell r="P129">
            <v>6</v>
          </cell>
        </row>
        <row r="130">
          <cell r="H130" t="str">
            <v>105318-CES. RURAL EL PALQUI</v>
          </cell>
          <cell r="I130">
            <v>1</v>
          </cell>
          <cell r="J130">
            <v>7</v>
          </cell>
          <cell r="K130">
            <v>3</v>
          </cell>
          <cell r="L130">
            <v>3</v>
          </cell>
          <cell r="M130">
            <v>4</v>
          </cell>
          <cell r="N130">
            <v>6</v>
          </cell>
          <cell r="O130">
            <v>4</v>
          </cell>
          <cell r="P130">
            <v>28</v>
          </cell>
        </row>
        <row r="131">
          <cell r="H131" t="str">
            <v>105427-P.S.R. HACIENDA VALDIVIA</v>
          </cell>
          <cell r="I131">
            <v>1</v>
          </cell>
          <cell r="P131">
            <v>1</v>
          </cell>
        </row>
        <row r="132">
          <cell r="H132" t="str">
            <v>105428-P.S.R. HUATULAME</v>
          </cell>
          <cell r="K132">
            <v>1</v>
          </cell>
          <cell r="P132">
            <v>1</v>
          </cell>
        </row>
        <row r="133">
          <cell r="H133" t="str">
            <v>105431-P.S.R. PEDREGAL</v>
          </cell>
          <cell r="I133">
            <v>1</v>
          </cell>
          <cell r="M133">
            <v>1</v>
          </cell>
          <cell r="N133">
            <v>1</v>
          </cell>
          <cell r="P133">
            <v>3</v>
          </cell>
        </row>
        <row r="134">
          <cell r="H134" t="str">
            <v>105432-P.S.R. RAPEL</v>
          </cell>
          <cell r="L134">
            <v>1</v>
          </cell>
          <cell r="P134">
            <v>1</v>
          </cell>
        </row>
        <row r="135">
          <cell r="H135" t="str">
            <v>105435-P.S.R. TULAHUEN</v>
          </cell>
          <cell r="I135">
            <v>1</v>
          </cell>
          <cell r="K135">
            <v>0</v>
          </cell>
          <cell r="L135">
            <v>1</v>
          </cell>
          <cell r="N135">
            <v>0</v>
          </cell>
          <cell r="P135">
            <v>2</v>
          </cell>
        </row>
        <row r="136">
          <cell r="H136" t="str">
            <v>105436-P.S.R. EL MAITEN</v>
          </cell>
          <cell r="I136">
            <v>0</v>
          </cell>
          <cell r="L136">
            <v>0</v>
          </cell>
          <cell r="P136">
            <v>0</v>
          </cell>
        </row>
        <row r="137">
          <cell r="H137" t="str">
            <v>105489-P.S.R. RAMADAS DE TULAHUEN</v>
          </cell>
          <cell r="K137">
            <v>0</v>
          </cell>
          <cell r="N137">
            <v>1</v>
          </cell>
          <cell r="O137">
            <v>0</v>
          </cell>
          <cell r="P137">
            <v>1</v>
          </cell>
        </row>
        <row r="138">
          <cell r="H138" t="str">
            <v>Total 04304-MONTE PATRIA</v>
          </cell>
          <cell r="I138">
            <v>14</v>
          </cell>
          <cell r="J138">
            <v>19</v>
          </cell>
          <cell r="K138">
            <v>15</v>
          </cell>
          <cell r="L138">
            <v>6</v>
          </cell>
          <cell r="M138">
            <v>10</v>
          </cell>
          <cell r="N138">
            <v>19</v>
          </cell>
          <cell r="O138">
            <v>8</v>
          </cell>
          <cell r="P138">
            <v>91</v>
          </cell>
        </row>
        <row r="139">
          <cell r="H139" t="str">
            <v>04304-PUNITAQUI</v>
          </cell>
        </row>
        <row r="140">
          <cell r="H140" t="str">
            <v>105308-CES. RURAL PUNITAQUI</v>
          </cell>
          <cell r="I140">
            <v>4</v>
          </cell>
          <cell r="J140">
            <v>5</v>
          </cell>
          <cell r="K140">
            <v>6</v>
          </cell>
          <cell r="L140">
            <v>8</v>
          </cell>
          <cell r="M140">
            <v>10</v>
          </cell>
          <cell r="N140">
            <v>13</v>
          </cell>
          <cell r="O140">
            <v>3</v>
          </cell>
          <cell r="P140">
            <v>49</v>
          </cell>
        </row>
        <row r="141">
          <cell r="H141" t="str">
            <v>105440-P.S.R. DIVISADERO</v>
          </cell>
          <cell r="K141">
            <v>1</v>
          </cell>
          <cell r="M141">
            <v>0</v>
          </cell>
          <cell r="N141">
            <v>0</v>
          </cell>
          <cell r="O141">
            <v>0</v>
          </cell>
          <cell r="P141">
            <v>1</v>
          </cell>
        </row>
        <row r="142">
          <cell r="H142" t="str">
            <v>Total 04304-PUNITAQUI</v>
          </cell>
          <cell r="I142">
            <v>4</v>
          </cell>
          <cell r="J142">
            <v>5</v>
          </cell>
          <cell r="K142">
            <v>7</v>
          </cell>
          <cell r="L142">
            <v>8</v>
          </cell>
          <cell r="M142">
            <v>10</v>
          </cell>
          <cell r="N142">
            <v>13</v>
          </cell>
          <cell r="O142">
            <v>3</v>
          </cell>
          <cell r="P142">
            <v>50</v>
          </cell>
        </row>
        <row r="143">
          <cell r="H143" t="str">
            <v>04305-RIO HURTADO</v>
          </cell>
        </row>
        <row r="144">
          <cell r="H144" t="str">
            <v>105310-CES. RURAL PICHASCA</v>
          </cell>
          <cell r="I144">
            <v>0</v>
          </cell>
          <cell r="K144">
            <v>1</v>
          </cell>
          <cell r="L144">
            <v>0</v>
          </cell>
          <cell r="O144">
            <v>0</v>
          </cell>
          <cell r="P144">
            <v>1</v>
          </cell>
        </row>
        <row r="145">
          <cell r="H145" t="str">
            <v>105409-P.S.R. EL CHAÑAR</v>
          </cell>
          <cell r="O145">
            <v>1</v>
          </cell>
          <cell r="P145">
            <v>1</v>
          </cell>
        </row>
        <row r="146">
          <cell r="H146" t="str">
            <v>105410-P.S.R. HURTADO</v>
          </cell>
          <cell r="J146">
            <v>0</v>
          </cell>
          <cell r="P146">
            <v>0</v>
          </cell>
        </row>
        <row r="147">
          <cell r="H147" t="str">
            <v>105411-P.S.R. LAS BREAS</v>
          </cell>
          <cell r="O147">
            <v>0</v>
          </cell>
          <cell r="P147">
            <v>0</v>
          </cell>
        </row>
        <row r="148">
          <cell r="H148" t="str">
            <v>105413-P.S.R. SAMO ALTO</v>
          </cell>
          <cell r="K148">
            <v>1</v>
          </cell>
          <cell r="O148">
            <v>2</v>
          </cell>
          <cell r="P148">
            <v>3</v>
          </cell>
        </row>
        <row r="149">
          <cell r="H149" t="str">
            <v>105414-P.S.R. SERON</v>
          </cell>
          <cell r="J149">
            <v>0</v>
          </cell>
          <cell r="K149">
            <v>0</v>
          </cell>
          <cell r="M149">
            <v>0</v>
          </cell>
          <cell r="O149">
            <v>2</v>
          </cell>
          <cell r="P149">
            <v>2</v>
          </cell>
        </row>
        <row r="150">
          <cell r="H150" t="str">
            <v>Total 04305-RIO HURTADO</v>
          </cell>
          <cell r="I150">
            <v>0</v>
          </cell>
          <cell r="J150">
            <v>0</v>
          </cell>
          <cell r="K150">
            <v>2</v>
          </cell>
          <cell r="L150">
            <v>0</v>
          </cell>
          <cell r="M150">
            <v>0</v>
          </cell>
          <cell r="O150">
            <v>5</v>
          </cell>
          <cell r="P150">
            <v>7</v>
          </cell>
        </row>
        <row r="151">
          <cell r="H151" t="str">
            <v>Total general</v>
          </cell>
          <cell r="I151">
            <v>258</v>
          </cell>
          <cell r="J151">
            <v>193</v>
          </cell>
          <cell r="K151">
            <v>229</v>
          </cell>
          <cell r="L151">
            <v>192</v>
          </cell>
          <cell r="M151">
            <v>237</v>
          </cell>
          <cell r="N151">
            <v>221</v>
          </cell>
          <cell r="O151">
            <v>286</v>
          </cell>
          <cell r="P151">
            <v>1616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207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307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224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629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213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215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5</v>
          </cell>
          <cell r="P12">
            <v>36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9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19</v>
          </cell>
        </row>
        <row r="15">
          <cell r="H15" t="str">
            <v>105499-P.S.R. LAMBERT</v>
          </cell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>
            <v>17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93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31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91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319</v>
          </cell>
          <cell r="P19">
            <v>2091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468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363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445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80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933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14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9</v>
          </cell>
          <cell r="P28">
            <v>85</v>
          </cell>
        </row>
        <row r="29">
          <cell r="H29" t="str">
            <v>105407-P.S.R. TAMBILLOS</v>
          </cell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8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28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26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418</v>
          </cell>
          <cell r="P32">
            <v>2452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103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103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0</v>
          </cell>
          <cell r="N37">
            <v>0</v>
          </cell>
          <cell r="O37">
            <v>1</v>
          </cell>
          <cell r="P37">
            <v>1</v>
          </cell>
        </row>
        <row r="38">
          <cell r="H38" t="str">
            <v xml:space="preserve">105500-P.S.R. CALETA HORNOS        </v>
          </cell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10</v>
          </cell>
        </row>
        <row r="39">
          <cell r="H39" t="str">
            <v>105505-P.S.R. LOS CHOROS</v>
          </cell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</row>
        <row r="40">
          <cell r="H40" t="str">
            <v>105506-P.S.R. EL TRAPICHE</v>
          </cell>
          <cell r="I40">
            <v>0</v>
          </cell>
          <cell r="M40">
            <v>0</v>
          </cell>
          <cell r="N40">
            <v>2</v>
          </cell>
          <cell r="O40">
            <v>0</v>
          </cell>
          <cell r="P40">
            <v>2</v>
          </cell>
        </row>
        <row r="41">
          <cell r="H41" t="str">
            <v>Total 04104-LA HIGUERA</v>
          </cell>
          <cell r="I41">
            <v>0</v>
          </cell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15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11</v>
          </cell>
        </row>
        <row r="44">
          <cell r="H44" t="str">
            <v>105475-P.S.R. HORCON</v>
          </cell>
          <cell r="I44">
            <v>0</v>
          </cell>
          <cell r="K44">
            <v>1</v>
          </cell>
          <cell r="L44">
            <v>0</v>
          </cell>
          <cell r="M44">
            <v>0</v>
          </cell>
          <cell r="N44">
            <v>1</v>
          </cell>
          <cell r="P44">
            <v>2</v>
          </cell>
        </row>
        <row r="45">
          <cell r="H45" t="str">
            <v>105476-P.S.R. MONTE GRANDE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H46" t="str">
            <v>105477-P.S.R. PISCO ELQUI</v>
          </cell>
          <cell r="J46">
            <v>0</v>
          </cell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4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17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54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19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N51">
            <v>7</v>
          </cell>
          <cell r="O51">
            <v>1</v>
          </cell>
          <cell r="P51">
            <v>25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21</v>
          </cell>
        </row>
        <row r="53">
          <cell r="H53" t="str">
            <v>105470-P.S.R. HUANTA</v>
          </cell>
          <cell r="J53">
            <v>0</v>
          </cell>
          <cell r="K53">
            <v>4</v>
          </cell>
          <cell r="N53">
            <v>0</v>
          </cell>
          <cell r="P53">
            <v>4</v>
          </cell>
        </row>
        <row r="54">
          <cell r="H54" t="str">
            <v>105471-P.S.R. PERALILLO</v>
          </cell>
          <cell r="I54">
            <v>2</v>
          </cell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40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38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17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8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46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M59">
            <v>3</v>
          </cell>
          <cell r="N59">
            <v>4</v>
          </cell>
          <cell r="O59">
            <v>1</v>
          </cell>
          <cell r="P59">
            <v>14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286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243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34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23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5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9</v>
          </cell>
        </row>
        <row r="67">
          <cell r="H67" t="str">
            <v>105446-P.S.R. MATANCILLA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P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10</v>
          </cell>
        </row>
        <row r="69">
          <cell r="H69" t="str">
            <v>105448-P.S.R. SANTA VIRGINIA</v>
          </cell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N71">
            <v>0</v>
          </cell>
          <cell r="O71">
            <v>0</v>
          </cell>
          <cell r="P71">
            <v>15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14</v>
          </cell>
        </row>
        <row r="74">
          <cell r="H74" t="str">
            <v>105496-P.S.R. PINTACURA SUR</v>
          </cell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P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390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83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8</v>
          </cell>
          <cell r="P79">
            <v>28</v>
          </cell>
        </row>
        <row r="80">
          <cell r="H80" t="str">
            <v>105451-P.S.R. AGUA FRIA</v>
          </cell>
          <cell r="J80">
            <v>1</v>
          </cell>
          <cell r="K80">
            <v>4</v>
          </cell>
          <cell r="M80">
            <v>1</v>
          </cell>
          <cell r="N80">
            <v>6</v>
          </cell>
          <cell r="O80">
            <v>6</v>
          </cell>
          <cell r="P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27</v>
          </cell>
        </row>
        <row r="82">
          <cell r="H82" t="str">
            <v>105483-P.S.R. LOS RULOS</v>
          </cell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9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16</v>
          </cell>
        </row>
        <row r="84">
          <cell r="H84" t="str">
            <v>105488-P.S.R. ESPIRITU SANTO</v>
          </cell>
          <cell r="I84">
            <v>0</v>
          </cell>
          <cell r="K84">
            <v>0</v>
          </cell>
          <cell r="L84">
            <v>0</v>
          </cell>
          <cell r="M84">
            <v>1</v>
          </cell>
          <cell r="N84">
            <v>2</v>
          </cell>
          <cell r="P84">
            <v>3</v>
          </cell>
        </row>
        <row r="85">
          <cell r="H85" t="str">
            <v>105493-P.S.R. MINCHA SUR</v>
          </cell>
          <cell r="I85">
            <v>0</v>
          </cell>
          <cell r="K85">
            <v>2</v>
          </cell>
          <cell r="L85">
            <v>0</v>
          </cell>
          <cell r="M85">
            <v>4</v>
          </cell>
          <cell r="N85">
            <v>0</v>
          </cell>
          <cell r="P85">
            <v>6</v>
          </cell>
        </row>
        <row r="86">
          <cell r="H86" t="str">
            <v>105497-P.S.R. JABONERIA</v>
          </cell>
          <cell r="J86">
            <v>0</v>
          </cell>
          <cell r="K86">
            <v>0</v>
          </cell>
          <cell r="L86">
            <v>0</v>
          </cell>
          <cell r="N86">
            <v>0</v>
          </cell>
          <cell r="O86">
            <v>0</v>
          </cell>
          <cell r="P86">
            <v>0</v>
          </cell>
        </row>
        <row r="87">
          <cell r="H87" t="str">
            <v>105498-P.S.R. QUEBRADA DE LINARES</v>
          </cell>
          <cell r="I87">
            <v>1</v>
          </cell>
          <cell r="K87">
            <v>0</v>
          </cell>
          <cell r="L87">
            <v>0</v>
          </cell>
          <cell r="M87">
            <v>3</v>
          </cell>
          <cell r="N87">
            <v>1</v>
          </cell>
          <cell r="P87">
            <v>5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53</v>
          </cell>
          <cell r="P88">
            <v>195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75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47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11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14</v>
          </cell>
        </row>
        <row r="94">
          <cell r="H94" t="str">
            <v>105481-P.S.R. TILAMA</v>
          </cell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11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163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104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151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33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N101">
            <v>2</v>
          </cell>
          <cell r="O101">
            <v>0</v>
          </cell>
          <cell r="P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14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20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9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4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15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7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18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380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109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394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709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116</v>
          </cell>
        </row>
        <row r="115">
          <cell r="H115" t="str">
            <v>105415-P.S.R. BARRAZA</v>
          </cell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28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7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11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2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11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5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25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18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145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48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67</v>
          </cell>
        </row>
        <row r="128">
          <cell r="H128" t="str">
            <v>Total 04301-OVALLE</v>
          </cell>
          <cell r="I128">
            <v>197</v>
          </cell>
          <cell r="J128">
            <v>269</v>
          </cell>
          <cell r="K128">
            <v>395</v>
          </cell>
          <cell r="L128">
            <v>252</v>
          </cell>
          <cell r="M128">
            <v>273</v>
          </cell>
          <cell r="N128">
            <v>167</v>
          </cell>
          <cell r="O128">
            <v>145</v>
          </cell>
          <cell r="P128">
            <v>1698</v>
          </cell>
        </row>
        <row r="129">
          <cell r="H129" t="str">
            <v>04302-COMBARBALÁ</v>
          </cell>
        </row>
        <row r="130">
          <cell r="H130" t="str">
            <v>105105-HOSPITAL COMBARBALA</v>
          </cell>
          <cell r="I130">
            <v>2</v>
          </cell>
          <cell r="J130">
            <v>4</v>
          </cell>
          <cell r="K130">
            <v>3</v>
          </cell>
          <cell r="L130">
            <v>1</v>
          </cell>
          <cell r="M130">
            <v>34</v>
          </cell>
          <cell r="N130">
            <v>19</v>
          </cell>
          <cell r="O130">
            <v>0</v>
          </cell>
          <cell r="P130">
            <v>63</v>
          </cell>
        </row>
        <row r="131">
          <cell r="H131" t="str">
            <v>105433-P.S.R. SAN LORENZO</v>
          </cell>
          <cell r="K131">
            <v>0</v>
          </cell>
          <cell r="L131">
            <v>0</v>
          </cell>
          <cell r="N131">
            <v>0</v>
          </cell>
          <cell r="O131">
            <v>1</v>
          </cell>
          <cell r="P131">
            <v>1</v>
          </cell>
        </row>
        <row r="132">
          <cell r="H132" t="str">
            <v>105434-P.S.R. SAN MARCOS</v>
          </cell>
          <cell r="I132">
            <v>1</v>
          </cell>
          <cell r="J132">
            <v>0</v>
          </cell>
          <cell r="K132">
            <v>0</v>
          </cell>
          <cell r="L132">
            <v>2</v>
          </cell>
          <cell r="M132">
            <v>4</v>
          </cell>
          <cell r="N132">
            <v>8</v>
          </cell>
          <cell r="O132">
            <v>0</v>
          </cell>
          <cell r="P132">
            <v>15</v>
          </cell>
        </row>
        <row r="133">
          <cell r="H133" t="str">
            <v>105441-P.S.R. MANQUEHUA</v>
          </cell>
          <cell r="I133">
            <v>1</v>
          </cell>
          <cell r="J133">
            <v>1</v>
          </cell>
          <cell r="K133">
            <v>2</v>
          </cell>
          <cell r="L133">
            <v>0</v>
          </cell>
          <cell r="M133">
            <v>0</v>
          </cell>
          <cell r="N133">
            <v>5</v>
          </cell>
          <cell r="O133">
            <v>0</v>
          </cell>
          <cell r="P133">
            <v>9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1</v>
          </cell>
          <cell r="K134">
            <v>1</v>
          </cell>
          <cell r="L134">
            <v>2</v>
          </cell>
          <cell r="M134">
            <v>4</v>
          </cell>
          <cell r="N134">
            <v>4</v>
          </cell>
          <cell r="O134">
            <v>1</v>
          </cell>
          <cell r="P134">
            <v>14</v>
          </cell>
        </row>
        <row r="135">
          <cell r="H135" t="str">
            <v>105460-P.S.R. COGOTI 18</v>
          </cell>
          <cell r="I135">
            <v>6</v>
          </cell>
          <cell r="J135">
            <v>3</v>
          </cell>
          <cell r="K135">
            <v>13</v>
          </cell>
          <cell r="L135">
            <v>1</v>
          </cell>
          <cell r="M135">
            <v>0</v>
          </cell>
          <cell r="N135">
            <v>5</v>
          </cell>
          <cell r="O135">
            <v>0</v>
          </cell>
          <cell r="P135">
            <v>28</v>
          </cell>
        </row>
        <row r="136">
          <cell r="H136" t="str">
            <v>105461-P.S.R. EL HUACHO</v>
          </cell>
          <cell r="J136">
            <v>1</v>
          </cell>
          <cell r="L136">
            <v>0</v>
          </cell>
          <cell r="M136">
            <v>0</v>
          </cell>
          <cell r="N136">
            <v>5</v>
          </cell>
          <cell r="O136">
            <v>0</v>
          </cell>
          <cell r="P136">
            <v>6</v>
          </cell>
        </row>
        <row r="137">
          <cell r="H137" t="str">
            <v>105462-P.S.R. EL SAUCE</v>
          </cell>
          <cell r="I137">
            <v>3</v>
          </cell>
          <cell r="J137">
            <v>1</v>
          </cell>
          <cell r="K137">
            <v>0</v>
          </cell>
          <cell r="L137">
            <v>0</v>
          </cell>
          <cell r="M137">
            <v>2</v>
          </cell>
          <cell r="N137">
            <v>2</v>
          </cell>
          <cell r="O137">
            <v>6</v>
          </cell>
          <cell r="P137">
            <v>14</v>
          </cell>
        </row>
        <row r="138">
          <cell r="H138" t="str">
            <v>105463-P.S.R. QUILITAPIA</v>
          </cell>
          <cell r="I138">
            <v>1</v>
          </cell>
          <cell r="J138">
            <v>1</v>
          </cell>
          <cell r="K138">
            <v>1</v>
          </cell>
          <cell r="L138">
            <v>13</v>
          </cell>
          <cell r="M138">
            <v>1</v>
          </cell>
          <cell r="N138">
            <v>4</v>
          </cell>
          <cell r="O138">
            <v>3</v>
          </cell>
          <cell r="P138">
            <v>24</v>
          </cell>
        </row>
        <row r="139">
          <cell r="H139" t="str">
            <v>105464-P.S.R. LA LIGUA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0</v>
          </cell>
          <cell r="N139">
            <v>4</v>
          </cell>
          <cell r="O139">
            <v>1</v>
          </cell>
          <cell r="P139">
            <v>8</v>
          </cell>
        </row>
        <row r="140">
          <cell r="H140" t="str">
            <v>105465-P.S.R. RAMADILLA</v>
          </cell>
          <cell r="I140">
            <v>0</v>
          </cell>
          <cell r="J140">
            <v>1</v>
          </cell>
          <cell r="K140">
            <v>0</v>
          </cell>
          <cell r="L140">
            <v>2</v>
          </cell>
          <cell r="M140">
            <v>5</v>
          </cell>
          <cell r="N140">
            <v>0</v>
          </cell>
          <cell r="O140">
            <v>2</v>
          </cell>
          <cell r="P140">
            <v>10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6</v>
          </cell>
          <cell r="O141">
            <v>0</v>
          </cell>
          <cell r="P141">
            <v>7</v>
          </cell>
        </row>
        <row r="142">
          <cell r="H142" t="str">
            <v>105490-P.S.R. EL DURAZNO</v>
          </cell>
          <cell r="I142">
            <v>0</v>
          </cell>
          <cell r="J142">
            <v>0</v>
          </cell>
          <cell r="K142">
            <v>1</v>
          </cell>
          <cell r="M142">
            <v>1</v>
          </cell>
          <cell r="N142">
            <v>3</v>
          </cell>
          <cell r="O142">
            <v>1</v>
          </cell>
          <cell r="P142">
            <v>6</v>
          </cell>
        </row>
        <row r="143">
          <cell r="H143" t="str">
            <v>Total 04302-COMBARBALÁ</v>
          </cell>
          <cell r="I143">
            <v>17</v>
          </cell>
          <cell r="J143">
            <v>14</v>
          </cell>
          <cell r="K143">
            <v>21</v>
          </cell>
          <cell r="L143">
            <v>22</v>
          </cell>
          <cell r="M143">
            <v>51</v>
          </cell>
          <cell r="N143">
            <v>65</v>
          </cell>
          <cell r="O143">
            <v>15</v>
          </cell>
          <cell r="P143">
            <v>205</v>
          </cell>
        </row>
        <row r="144">
          <cell r="H144" t="str">
            <v>04304-MONTE PATRIA</v>
          </cell>
        </row>
        <row r="145">
          <cell r="H145" t="str">
            <v>105307-CES. RURAL MONTE PATRIA</v>
          </cell>
          <cell r="I145">
            <v>1</v>
          </cell>
          <cell r="J145">
            <v>5</v>
          </cell>
          <cell r="K145">
            <v>6</v>
          </cell>
          <cell r="L145">
            <v>5</v>
          </cell>
          <cell r="M145">
            <v>9</v>
          </cell>
          <cell r="N145">
            <v>5</v>
          </cell>
          <cell r="O145">
            <v>7</v>
          </cell>
          <cell r="P145">
            <v>38</v>
          </cell>
        </row>
        <row r="146">
          <cell r="H146" t="str">
            <v>105311-CES. RURAL CHAÑARAL ALTO</v>
          </cell>
          <cell r="I146">
            <v>3</v>
          </cell>
          <cell r="J146">
            <v>9</v>
          </cell>
          <cell r="K146">
            <v>6</v>
          </cell>
          <cell r="L146">
            <v>2</v>
          </cell>
          <cell r="M146">
            <v>0</v>
          </cell>
          <cell r="N146">
            <v>3</v>
          </cell>
          <cell r="O146">
            <v>22</v>
          </cell>
          <cell r="P146">
            <v>45</v>
          </cell>
        </row>
        <row r="147">
          <cell r="H147" t="str">
            <v>105312-CES. RURAL CAREN</v>
          </cell>
          <cell r="I147">
            <v>0</v>
          </cell>
          <cell r="J147">
            <v>5</v>
          </cell>
          <cell r="K147">
            <v>2</v>
          </cell>
          <cell r="L147">
            <v>0</v>
          </cell>
          <cell r="M147">
            <v>1</v>
          </cell>
          <cell r="N147">
            <v>6</v>
          </cell>
          <cell r="O147">
            <v>9</v>
          </cell>
          <cell r="P147">
            <v>23</v>
          </cell>
        </row>
        <row r="148">
          <cell r="H148" t="str">
            <v>105318-CES. RURAL EL PALQUI</v>
          </cell>
          <cell r="I148">
            <v>2</v>
          </cell>
          <cell r="J148">
            <v>27</v>
          </cell>
          <cell r="K148">
            <v>11</v>
          </cell>
          <cell r="L148">
            <v>11</v>
          </cell>
          <cell r="M148">
            <v>2</v>
          </cell>
          <cell r="N148">
            <v>37</v>
          </cell>
          <cell r="O148">
            <v>12</v>
          </cell>
          <cell r="P148">
            <v>102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0</v>
          </cell>
          <cell r="N149">
            <v>0</v>
          </cell>
          <cell r="O149">
            <v>4</v>
          </cell>
          <cell r="P149">
            <v>6</v>
          </cell>
        </row>
        <row r="150">
          <cell r="H150" t="str">
            <v>105427-P.S.R. HACIENDA VALDIVIA</v>
          </cell>
          <cell r="I150">
            <v>0</v>
          </cell>
          <cell r="J150">
            <v>0</v>
          </cell>
          <cell r="K150">
            <v>2</v>
          </cell>
          <cell r="L150">
            <v>1</v>
          </cell>
          <cell r="M150">
            <v>2</v>
          </cell>
          <cell r="N150">
            <v>3</v>
          </cell>
          <cell r="O150">
            <v>1</v>
          </cell>
          <cell r="P150">
            <v>9</v>
          </cell>
        </row>
        <row r="151">
          <cell r="H151" t="str">
            <v>105428-P.S.R. HUATULAME</v>
          </cell>
          <cell r="I151">
            <v>2</v>
          </cell>
          <cell r="J151">
            <v>2</v>
          </cell>
          <cell r="K151">
            <v>2</v>
          </cell>
          <cell r="L151">
            <v>0</v>
          </cell>
          <cell r="M151">
            <v>1</v>
          </cell>
          <cell r="N151">
            <v>1</v>
          </cell>
          <cell r="O151">
            <v>2</v>
          </cell>
          <cell r="P151">
            <v>10</v>
          </cell>
        </row>
        <row r="152">
          <cell r="H152" t="str">
            <v>105430-P.S.R. MIALQUI</v>
          </cell>
          <cell r="I152">
            <v>0</v>
          </cell>
          <cell r="J152">
            <v>0</v>
          </cell>
          <cell r="L152">
            <v>0</v>
          </cell>
          <cell r="M152">
            <v>1</v>
          </cell>
          <cell r="N152">
            <v>1</v>
          </cell>
          <cell r="O152">
            <v>3</v>
          </cell>
          <cell r="P152">
            <v>5</v>
          </cell>
        </row>
        <row r="153">
          <cell r="H153" t="str">
            <v>105431-P.S.R. PEDREGAL</v>
          </cell>
          <cell r="I153">
            <v>1</v>
          </cell>
          <cell r="J153">
            <v>2</v>
          </cell>
          <cell r="K153">
            <v>1</v>
          </cell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7</v>
          </cell>
        </row>
        <row r="154">
          <cell r="H154" t="str">
            <v>105432-P.S.R. RAPEL</v>
          </cell>
          <cell r="I154">
            <v>3</v>
          </cell>
          <cell r="J154">
            <v>1</v>
          </cell>
          <cell r="K154">
            <v>3</v>
          </cell>
          <cell r="L154">
            <v>1</v>
          </cell>
          <cell r="M154">
            <v>3</v>
          </cell>
          <cell r="N154">
            <v>6</v>
          </cell>
          <cell r="O154">
            <v>4</v>
          </cell>
          <cell r="P154">
            <v>21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2</v>
          </cell>
          <cell r="O155">
            <v>2</v>
          </cell>
          <cell r="P155">
            <v>4</v>
          </cell>
        </row>
        <row r="156">
          <cell r="H156" t="str">
            <v>105436-P.S.R. EL MAITEN</v>
          </cell>
          <cell r="I156">
            <v>2</v>
          </cell>
          <cell r="J156">
            <v>1</v>
          </cell>
          <cell r="K156">
            <v>1</v>
          </cell>
          <cell r="L156">
            <v>2</v>
          </cell>
          <cell r="M156">
            <v>0</v>
          </cell>
          <cell r="N156">
            <v>0</v>
          </cell>
          <cell r="O156">
            <v>0</v>
          </cell>
          <cell r="P156">
            <v>6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N157">
            <v>0</v>
          </cell>
          <cell r="O157">
            <v>2</v>
          </cell>
          <cell r="P157">
            <v>2</v>
          </cell>
        </row>
        <row r="158">
          <cell r="H158" t="str">
            <v>Total 04304-MONTE PATRIA</v>
          </cell>
          <cell r="I158">
            <v>15</v>
          </cell>
          <cell r="J158">
            <v>52</v>
          </cell>
          <cell r="K158">
            <v>34</v>
          </cell>
          <cell r="L158">
            <v>23</v>
          </cell>
          <cell r="M158">
            <v>19</v>
          </cell>
          <cell r="N158">
            <v>64</v>
          </cell>
          <cell r="O158">
            <v>71</v>
          </cell>
          <cell r="P158">
            <v>278</v>
          </cell>
        </row>
        <row r="159">
          <cell r="H159" t="str">
            <v>04304-PUNITAQUI</v>
          </cell>
        </row>
        <row r="160">
          <cell r="H160" t="str">
            <v>105308-CES. RURAL PUNITAQUI</v>
          </cell>
          <cell r="I160">
            <v>0</v>
          </cell>
          <cell r="J160">
            <v>25</v>
          </cell>
          <cell r="K160">
            <v>1</v>
          </cell>
          <cell r="L160">
            <v>42</v>
          </cell>
          <cell r="M160">
            <v>14</v>
          </cell>
          <cell r="N160">
            <v>8</v>
          </cell>
          <cell r="O160">
            <v>9</v>
          </cell>
          <cell r="P160">
            <v>99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3</v>
          </cell>
          <cell r="P161">
            <v>3</v>
          </cell>
        </row>
        <row r="162">
          <cell r="H162" t="str">
            <v>105442-P.S.R. SAN PEDRO DE QUILES</v>
          </cell>
          <cell r="J162">
            <v>0</v>
          </cell>
          <cell r="P162">
            <v>0</v>
          </cell>
        </row>
        <row r="163">
          <cell r="H163" t="str">
            <v xml:space="preserve">105508-P.S.R. EL PARRAL DE QUILES  </v>
          </cell>
          <cell r="M163">
            <v>0</v>
          </cell>
          <cell r="N163">
            <v>0</v>
          </cell>
          <cell r="P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25</v>
          </cell>
          <cell r="K164">
            <v>1</v>
          </cell>
          <cell r="L164">
            <v>42</v>
          </cell>
          <cell r="M164">
            <v>14</v>
          </cell>
          <cell r="N164">
            <v>8</v>
          </cell>
          <cell r="O164">
            <v>12</v>
          </cell>
          <cell r="P164">
            <v>102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4</v>
          </cell>
          <cell r="J166">
            <v>0</v>
          </cell>
          <cell r="K166">
            <v>1</v>
          </cell>
          <cell r="L166">
            <v>0</v>
          </cell>
          <cell r="M166">
            <v>0</v>
          </cell>
          <cell r="N166">
            <v>0</v>
          </cell>
          <cell r="O166">
            <v>15</v>
          </cell>
          <cell r="P166">
            <v>20</v>
          </cell>
        </row>
        <row r="167">
          <cell r="H167" t="str">
            <v>105409-P.S.R. EL CHAÑAR</v>
          </cell>
          <cell r="I167">
            <v>3</v>
          </cell>
          <cell r="J167">
            <v>0</v>
          </cell>
          <cell r="K167">
            <v>0</v>
          </cell>
          <cell r="L167">
            <v>1</v>
          </cell>
          <cell r="M167">
            <v>1</v>
          </cell>
          <cell r="N167">
            <v>3</v>
          </cell>
          <cell r="O167">
            <v>1</v>
          </cell>
          <cell r="P167">
            <v>9</v>
          </cell>
        </row>
        <row r="168">
          <cell r="H168" t="str">
            <v>105410-P.S.R. HURTADO</v>
          </cell>
          <cell r="I168">
            <v>2</v>
          </cell>
          <cell r="J168">
            <v>5</v>
          </cell>
          <cell r="K168">
            <v>4</v>
          </cell>
          <cell r="L168">
            <v>3</v>
          </cell>
          <cell r="M168">
            <v>2</v>
          </cell>
          <cell r="N168">
            <v>4</v>
          </cell>
          <cell r="O168">
            <v>2</v>
          </cell>
          <cell r="P168">
            <v>22</v>
          </cell>
        </row>
        <row r="169">
          <cell r="H169" t="str">
            <v>105411-P.S.R. LAS BREAS</v>
          </cell>
          <cell r="I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1</v>
          </cell>
          <cell r="P169">
            <v>3</v>
          </cell>
        </row>
        <row r="170">
          <cell r="H170" t="str">
            <v>105413-P.S.R. SAMO ALTO</v>
          </cell>
          <cell r="I170">
            <v>2</v>
          </cell>
          <cell r="J170">
            <v>2</v>
          </cell>
          <cell r="K170">
            <v>1</v>
          </cell>
          <cell r="L170">
            <v>4</v>
          </cell>
          <cell r="M170">
            <v>2</v>
          </cell>
          <cell r="N170">
            <v>0</v>
          </cell>
          <cell r="O170">
            <v>0</v>
          </cell>
          <cell r="P170">
            <v>11</v>
          </cell>
        </row>
        <row r="171">
          <cell r="H171" t="str">
            <v>105414-P.S.R. SERON</v>
          </cell>
          <cell r="I171">
            <v>2</v>
          </cell>
          <cell r="K171">
            <v>0</v>
          </cell>
          <cell r="M171">
            <v>5</v>
          </cell>
          <cell r="N171">
            <v>0</v>
          </cell>
          <cell r="P171">
            <v>7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M172">
            <v>0</v>
          </cell>
          <cell r="N172">
            <v>6</v>
          </cell>
          <cell r="O172">
            <v>0</v>
          </cell>
          <cell r="P172">
            <v>6</v>
          </cell>
        </row>
        <row r="173">
          <cell r="H173" t="str">
            <v>Total 04305-RIO HURTADO</v>
          </cell>
          <cell r="I173">
            <v>13</v>
          </cell>
          <cell r="J173">
            <v>7</v>
          </cell>
          <cell r="K173">
            <v>6</v>
          </cell>
          <cell r="L173">
            <v>8</v>
          </cell>
          <cell r="M173">
            <v>10</v>
          </cell>
          <cell r="N173">
            <v>15</v>
          </cell>
          <cell r="O173">
            <v>19</v>
          </cell>
          <cell r="P173">
            <v>78</v>
          </cell>
        </row>
        <row r="174">
          <cell r="H174" t="str">
            <v>Total general</v>
          </cell>
          <cell r="I174">
            <v>923</v>
          </cell>
          <cell r="J174">
            <v>1062</v>
          </cell>
          <cell r="K174">
            <v>1438</v>
          </cell>
          <cell r="L174">
            <v>1064</v>
          </cell>
          <cell r="M174">
            <v>1350</v>
          </cell>
          <cell r="N174">
            <v>1369</v>
          </cell>
          <cell r="O174">
            <v>1247</v>
          </cell>
          <cell r="P174">
            <v>8453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 t="str">
            <v>Total general</v>
          </cell>
        </row>
        <row r="5">
          <cell r="H5" t="str">
            <v>04101-LA SERENA</v>
          </cell>
          <cell r="Z5" t="str">
            <v>04101-LA SERENA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78</v>
          </cell>
          <cell r="Z6" t="str">
            <v>105300-CES. CARDENAL CARO</v>
          </cell>
          <cell r="AA6">
            <v>5</v>
          </cell>
          <cell r="AB6">
            <v>4</v>
          </cell>
          <cell r="AC6">
            <v>3</v>
          </cell>
          <cell r="AD6">
            <v>5</v>
          </cell>
          <cell r="AE6">
            <v>8</v>
          </cell>
          <cell r="AF6">
            <v>18</v>
          </cell>
          <cell r="AG6">
            <v>2</v>
          </cell>
          <cell r="AH6">
            <v>45</v>
          </cell>
        </row>
        <row r="7">
          <cell r="H7" t="str">
            <v>105301-CES. LAS COMPAÑIAS</v>
          </cell>
          <cell r="I7">
            <v>14</v>
          </cell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119</v>
          </cell>
          <cell r="Z7" t="str">
            <v>105301-CES. LAS COMPAÑIAS</v>
          </cell>
          <cell r="AA7">
            <v>13</v>
          </cell>
          <cell r="AB7">
            <v>0</v>
          </cell>
          <cell r="AC7">
            <v>11</v>
          </cell>
          <cell r="AD7">
            <v>12</v>
          </cell>
          <cell r="AE7">
            <v>23</v>
          </cell>
          <cell r="AF7">
            <v>12</v>
          </cell>
          <cell r="AG7">
            <v>21</v>
          </cell>
          <cell r="AH7">
            <v>92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97</v>
          </cell>
          <cell r="Z8" t="str">
            <v>105302-CES. PEDRO AGUIRRE C.</v>
          </cell>
          <cell r="AA8">
            <v>0</v>
          </cell>
          <cell r="AB8">
            <v>1</v>
          </cell>
          <cell r="AC8">
            <v>2</v>
          </cell>
          <cell r="AD8">
            <v>1</v>
          </cell>
          <cell r="AE8">
            <v>7</v>
          </cell>
          <cell r="AF8">
            <v>25</v>
          </cell>
          <cell r="AG8">
            <v>1</v>
          </cell>
          <cell r="AH8">
            <v>37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O9">
            <v>13</v>
          </cell>
          <cell r="P9">
            <v>59</v>
          </cell>
          <cell r="Z9" t="str">
            <v>105319-CES. CARDENAL R.S.H.</v>
          </cell>
          <cell r="AD9">
            <v>4</v>
          </cell>
          <cell r="AF9">
            <v>27</v>
          </cell>
          <cell r="AH9">
            <v>31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92</v>
          </cell>
          <cell r="Z10" t="str">
            <v>105325-CESFAM JUAN PABLO II</v>
          </cell>
          <cell r="AA10">
            <v>1</v>
          </cell>
          <cell r="AF10">
            <v>2</v>
          </cell>
          <cell r="AH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69</v>
          </cell>
          <cell r="Z11" t="str">
            <v xml:space="preserve">105400-P.S.R. ALGARROBITO            </v>
          </cell>
          <cell r="AA11">
            <v>1</v>
          </cell>
          <cell r="AH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N12">
            <v>2</v>
          </cell>
          <cell r="O12">
            <v>4</v>
          </cell>
          <cell r="P12">
            <v>10</v>
          </cell>
          <cell r="Z12" t="str">
            <v>105700-CECOF VILLA EL INDIO</v>
          </cell>
          <cell r="AD12">
            <v>0</v>
          </cell>
          <cell r="AF12">
            <v>0</v>
          </cell>
          <cell r="AG12">
            <v>0</v>
          </cell>
          <cell r="AH12">
            <v>0</v>
          </cell>
        </row>
        <row r="13">
          <cell r="H13" t="str">
            <v>105401-P.S.R. LAS ROJAS</v>
          </cell>
          <cell r="J13">
            <v>1</v>
          </cell>
          <cell r="K13">
            <v>0</v>
          </cell>
          <cell r="N13">
            <v>0</v>
          </cell>
          <cell r="O13">
            <v>1</v>
          </cell>
          <cell r="P13">
            <v>2</v>
          </cell>
          <cell r="Z13" t="str">
            <v>105701-CECOF VILLA ALEMANIA</v>
          </cell>
          <cell r="AA13">
            <v>1</v>
          </cell>
          <cell r="AC13">
            <v>0</v>
          </cell>
          <cell r="AD13">
            <v>0</v>
          </cell>
          <cell r="AF13">
            <v>3</v>
          </cell>
          <cell r="AG13">
            <v>0</v>
          </cell>
          <cell r="AH13">
            <v>4</v>
          </cell>
        </row>
        <row r="14">
          <cell r="H14" t="str">
            <v>105402-P.S.R. EL ROMERO</v>
          </cell>
          <cell r="J14">
            <v>1</v>
          </cell>
          <cell r="N14">
            <v>2</v>
          </cell>
          <cell r="O14">
            <v>0</v>
          </cell>
          <cell r="P14">
            <v>3</v>
          </cell>
          <cell r="Z14" t="str">
            <v>105702-CECOF VILLA LAMBERT</v>
          </cell>
          <cell r="AC14">
            <v>0</v>
          </cell>
          <cell r="AD14">
            <v>1</v>
          </cell>
          <cell r="AH14">
            <v>1</v>
          </cell>
        </row>
        <row r="15">
          <cell r="H15" t="str">
            <v>105499-P.S.R. LAMBERT</v>
          </cell>
          <cell r="O15">
            <v>1</v>
          </cell>
          <cell r="P15">
            <v>1</v>
          </cell>
          <cell r="Z15" t="str">
            <v>Total 04101-LA SERENA</v>
          </cell>
          <cell r="AA15">
            <v>21</v>
          </cell>
          <cell r="AB15">
            <v>5</v>
          </cell>
          <cell r="AC15">
            <v>16</v>
          </cell>
          <cell r="AD15">
            <v>23</v>
          </cell>
          <cell r="AE15">
            <v>38</v>
          </cell>
          <cell r="AF15">
            <v>87</v>
          </cell>
          <cell r="AG15">
            <v>24</v>
          </cell>
          <cell r="AH15">
            <v>214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12</v>
          </cell>
          <cell r="Z16" t="str">
            <v>04102-COQUIMBO</v>
          </cell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>
            <v>4</v>
          </cell>
          <cell r="Z17" t="str">
            <v>105303-CES. SAN JUAN</v>
          </cell>
          <cell r="AA17">
            <v>1</v>
          </cell>
          <cell r="AC17">
            <v>0</v>
          </cell>
          <cell r="AE17">
            <v>0</v>
          </cell>
          <cell r="AF17">
            <v>1</v>
          </cell>
          <cell r="AG17">
            <v>1</v>
          </cell>
          <cell r="AH17">
            <v>3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M18">
            <v>2</v>
          </cell>
          <cell r="N18">
            <v>4</v>
          </cell>
          <cell r="O18">
            <v>3</v>
          </cell>
          <cell r="P18">
            <v>18</v>
          </cell>
          <cell r="Z18" t="str">
            <v>105304-CES. SANTA CECILIA</v>
          </cell>
          <cell r="AA18">
            <v>0</v>
          </cell>
          <cell r="AB18">
            <v>0</v>
          </cell>
          <cell r="AC18">
            <v>0</v>
          </cell>
          <cell r="AD18">
            <v>6</v>
          </cell>
          <cell r="AE18">
            <v>0</v>
          </cell>
          <cell r="AF18">
            <v>6</v>
          </cell>
          <cell r="AG18">
            <v>0</v>
          </cell>
          <cell r="AH18">
            <v>12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87</v>
          </cell>
          <cell r="P19">
            <v>564</v>
          </cell>
          <cell r="Z19" t="str">
            <v>105305-CES. TIERRAS BLANCAS</v>
          </cell>
          <cell r="AA19">
            <v>5</v>
          </cell>
          <cell r="AB19">
            <v>0</v>
          </cell>
          <cell r="AC19">
            <v>1</v>
          </cell>
          <cell r="AD19">
            <v>2</v>
          </cell>
          <cell r="AE19">
            <v>4</v>
          </cell>
          <cell r="AF19">
            <v>8</v>
          </cell>
          <cell r="AG19">
            <v>19</v>
          </cell>
          <cell r="AH19">
            <v>39</v>
          </cell>
        </row>
        <row r="20">
          <cell r="H20" t="str">
            <v>04102-COQUIMBO</v>
          </cell>
          <cell r="Z20" t="str">
            <v>105321-CES. RURAL  TONGOY</v>
          </cell>
          <cell r="AC20">
            <v>0</v>
          </cell>
          <cell r="AD20">
            <v>0</v>
          </cell>
          <cell r="AH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117</v>
          </cell>
          <cell r="Z21" t="str">
            <v>105323-CES. DR. SERGIO AGUILAR</v>
          </cell>
          <cell r="AA21">
            <v>3</v>
          </cell>
          <cell r="AC21">
            <v>7</v>
          </cell>
          <cell r="AD21">
            <v>6</v>
          </cell>
          <cell r="AE21">
            <v>6</v>
          </cell>
          <cell r="AF21">
            <v>17</v>
          </cell>
          <cell r="AG21">
            <v>3</v>
          </cell>
          <cell r="AH21">
            <v>42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90</v>
          </cell>
          <cell r="Z22" t="str">
            <v xml:space="preserve">105404-P.S.R. EL TANGUE                         </v>
          </cell>
          <cell r="AE22">
            <v>0</v>
          </cell>
          <cell r="AH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242</v>
          </cell>
          <cell r="Z23" t="str">
            <v>105405-P.S.R. GUANAQUEROS</v>
          </cell>
          <cell r="AG23">
            <v>0</v>
          </cell>
          <cell r="AH23">
            <v>0</v>
          </cell>
        </row>
        <row r="24">
          <cell r="H24" t="str">
            <v>105321-CES. RURAL  TONGOY</v>
          </cell>
          <cell r="I24">
            <v>1</v>
          </cell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Z24" t="str">
            <v>105406-P.S.R. PAN DE AZUCAR</v>
          </cell>
          <cell r="AA24">
            <v>2</v>
          </cell>
          <cell r="AB24">
            <v>0</v>
          </cell>
          <cell r="AD24">
            <v>0</v>
          </cell>
          <cell r="AE24">
            <v>10</v>
          </cell>
          <cell r="AH24">
            <v>12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141</v>
          </cell>
          <cell r="Z25" t="str">
            <v>105705-CECOF EL ALBA</v>
          </cell>
          <cell r="AC25">
            <v>0</v>
          </cell>
          <cell r="AG25">
            <v>0</v>
          </cell>
          <cell r="AH25">
            <v>0</v>
          </cell>
        </row>
        <row r="26">
          <cell r="H26" t="str">
            <v xml:space="preserve">105404-P.S.R. EL TANGUE                         </v>
          </cell>
          <cell r="M26">
            <v>0</v>
          </cell>
          <cell r="P26">
            <v>0</v>
          </cell>
          <cell r="Z26" t="str">
            <v>200273-CECOF PUNTA MIRA</v>
          </cell>
          <cell r="AG26">
            <v>1</v>
          </cell>
          <cell r="AH26">
            <v>1</v>
          </cell>
        </row>
        <row r="27">
          <cell r="H27" t="str">
            <v>105405-P.S.R. GUANAQUEROS</v>
          </cell>
          <cell r="I27">
            <v>1</v>
          </cell>
          <cell r="K27">
            <v>1</v>
          </cell>
          <cell r="L27">
            <v>2</v>
          </cell>
          <cell r="O27">
            <v>0</v>
          </cell>
          <cell r="P27">
            <v>4</v>
          </cell>
          <cell r="Z27" t="str">
            <v>Total 04102-COQUIMBO</v>
          </cell>
          <cell r="AA27">
            <v>11</v>
          </cell>
          <cell r="AB27">
            <v>0</v>
          </cell>
          <cell r="AC27">
            <v>8</v>
          </cell>
          <cell r="AD27">
            <v>14</v>
          </cell>
          <cell r="AE27">
            <v>20</v>
          </cell>
          <cell r="AF27">
            <v>32</v>
          </cell>
          <cell r="AG27">
            <v>24</v>
          </cell>
          <cell r="AH27">
            <v>109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3</v>
          </cell>
          <cell r="P28">
            <v>22</v>
          </cell>
          <cell r="Z28" t="str">
            <v>04103-ANDACOLLO</v>
          </cell>
        </row>
        <row r="29">
          <cell r="H29" t="str">
            <v>105407-P.S.R. TAMBILLOS</v>
          </cell>
          <cell r="K29">
            <v>0</v>
          </cell>
          <cell r="O29">
            <v>1</v>
          </cell>
          <cell r="P29">
            <v>1</v>
          </cell>
          <cell r="Z29" t="str">
            <v>105106-HOSPITAL ANDACOLLO</v>
          </cell>
          <cell r="AA29">
            <v>1</v>
          </cell>
          <cell r="AB29">
            <v>1</v>
          </cell>
          <cell r="AC29">
            <v>4</v>
          </cell>
          <cell r="AD29">
            <v>0</v>
          </cell>
          <cell r="AE29">
            <v>2</v>
          </cell>
          <cell r="AF29">
            <v>1</v>
          </cell>
          <cell r="AG29">
            <v>2</v>
          </cell>
          <cell r="AH29">
            <v>11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M30">
            <v>1</v>
          </cell>
          <cell r="N30">
            <v>3</v>
          </cell>
          <cell r="O30">
            <v>1</v>
          </cell>
          <cell r="P30">
            <v>10</v>
          </cell>
          <cell r="Z30" t="str">
            <v>Total 04103-ANDACOLLO</v>
          </cell>
          <cell r="AA30">
            <v>1</v>
          </cell>
          <cell r="AB30">
            <v>1</v>
          </cell>
          <cell r="AC30">
            <v>4</v>
          </cell>
          <cell r="AD30">
            <v>0</v>
          </cell>
          <cell r="AE30">
            <v>2</v>
          </cell>
          <cell r="AF30">
            <v>1</v>
          </cell>
          <cell r="AG30">
            <v>2</v>
          </cell>
          <cell r="AH30">
            <v>11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N31">
            <v>2</v>
          </cell>
          <cell r="O31">
            <v>3</v>
          </cell>
          <cell r="P31">
            <v>13</v>
          </cell>
          <cell r="Z31" t="str">
            <v>04104-LA HIGUERA</v>
          </cell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125</v>
          </cell>
          <cell r="P32">
            <v>645</v>
          </cell>
          <cell r="Z32" t="str">
            <v xml:space="preserve">105500-P.S.R. CALETA HORNOS        </v>
          </cell>
          <cell r="AF32">
            <v>1</v>
          </cell>
          <cell r="AH32">
            <v>1</v>
          </cell>
        </row>
        <row r="33">
          <cell r="H33" t="str">
            <v>04103-ANDACOLLO</v>
          </cell>
          <cell r="Z33" t="str">
            <v>105506-P.S.R. EL TRAPICHE</v>
          </cell>
          <cell r="AF33">
            <v>0</v>
          </cell>
          <cell r="AH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24</v>
          </cell>
          <cell r="Z34" t="str">
            <v>Total 04104-LA HIGUERA</v>
          </cell>
          <cell r="AF34">
            <v>1</v>
          </cell>
          <cell r="AH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24</v>
          </cell>
          <cell r="Z35" t="str">
            <v>04105-PAIHUANO</v>
          </cell>
        </row>
        <row r="36">
          <cell r="H36" t="str">
            <v>04104-LA HIGUERA</v>
          </cell>
          <cell r="Z36" t="str">
            <v>105306-CES. PAIHUANO</v>
          </cell>
          <cell r="AC36">
            <v>0</v>
          </cell>
          <cell r="AH36">
            <v>0</v>
          </cell>
        </row>
        <row r="37">
          <cell r="H37" t="str">
            <v>105314-CES. LA HIGUERA</v>
          </cell>
          <cell r="M37">
            <v>1</v>
          </cell>
          <cell r="N37">
            <v>0</v>
          </cell>
          <cell r="P37">
            <v>1</v>
          </cell>
          <cell r="Z37" t="str">
            <v>Total 04105-PAIHUANO</v>
          </cell>
          <cell r="AC37">
            <v>0</v>
          </cell>
          <cell r="AH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M38">
            <v>0</v>
          </cell>
          <cell r="P38">
            <v>0</v>
          </cell>
          <cell r="Z38" t="str">
            <v>04106-VICUÑA</v>
          </cell>
        </row>
        <row r="39">
          <cell r="H39" t="str">
            <v>105505-P.S.R. LOS CHOROS</v>
          </cell>
          <cell r="M39">
            <v>0</v>
          </cell>
          <cell r="N39">
            <v>0</v>
          </cell>
          <cell r="P39">
            <v>0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</row>
        <row r="40">
          <cell r="H40" t="str">
            <v>Total 04104-LA HIGUERA</v>
          </cell>
          <cell r="I40">
            <v>0</v>
          </cell>
          <cell r="M40">
            <v>1</v>
          </cell>
          <cell r="N40">
            <v>0</v>
          </cell>
          <cell r="P40">
            <v>1</v>
          </cell>
          <cell r="Z40" t="str">
            <v>105467-P.S.R. DIAGUITAS</v>
          </cell>
          <cell r="AC40">
            <v>0</v>
          </cell>
          <cell r="AH40">
            <v>0</v>
          </cell>
        </row>
        <row r="41">
          <cell r="H41" t="str">
            <v>04105-PAIHUANO</v>
          </cell>
          <cell r="Z41" t="str">
            <v>105509-P.S.R. GUALLIGUAICA</v>
          </cell>
          <cell r="AE41">
            <v>1</v>
          </cell>
          <cell r="AH41">
            <v>1</v>
          </cell>
        </row>
        <row r="42">
          <cell r="H42" t="str">
            <v>105306-CES. PAIHUANO</v>
          </cell>
          <cell r="K42">
            <v>0</v>
          </cell>
          <cell r="O42">
            <v>0</v>
          </cell>
          <cell r="P42">
            <v>0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1</v>
          </cell>
          <cell r="AF42">
            <v>0</v>
          </cell>
          <cell r="AG42">
            <v>0</v>
          </cell>
          <cell r="AH42">
            <v>1</v>
          </cell>
        </row>
        <row r="43">
          <cell r="H43" t="str">
            <v>Total 04105-PAIHUANO</v>
          </cell>
          <cell r="K43">
            <v>0</v>
          </cell>
          <cell r="O43">
            <v>0</v>
          </cell>
          <cell r="P43">
            <v>0</v>
          </cell>
          <cell r="Z43" t="str">
            <v>04201-ILLAPEL</v>
          </cell>
        </row>
        <row r="44">
          <cell r="H44" t="str">
            <v>04106-VICUÑA</v>
          </cell>
          <cell r="Z44" t="str">
            <v>105103-HOSPITAL ILLAPEL</v>
          </cell>
          <cell r="AA44">
            <v>6</v>
          </cell>
          <cell r="AB44">
            <v>0</v>
          </cell>
          <cell r="AC44">
            <v>6</v>
          </cell>
          <cell r="AD44">
            <v>0</v>
          </cell>
          <cell r="AE44">
            <v>4</v>
          </cell>
          <cell r="AF44">
            <v>4</v>
          </cell>
          <cell r="AG44">
            <v>3</v>
          </cell>
          <cell r="AH44">
            <v>23</v>
          </cell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47</v>
          </cell>
          <cell r="Z45" t="str">
            <v xml:space="preserve">105443-P.S.R. CARCAMO                   </v>
          </cell>
          <cell r="AG45">
            <v>0</v>
          </cell>
          <cell r="AH45">
            <v>0</v>
          </cell>
        </row>
        <row r="46">
          <cell r="H46" t="str">
            <v>105467-P.S.R. DIAGUITAS</v>
          </cell>
          <cell r="L46">
            <v>2</v>
          </cell>
          <cell r="M46">
            <v>2</v>
          </cell>
          <cell r="O46">
            <v>0</v>
          </cell>
          <cell r="P46">
            <v>4</v>
          </cell>
          <cell r="Z46" t="str">
            <v>105444-P.S.R. HUINTIL</v>
          </cell>
          <cell r="AD46">
            <v>0</v>
          </cell>
          <cell r="AH46">
            <v>0</v>
          </cell>
        </row>
        <row r="47">
          <cell r="H47" t="str">
            <v>105468-P.S.R. EL MOLLE</v>
          </cell>
          <cell r="I47">
            <v>0</v>
          </cell>
          <cell r="L47">
            <v>0</v>
          </cell>
          <cell r="M47">
            <v>1</v>
          </cell>
          <cell r="O47">
            <v>0</v>
          </cell>
          <cell r="P47">
            <v>1</v>
          </cell>
          <cell r="Z47" t="str">
            <v>105445-P.S.R. LIMAHUIDA</v>
          </cell>
          <cell r="AE47">
            <v>0</v>
          </cell>
          <cell r="AH47">
            <v>0</v>
          </cell>
        </row>
        <row r="48">
          <cell r="H48" t="str">
            <v>105469-P.S.R. EL TAMBO</v>
          </cell>
          <cell r="I48">
            <v>0</v>
          </cell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6</v>
          </cell>
          <cell r="Z48" t="str">
            <v>105485-P.S.R. PLAN DE HORNOS</v>
          </cell>
          <cell r="AC48">
            <v>1</v>
          </cell>
          <cell r="AH48">
            <v>1</v>
          </cell>
        </row>
        <row r="49">
          <cell r="H49" t="str">
            <v>105470-P.S.R. HUANTA</v>
          </cell>
          <cell r="N49">
            <v>0</v>
          </cell>
          <cell r="P49">
            <v>0</v>
          </cell>
          <cell r="Z49" t="str">
            <v>105487-P.S.R. CAÑAS UNO</v>
          </cell>
          <cell r="AC49">
            <v>0</v>
          </cell>
          <cell r="AF49">
            <v>0</v>
          </cell>
          <cell r="AH49">
            <v>0</v>
          </cell>
        </row>
        <row r="50">
          <cell r="H50" t="str">
            <v>105471-P.S.R. PERALILLO</v>
          </cell>
          <cell r="K50">
            <v>0</v>
          </cell>
          <cell r="M50">
            <v>1</v>
          </cell>
          <cell r="P50">
            <v>1</v>
          </cell>
          <cell r="Z50" t="str">
            <v>105496-P.S.R. PINTACURA SUR</v>
          </cell>
          <cell r="AB50">
            <v>1</v>
          </cell>
          <cell r="AE50">
            <v>1</v>
          </cell>
          <cell r="AG50">
            <v>0</v>
          </cell>
          <cell r="AH50">
            <v>2</v>
          </cell>
        </row>
        <row r="51">
          <cell r="H51" t="str">
            <v>105472-P.S.R. RIVADAVIA</v>
          </cell>
          <cell r="L51">
            <v>0</v>
          </cell>
          <cell r="M51">
            <v>0</v>
          </cell>
          <cell r="P51">
            <v>0</v>
          </cell>
          <cell r="Z51" t="str">
            <v>Total 04201-ILLAPEL</v>
          </cell>
          <cell r="AA51">
            <v>6</v>
          </cell>
          <cell r="AB51">
            <v>1</v>
          </cell>
          <cell r="AC51">
            <v>7</v>
          </cell>
          <cell r="AD51">
            <v>0</v>
          </cell>
          <cell r="AE51">
            <v>5</v>
          </cell>
          <cell r="AF51">
            <v>4</v>
          </cell>
          <cell r="AG51">
            <v>3</v>
          </cell>
          <cell r="AH51">
            <v>26</v>
          </cell>
        </row>
        <row r="52">
          <cell r="H52" t="str">
            <v>105473-P.S.R. TALCUNA</v>
          </cell>
          <cell r="I52">
            <v>1</v>
          </cell>
          <cell r="K52">
            <v>1</v>
          </cell>
          <cell r="M52">
            <v>1</v>
          </cell>
          <cell r="N52">
            <v>0</v>
          </cell>
          <cell r="O52">
            <v>1</v>
          </cell>
          <cell r="P52">
            <v>4</v>
          </cell>
          <cell r="Z52" t="str">
            <v>04202-CANELA</v>
          </cell>
        </row>
        <row r="53">
          <cell r="H53" t="str">
            <v>105474-P.S.R. CHAPILCA</v>
          </cell>
          <cell r="J53">
            <v>0</v>
          </cell>
          <cell r="O53">
            <v>0</v>
          </cell>
          <cell r="P53">
            <v>0</v>
          </cell>
          <cell r="Z53" t="str">
            <v>105309-CES. RURAL CANELA</v>
          </cell>
          <cell r="AB53">
            <v>0</v>
          </cell>
          <cell r="AC53">
            <v>1</v>
          </cell>
          <cell r="AD53">
            <v>1</v>
          </cell>
          <cell r="AE53">
            <v>0</v>
          </cell>
          <cell r="AF53">
            <v>0</v>
          </cell>
          <cell r="AG53">
            <v>0</v>
          </cell>
          <cell r="AH53">
            <v>2</v>
          </cell>
        </row>
        <row r="54">
          <cell r="H54" t="str">
            <v>105502-P.S.R. CALINGASTA</v>
          </cell>
          <cell r="I54">
            <v>0</v>
          </cell>
          <cell r="K54">
            <v>1</v>
          </cell>
          <cell r="L54">
            <v>2</v>
          </cell>
          <cell r="M54">
            <v>1</v>
          </cell>
          <cell r="N54">
            <v>0</v>
          </cell>
          <cell r="P54">
            <v>4</v>
          </cell>
          <cell r="Z54" t="str">
            <v xml:space="preserve">105450-P.S.R. MINCHA NORTE            </v>
          </cell>
          <cell r="AA54">
            <v>0</v>
          </cell>
          <cell r="AH54">
            <v>0</v>
          </cell>
        </row>
        <row r="55">
          <cell r="H55" t="str">
            <v>105509-P.S.R. GUALLIGUAICA</v>
          </cell>
          <cell r="M55">
            <v>1</v>
          </cell>
          <cell r="O55">
            <v>1</v>
          </cell>
          <cell r="P55">
            <v>2</v>
          </cell>
          <cell r="Z55" t="str">
            <v>105483-P.S.R. LOS RULOS</v>
          </cell>
          <cell r="AE55">
            <v>0</v>
          </cell>
          <cell r="AH55">
            <v>0</v>
          </cell>
        </row>
        <row r="56">
          <cell r="H56" t="str">
            <v>Total 04106-VICUÑA</v>
          </cell>
          <cell r="I56">
            <v>6</v>
          </cell>
          <cell r="J56">
            <v>5</v>
          </cell>
          <cell r="K56">
            <v>12</v>
          </cell>
          <cell r="L56">
            <v>10</v>
          </cell>
          <cell r="M56">
            <v>14</v>
          </cell>
          <cell r="N56">
            <v>12</v>
          </cell>
          <cell r="O56">
            <v>10</v>
          </cell>
          <cell r="P56">
            <v>69</v>
          </cell>
          <cell r="Z56" t="str">
            <v>105484-P.S.R. HUENTELAUQUEN</v>
          </cell>
          <cell r="AD56">
            <v>0</v>
          </cell>
          <cell r="AH56">
            <v>0</v>
          </cell>
        </row>
        <row r="57">
          <cell r="H57" t="str">
            <v>04201-ILLAPEL</v>
          </cell>
          <cell r="Z57" t="str">
            <v>105493-P.S.R. MINCHA SUR</v>
          </cell>
          <cell r="AB57">
            <v>0</v>
          </cell>
          <cell r="AF57">
            <v>0</v>
          </cell>
          <cell r="AG57">
            <v>0</v>
          </cell>
          <cell r="AH57">
            <v>0</v>
          </cell>
        </row>
        <row r="58">
          <cell r="H58" t="str">
            <v>105103-HOSPITAL ILLAPEL</v>
          </cell>
          <cell r="I58">
            <v>5</v>
          </cell>
          <cell r="J58">
            <v>4</v>
          </cell>
          <cell r="K58">
            <v>11</v>
          </cell>
          <cell r="L58">
            <v>2</v>
          </cell>
          <cell r="M58">
            <v>6</v>
          </cell>
          <cell r="N58">
            <v>2</v>
          </cell>
          <cell r="O58">
            <v>2</v>
          </cell>
          <cell r="P58">
            <v>32</v>
          </cell>
          <cell r="Z58" t="str">
            <v>Total 04202-CANELA</v>
          </cell>
          <cell r="AA58">
            <v>0</v>
          </cell>
          <cell r="AB58">
            <v>0</v>
          </cell>
          <cell r="AC58">
            <v>1</v>
          </cell>
          <cell r="AD58">
            <v>1</v>
          </cell>
          <cell r="AE58">
            <v>0</v>
          </cell>
          <cell r="AF58">
            <v>0</v>
          </cell>
          <cell r="AG58">
            <v>0</v>
          </cell>
          <cell r="AH58">
            <v>2</v>
          </cell>
        </row>
        <row r="59">
          <cell r="H59" t="str">
            <v>105326-CESFAM SAN RAFAEL</v>
          </cell>
          <cell r="I59">
            <v>2</v>
          </cell>
          <cell r="J59">
            <v>4</v>
          </cell>
          <cell r="K59">
            <v>2</v>
          </cell>
          <cell r="L59">
            <v>6</v>
          </cell>
          <cell r="M59">
            <v>7</v>
          </cell>
          <cell r="N59">
            <v>2</v>
          </cell>
          <cell r="O59">
            <v>9</v>
          </cell>
          <cell r="P59">
            <v>32</v>
          </cell>
          <cell r="Z59" t="str">
            <v>04203-LOS VILOS</v>
          </cell>
        </row>
        <row r="60">
          <cell r="H60" t="str">
            <v xml:space="preserve">105443-P.S.R. CARCAMO                   </v>
          </cell>
          <cell r="K60">
            <v>0</v>
          </cell>
          <cell r="L60">
            <v>0</v>
          </cell>
          <cell r="O60">
            <v>0</v>
          </cell>
          <cell r="P60">
            <v>0</v>
          </cell>
          <cell r="Z60" t="str">
            <v>105108-HOSPITAL LOS VILOS</v>
          </cell>
          <cell r="AA60">
            <v>3</v>
          </cell>
          <cell r="AB60">
            <v>5</v>
          </cell>
          <cell r="AC60">
            <v>7</v>
          </cell>
          <cell r="AE60">
            <v>6</v>
          </cell>
          <cell r="AG60">
            <v>0</v>
          </cell>
          <cell r="AH60">
            <v>21</v>
          </cell>
        </row>
        <row r="61">
          <cell r="H61" t="str">
            <v>105444-P.S.R. HUINTIL</v>
          </cell>
          <cell r="I61">
            <v>0</v>
          </cell>
          <cell r="L61">
            <v>1</v>
          </cell>
          <cell r="N61">
            <v>0</v>
          </cell>
          <cell r="P61">
            <v>1</v>
          </cell>
          <cell r="Z61" t="str">
            <v xml:space="preserve">105478-P.S.R. CAIMANES                   </v>
          </cell>
          <cell r="AC61">
            <v>0</v>
          </cell>
          <cell r="AF61">
            <v>0</v>
          </cell>
          <cell r="AG61">
            <v>0</v>
          </cell>
          <cell r="AH61">
            <v>0</v>
          </cell>
        </row>
        <row r="62">
          <cell r="H62" t="str">
            <v>105445-P.S.R. LIMAHUIDA</v>
          </cell>
          <cell r="J62">
            <v>0</v>
          </cell>
          <cell r="P62">
            <v>0</v>
          </cell>
          <cell r="Z62" t="str">
            <v>105480-P.S.R. QUILIMARI</v>
          </cell>
          <cell r="AB62">
            <v>0</v>
          </cell>
          <cell r="AH62">
            <v>0</v>
          </cell>
        </row>
        <row r="63">
          <cell r="H63" t="str">
            <v>105448-P.S.R. SANTA VIRGINIA</v>
          </cell>
          <cell r="M63">
            <v>0</v>
          </cell>
          <cell r="N63">
            <v>3</v>
          </cell>
          <cell r="O63">
            <v>1</v>
          </cell>
          <cell r="P63">
            <v>4</v>
          </cell>
          <cell r="Z63" t="str">
            <v>Total 04203-LOS VILOS</v>
          </cell>
          <cell r="AA63">
            <v>3</v>
          </cell>
          <cell r="AB63">
            <v>5</v>
          </cell>
          <cell r="AC63">
            <v>7</v>
          </cell>
          <cell r="AE63">
            <v>6</v>
          </cell>
          <cell r="AF63">
            <v>0</v>
          </cell>
          <cell r="AG63">
            <v>0</v>
          </cell>
          <cell r="AH63">
            <v>21</v>
          </cell>
        </row>
        <row r="64">
          <cell r="H64" t="str">
            <v>105485-P.S.R. PLAN DE HORNOS</v>
          </cell>
          <cell r="K64">
            <v>2</v>
          </cell>
          <cell r="M64">
            <v>0</v>
          </cell>
          <cell r="O64">
            <v>0</v>
          </cell>
          <cell r="P64">
            <v>2</v>
          </cell>
          <cell r="Z64" t="str">
            <v>04204-SALAMANCA</v>
          </cell>
        </row>
        <row r="65">
          <cell r="H65" t="str">
            <v>105487-P.S.R. CAÑAS UNO</v>
          </cell>
          <cell r="M65">
            <v>0</v>
          </cell>
          <cell r="N65">
            <v>0</v>
          </cell>
          <cell r="P65">
            <v>0</v>
          </cell>
          <cell r="Z65" t="str">
            <v>105104-HOSPITAL SALAMANCA</v>
          </cell>
          <cell r="AB65">
            <v>1</v>
          </cell>
          <cell r="AC65">
            <v>1</v>
          </cell>
          <cell r="AD65">
            <v>7</v>
          </cell>
          <cell r="AE65">
            <v>6</v>
          </cell>
          <cell r="AF65">
            <v>15</v>
          </cell>
          <cell r="AG65">
            <v>0</v>
          </cell>
          <cell r="AH65">
            <v>30</v>
          </cell>
        </row>
        <row r="66">
          <cell r="H66" t="str">
            <v>105496-P.S.R. PINTACURA SUR</v>
          </cell>
          <cell r="I66">
            <v>1</v>
          </cell>
          <cell r="J66">
            <v>1</v>
          </cell>
          <cell r="K66">
            <v>2</v>
          </cell>
          <cell r="M66">
            <v>0</v>
          </cell>
          <cell r="N66">
            <v>0</v>
          </cell>
          <cell r="P66">
            <v>4</v>
          </cell>
          <cell r="Z66" t="str">
            <v xml:space="preserve">105452-P.S.R. CUNCUMEN                 </v>
          </cell>
          <cell r="AB66">
            <v>0</v>
          </cell>
          <cell r="AC66">
            <v>1</v>
          </cell>
          <cell r="AD66">
            <v>0</v>
          </cell>
          <cell r="AE66">
            <v>0</v>
          </cell>
          <cell r="AF66">
            <v>1</v>
          </cell>
          <cell r="AG66">
            <v>0</v>
          </cell>
          <cell r="AH66">
            <v>2</v>
          </cell>
        </row>
        <row r="67">
          <cell r="H67" t="str">
            <v>Total 04201-ILLAPEL</v>
          </cell>
          <cell r="I67">
            <v>8</v>
          </cell>
          <cell r="J67">
            <v>9</v>
          </cell>
          <cell r="K67">
            <v>17</v>
          </cell>
          <cell r="L67">
            <v>9</v>
          </cell>
          <cell r="M67">
            <v>13</v>
          </cell>
          <cell r="N67">
            <v>7</v>
          </cell>
          <cell r="O67">
            <v>12</v>
          </cell>
          <cell r="P67">
            <v>75</v>
          </cell>
          <cell r="Z67" t="str">
            <v>105453-P.S.R. TRANQUILLA</v>
          </cell>
          <cell r="AB67">
            <v>0</v>
          </cell>
          <cell r="AC67">
            <v>0</v>
          </cell>
          <cell r="AH67">
            <v>0</v>
          </cell>
        </row>
        <row r="68">
          <cell r="H68" t="str">
            <v>04202-CANELA</v>
          </cell>
          <cell r="Z68" t="str">
            <v>105454-P.S.R. CUNLAGUA</v>
          </cell>
          <cell r="AC68">
            <v>0</v>
          </cell>
          <cell r="AH68">
            <v>0</v>
          </cell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3</v>
          </cell>
          <cell r="L69">
            <v>2</v>
          </cell>
          <cell r="M69">
            <v>3</v>
          </cell>
          <cell r="N69">
            <v>3</v>
          </cell>
          <cell r="O69">
            <v>0</v>
          </cell>
          <cell r="P69">
            <v>14</v>
          </cell>
          <cell r="Z69" t="str">
            <v>105455-P.S.R. CHILLEPIN</v>
          </cell>
          <cell r="AA69">
            <v>0</v>
          </cell>
          <cell r="AC69">
            <v>1</v>
          </cell>
          <cell r="AD69">
            <v>0</v>
          </cell>
          <cell r="AE69">
            <v>0</v>
          </cell>
          <cell r="AF69">
            <v>0</v>
          </cell>
          <cell r="AH69">
            <v>1</v>
          </cell>
        </row>
        <row r="70">
          <cell r="H70" t="str">
            <v xml:space="preserve">105450-P.S.R. MINCHA NORTE            </v>
          </cell>
          <cell r="I70">
            <v>1</v>
          </cell>
          <cell r="K70">
            <v>1</v>
          </cell>
          <cell r="N70">
            <v>1</v>
          </cell>
          <cell r="O70">
            <v>1</v>
          </cell>
          <cell r="P70">
            <v>4</v>
          </cell>
          <cell r="Z70" t="str">
            <v>105457-P.S.R. SAN AGUSTIN</v>
          </cell>
          <cell r="AA70">
            <v>0</v>
          </cell>
          <cell r="AB70">
            <v>0</v>
          </cell>
          <cell r="AD70">
            <v>0</v>
          </cell>
          <cell r="AH70">
            <v>0</v>
          </cell>
        </row>
        <row r="71">
          <cell r="H71" t="str">
            <v>105451-P.S.R. AGUA FRIA</v>
          </cell>
          <cell r="L71">
            <v>0</v>
          </cell>
          <cell r="M71">
            <v>0</v>
          </cell>
          <cell r="N71">
            <v>2</v>
          </cell>
          <cell r="P71">
            <v>2</v>
          </cell>
          <cell r="Z71" t="str">
            <v>105458-P.S.R. TAHUINCO</v>
          </cell>
          <cell r="AC71">
            <v>0</v>
          </cell>
          <cell r="AH71">
            <v>0</v>
          </cell>
        </row>
        <row r="72">
          <cell r="H72" t="str">
            <v>105484-P.S.R. HUENTELAUQUEN</v>
          </cell>
          <cell r="K72">
            <v>0</v>
          </cell>
          <cell r="L72">
            <v>1</v>
          </cell>
          <cell r="P72">
            <v>1</v>
          </cell>
          <cell r="Z72" t="str">
            <v>105491-P.S.R. QUELEN BAJO</v>
          </cell>
          <cell r="AA72">
            <v>0</v>
          </cell>
          <cell r="AH72">
            <v>0</v>
          </cell>
        </row>
        <row r="73">
          <cell r="H73" t="str">
            <v>105488-P.S.R. ESPIRITU SANTO</v>
          </cell>
          <cell r="J73">
            <v>0</v>
          </cell>
          <cell r="P73">
            <v>0</v>
          </cell>
          <cell r="Z73" t="str">
            <v>105492-P.S.R. CAMISA</v>
          </cell>
          <cell r="AB73">
            <v>0</v>
          </cell>
          <cell r="AH73">
            <v>0</v>
          </cell>
        </row>
        <row r="74">
          <cell r="H74" t="str">
            <v>105493-P.S.R. MINCHA SUR</v>
          </cell>
          <cell r="O74">
            <v>1</v>
          </cell>
          <cell r="P74">
            <v>1</v>
          </cell>
          <cell r="Z74" t="str">
            <v>105501-P.S.R. ARBOLEDA GRANDE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</row>
        <row r="75">
          <cell r="H75" t="str">
            <v>105497-P.S.R. JABONERIA</v>
          </cell>
          <cell r="O75">
            <v>0</v>
          </cell>
          <cell r="P75">
            <v>0</v>
          </cell>
          <cell r="Z75" t="str">
            <v>Total 04204-SALAMANCA</v>
          </cell>
          <cell r="AA75">
            <v>0</v>
          </cell>
          <cell r="AB75">
            <v>1</v>
          </cell>
          <cell r="AC75">
            <v>3</v>
          </cell>
          <cell r="AD75">
            <v>7</v>
          </cell>
          <cell r="AE75">
            <v>6</v>
          </cell>
          <cell r="AF75">
            <v>16</v>
          </cell>
          <cell r="AG75">
            <v>0</v>
          </cell>
          <cell r="AH75">
            <v>33</v>
          </cell>
        </row>
        <row r="76">
          <cell r="H76" t="str">
            <v>Total 04202-CANELA</v>
          </cell>
          <cell r="I76">
            <v>4</v>
          </cell>
          <cell r="J76">
            <v>0</v>
          </cell>
          <cell r="K76">
            <v>4</v>
          </cell>
          <cell r="L76">
            <v>3</v>
          </cell>
          <cell r="M76">
            <v>3</v>
          </cell>
          <cell r="N76">
            <v>6</v>
          </cell>
          <cell r="O76">
            <v>2</v>
          </cell>
          <cell r="P76">
            <v>22</v>
          </cell>
          <cell r="Z76" t="str">
            <v>04301-OVALLE</v>
          </cell>
        </row>
        <row r="77">
          <cell r="H77" t="str">
            <v>04203-LOS VILOS</v>
          </cell>
          <cell r="Z77" t="str">
            <v>105315-CES. RURAL C. DE TAMAYA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2</v>
          </cell>
          <cell r="AF77">
            <v>0</v>
          </cell>
          <cell r="AG77">
            <v>0</v>
          </cell>
          <cell r="AH77">
            <v>2</v>
          </cell>
        </row>
        <row r="78">
          <cell r="H78" t="str">
            <v>105108-HOSPITAL LOS VILOS</v>
          </cell>
          <cell r="I78">
            <v>4</v>
          </cell>
          <cell r="J78">
            <v>1</v>
          </cell>
          <cell r="K78">
            <v>4</v>
          </cell>
          <cell r="L78">
            <v>4</v>
          </cell>
          <cell r="M78">
            <v>3</v>
          </cell>
          <cell r="O78">
            <v>12</v>
          </cell>
          <cell r="P78">
            <v>28</v>
          </cell>
          <cell r="Z78" t="str">
            <v>105317-CES. JORGE JORDAN D.</v>
          </cell>
          <cell r="AA78">
            <v>1</v>
          </cell>
          <cell r="AC78">
            <v>0</v>
          </cell>
          <cell r="AD78">
            <v>0</v>
          </cell>
          <cell r="AE78">
            <v>0</v>
          </cell>
          <cell r="AF78">
            <v>1</v>
          </cell>
          <cell r="AG78">
            <v>1</v>
          </cell>
          <cell r="AH78">
            <v>3</v>
          </cell>
        </row>
        <row r="79">
          <cell r="H79" t="str">
            <v xml:space="preserve">105478-P.S.R. CAIMANES                   </v>
          </cell>
          <cell r="J79">
            <v>1</v>
          </cell>
          <cell r="K79">
            <v>3</v>
          </cell>
          <cell r="L79">
            <v>0</v>
          </cell>
          <cell r="M79">
            <v>0</v>
          </cell>
          <cell r="N79">
            <v>0</v>
          </cell>
          <cell r="O79">
            <v>4</v>
          </cell>
          <cell r="P79">
            <v>8</v>
          </cell>
          <cell r="Z79" t="str">
            <v>105322-CES. MARCOS MACUADA</v>
          </cell>
          <cell r="AA79">
            <v>2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1</v>
          </cell>
          <cell r="AH79">
            <v>3</v>
          </cell>
        </row>
        <row r="80">
          <cell r="H80" t="str">
            <v>105479-P.S.R. GUANGUALI</v>
          </cell>
          <cell r="K80">
            <v>1</v>
          </cell>
          <cell r="O80">
            <v>0</v>
          </cell>
          <cell r="P80">
            <v>1</v>
          </cell>
          <cell r="Z80" t="str">
            <v>105324-CES. SOTAQUI</v>
          </cell>
          <cell r="AB80">
            <v>0</v>
          </cell>
          <cell r="AD80">
            <v>0</v>
          </cell>
          <cell r="AG80">
            <v>0</v>
          </cell>
          <cell r="AH80">
            <v>0</v>
          </cell>
        </row>
        <row r="81">
          <cell r="H81" t="str">
            <v>105480-P.S.R. QUILIMARI</v>
          </cell>
          <cell r="I81">
            <v>0</v>
          </cell>
          <cell r="M81">
            <v>0</v>
          </cell>
          <cell r="N81">
            <v>0</v>
          </cell>
          <cell r="O81">
            <v>2</v>
          </cell>
          <cell r="P81">
            <v>2</v>
          </cell>
          <cell r="Z81" t="str">
            <v xml:space="preserve">105416-P.S.R. CAMARICO                  </v>
          </cell>
          <cell r="AB81">
            <v>0</v>
          </cell>
          <cell r="AE81">
            <v>1</v>
          </cell>
          <cell r="AF81">
            <v>1</v>
          </cell>
          <cell r="AG81">
            <v>0</v>
          </cell>
          <cell r="AH81">
            <v>2</v>
          </cell>
        </row>
        <row r="82">
          <cell r="H82" t="str">
            <v>105511-P.S.R. LOS CONDORES</v>
          </cell>
          <cell r="O82">
            <v>0</v>
          </cell>
          <cell r="P82">
            <v>0</v>
          </cell>
          <cell r="Z82" t="str">
            <v>105417-P.S.R. ALCONES BAJOS</v>
          </cell>
          <cell r="AF82">
            <v>5</v>
          </cell>
          <cell r="AH82">
            <v>5</v>
          </cell>
        </row>
        <row r="83">
          <cell r="H83" t="str">
            <v>Total 04203-LOS VILOS</v>
          </cell>
          <cell r="I83">
            <v>4</v>
          </cell>
          <cell r="J83">
            <v>2</v>
          </cell>
          <cell r="K83">
            <v>8</v>
          </cell>
          <cell r="L83">
            <v>4</v>
          </cell>
          <cell r="M83">
            <v>3</v>
          </cell>
          <cell r="N83">
            <v>0</v>
          </cell>
          <cell r="O83">
            <v>18</v>
          </cell>
          <cell r="P83">
            <v>39</v>
          </cell>
          <cell r="Z83" t="str">
            <v>105419-P.S.R. LAS SOSSAS</v>
          </cell>
          <cell r="AB83">
            <v>0</v>
          </cell>
          <cell r="AH83">
            <v>0</v>
          </cell>
        </row>
        <row r="84">
          <cell r="H84" t="str">
            <v>04204-SALAMANCA</v>
          </cell>
          <cell r="Z84" t="str">
            <v>105420-P.S.R. LIMARI</v>
          </cell>
          <cell r="AB84">
            <v>0</v>
          </cell>
          <cell r="AC84">
            <v>0</v>
          </cell>
          <cell r="AF84">
            <v>0</v>
          </cell>
          <cell r="AG84">
            <v>1</v>
          </cell>
          <cell r="AH84">
            <v>1</v>
          </cell>
        </row>
        <row r="85">
          <cell r="H85" t="str">
            <v>105104-HOSPITAL SALAMANCA</v>
          </cell>
          <cell r="I85">
            <v>9</v>
          </cell>
          <cell r="J85">
            <v>6</v>
          </cell>
          <cell r="K85">
            <v>8</v>
          </cell>
          <cell r="L85">
            <v>4</v>
          </cell>
          <cell r="M85">
            <v>18</v>
          </cell>
          <cell r="N85">
            <v>7</v>
          </cell>
          <cell r="O85">
            <v>5</v>
          </cell>
          <cell r="P85">
            <v>57</v>
          </cell>
          <cell r="Z85" t="str">
            <v>105422-P.S.R. HORNILLOS</v>
          </cell>
          <cell r="AA85">
            <v>0</v>
          </cell>
          <cell r="AF85">
            <v>0</v>
          </cell>
          <cell r="AH85">
            <v>0</v>
          </cell>
        </row>
        <row r="86">
          <cell r="H86" t="str">
            <v xml:space="preserve">105452-P.S.R. CUNCUMEN                 </v>
          </cell>
          <cell r="I86">
            <v>3</v>
          </cell>
          <cell r="J86">
            <v>1</v>
          </cell>
          <cell r="K86">
            <v>1</v>
          </cell>
          <cell r="L86">
            <v>2</v>
          </cell>
          <cell r="M86">
            <v>1</v>
          </cell>
          <cell r="N86">
            <v>4</v>
          </cell>
          <cell r="O86">
            <v>2</v>
          </cell>
          <cell r="P86">
            <v>14</v>
          </cell>
          <cell r="Z86" t="str">
            <v>105437-P.S.R. CHALINGA</v>
          </cell>
          <cell r="AB86">
            <v>1</v>
          </cell>
          <cell r="AD86">
            <v>0</v>
          </cell>
          <cell r="AE86">
            <v>0</v>
          </cell>
          <cell r="AH86">
            <v>1</v>
          </cell>
        </row>
        <row r="87">
          <cell r="H87" t="str">
            <v>105453-P.S.R. TRANQUILLA</v>
          </cell>
          <cell r="J87">
            <v>0</v>
          </cell>
          <cell r="L87">
            <v>2</v>
          </cell>
          <cell r="M87">
            <v>1</v>
          </cell>
          <cell r="N87">
            <v>2</v>
          </cell>
          <cell r="O87">
            <v>1</v>
          </cell>
          <cell r="P87">
            <v>6</v>
          </cell>
          <cell r="Z87" t="str">
            <v>105439-P.S.R. CERRO BLANCO</v>
          </cell>
          <cell r="AB87">
            <v>0</v>
          </cell>
          <cell r="AH87">
            <v>0</v>
          </cell>
        </row>
        <row r="88">
          <cell r="H88" t="str">
            <v>105454-P.S.R. CUNLAGUA</v>
          </cell>
          <cell r="J88">
            <v>0</v>
          </cell>
          <cell r="K88">
            <v>0</v>
          </cell>
          <cell r="O88">
            <v>0</v>
          </cell>
          <cell r="P88">
            <v>0</v>
          </cell>
          <cell r="Z88" t="str">
            <v>105507-P.S.R. HUAMALATA</v>
          </cell>
          <cell r="AA88">
            <v>0</v>
          </cell>
          <cell r="AD88">
            <v>0</v>
          </cell>
          <cell r="AF88">
            <v>5</v>
          </cell>
          <cell r="AG88">
            <v>0</v>
          </cell>
          <cell r="AH88">
            <v>5</v>
          </cell>
        </row>
        <row r="89">
          <cell r="H89" t="str">
            <v>105455-P.S.R. CHILLEPIN</v>
          </cell>
          <cell r="I89">
            <v>1</v>
          </cell>
          <cell r="J89">
            <v>1</v>
          </cell>
          <cell r="K89">
            <v>2</v>
          </cell>
          <cell r="L89">
            <v>2</v>
          </cell>
          <cell r="M89">
            <v>0</v>
          </cell>
          <cell r="N89">
            <v>0</v>
          </cell>
          <cell r="O89">
            <v>1</v>
          </cell>
          <cell r="P89">
            <v>7</v>
          </cell>
          <cell r="Z89" t="str">
            <v>105510-P.S.R. RECOLETA</v>
          </cell>
          <cell r="AB89">
            <v>0</v>
          </cell>
          <cell r="AC89">
            <v>0</v>
          </cell>
          <cell r="AD89">
            <v>0</v>
          </cell>
          <cell r="AH89">
            <v>0</v>
          </cell>
        </row>
        <row r="90">
          <cell r="H90" t="str">
            <v>105456-P.S.R. LLIMPO</v>
          </cell>
          <cell r="J90">
            <v>0</v>
          </cell>
          <cell r="K90">
            <v>0</v>
          </cell>
          <cell r="O90">
            <v>0</v>
          </cell>
          <cell r="P90">
            <v>0</v>
          </cell>
          <cell r="Z90" t="str">
            <v>105722-CECOF SAN JOSE DE LA DEHESA</v>
          </cell>
          <cell r="AF90">
            <v>0</v>
          </cell>
          <cell r="AH90">
            <v>0</v>
          </cell>
        </row>
        <row r="91">
          <cell r="H91" t="str">
            <v>105457-P.S.R. SAN AGUSTIN</v>
          </cell>
          <cell r="M91">
            <v>2</v>
          </cell>
          <cell r="N91">
            <v>0</v>
          </cell>
          <cell r="P91">
            <v>2</v>
          </cell>
          <cell r="Z91" t="str">
            <v>105723-CECOF LIMARI</v>
          </cell>
          <cell r="AG91">
            <v>1</v>
          </cell>
          <cell r="AH91">
            <v>1</v>
          </cell>
        </row>
        <row r="92">
          <cell r="H92" t="str">
            <v>105458-P.S.R. TAHUINCO</v>
          </cell>
          <cell r="K92">
            <v>0</v>
          </cell>
          <cell r="M92">
            <v>0</v>
          </cell>
          <cell r="N92">
            <v>0</v>
          </cell>
          <cell r="O92">
            <v>1</v>
          </cell>
          <cell r="P92">
            <v>1</v>
          </cell>
          <cell r="Z92" t="str">
            <v>Total 04301-OVALLE</v>
          </cell>
          <cell r="AA92">
            <v>3</v>
          </cell>
          <cell r="AB92">
            <v>1</v>
          </cell>
          <cell r="AC92">
            <v>0</v>
          </cell>
          <cell r="AD92">
            <v>0</v>
          </cell>
          <cell r="AE92">
            <v>3</v>
          </cell>
          <cell r="AF92">
            <v>12</v>
          </cell>
          <cell r="AG92">
            <v>4</v>
          </cell>
          <cell r="AH92">
            <v>23</v>
          </cell>
        </row>
        <row r="93">
          <cell r="H93" t="str">
            <v>105491-P.S.R. QUELEN BAJO</v>
          </cell>
          <cell r="N93">
            <v>0</v>
          </cell>
          <cell r="O93">
            <v>0</v>
          </cell>
          <cell r="P93">
            <v>0</v>
          </cell>
          <cell r="Z93" t="str">
            <v>04302-COMBARBALÁ</v>
          </cell>
        </row>
        <row r="94">
          <cell r="H94" t="str">
            <v>105492-P.S.R. CAMISA</v>
          </cell>
          <cell r="I94">
            <v>0</v>
          </cell>
          <cell r="J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Z94" t="str">
            <v>105105-HOSPITAL COMBARBALA</v>
          </cell>
          <cell r="AA94">
            <v>4</v>
          </cell>
          <cell r="AB94">
            <v>0</v>
          </cell>
          <cell r="AC94">
            <v>4</v>
          </cell>
          <cell r="AD94">
            <v>0</v>
          </cell>
          <cell r="AE94">
            <v>2</v>
          </cell>
          <cell r="AF94">
            <v>0</v>
          </cell>
          <cell r="AG94">
            <v>1</v>
          </cell>
          <cell r="AH94">
            <v>11</v>
          </cell>
        </row>
        <row r="95">
          <cell r="H95" t="str">
            <v>105501-P.S.R. ARBOLEDA GRANDE</v>
          </cell>
          <cell r="J95">
            <v>0</v>
          </cell>
          <cell r="L95">
            <v>0</v>
          </cell>
          <cell r="M95">
            <v>1</v>
          </cell>
          <cell r="N95">
            <v>0</v>
          </cell>
          <cell r="O95">
            <v>2</v>
          </cell>
          <cell r="P95">
            <v>3</v>
          </cell>
          <cell r="Z95" t="str">
            <v>105434-P.S.R. SAN MARCOS</v>
          </cell>
          <cell r="AB95">
            <v>0</v>
          </cell>
          <cell r="AD95">
            <v>0</v>
          </cell>
          <cell r="AF95">
            <v>1</v>
          </cell>
          <cell r="AH95">
            <v>1</v>
          </cell>
        </row>
        <row r="96">
          <cell r="H96" t="str">
            <v>Total 04204-SALAMANCA</v>
          </cell>
          <cell r="I96">
            <v>13</v>
          </cell>
          <cell r="J96">
            <v>8</v>
          </cell>
          <cell r="K96">
            <v>11</v>
          </cell>
          <cell r="L96">
            <v>10</v>
          </cell>
          <cell r="M96">
            <v>23</v>
          </cell>
          <cell r="N96">
            <v>13</v>
          </cell>
          <cell r="O96">
            <v>12</v>
          </cell>
          <cell r="P96">
            <v>90</v>
          </cell>
          <cell r="Z96" t="str">
            <v>105441-P.S.R. MANQUEHUA</v>
          </cell>
          <cell r="AA96">
            <v>0</v>
          </cell>
          <cell r="AD96">
            <v>0</v>
          </cell>
          <cell r="AG96">
            <v>0</v>
          </cell>
          <cell r="AH96">
            <v>0</v>
          </cell>
        </row>
        <row r="97">
          <cell r="H97" t="str">
            <v>04301-OVALLE</v>
          </cell>
          <cell r="Z97" t="str">
            <v>105460-P.S.R. COGOTI 18</v>
          </cell>
          <cell r="AE97">
            <v>0</v>
          </cell>
          <cell r="AF97">
            <v>0</v>
          </cell>
          <cell r="AH97">
            <v>0</v>
          </cell>
        </row>
        <row r="98">
          <cell r="H98" t="str">
            <v>105315-CES. RURAL C. DE TAMAYA</v>
          </cell>
          <cell r="I98">
            <v>10</v>
          </cell>
          <cell r="J98">
            <v>6</v>
          </cell>
          <cell r="K98">
            <v>2</v>
          </cell>
          <cell r="L98">
            <v>7</v>
          </cell>
          <cell r="M98">
            <v>7</v>
          </cell>
          <cell r="N98">
            <v>9</v>
          </cell>
          <cell r="O98">
            <v>6</v>
          </cell>
          <cell r="P98">
            <v>47</v>
          </cell>
          <cell r="Z98" t="str">
            <v>105461-P.S.R. EL HUACHO</v>
          </cell>
          <cell r="AA98">
            <v>0</v>
          </cell>
          <cell r="AD98">
            <v>0</v>
          </cell>
          <cell r="AH98">
            <v>0</v>
          </cell>
        </row>
        <row r="99">
          <cell r="H99" t="str">
            <v>105317-CES. JORGE JORDAN D.</v>
          </cell>
          <cell r="I99">
            <v>7</v>
          </cell>
          <cell r="J99">
            <v>4</v>
          </cell>
          <cell r="K99">
            <v>7</v>
          </cell>
          <cell r="L99">
            <v>7</v>
          </cell>
          <cell r="M99">
            <v>10</v>
          </cell>
          <cell r="N99">
            <v>5</v>
          </cell>
          <cell r="O99">
            <v>7</v>
          </cell>
          <cell r="P99">
            <v>47</v>
          </cell>
          <cell r="Z99" t="str">
            <v>105463-P.S.R. QUILITAPIA</v>
          </cell>
          <cell r="AC99">
            <v>0</v>
          </cell>
          <cell r="AG99">
            <v>0</v>
          </cell>
          <cell r="AH99">
            <v>0</v>
          </cell>
        </row>
        <row r="100">
          <cell r="H100" t="str">
            <v>105322-CES. MARCOS MACUADA</v>
          </cell>
          <cell r="I100">
            <v>12</v>
          </cell>
          <cell r="J100">
            <v>20</v>
          </cell>
          <cell r="K100">
            <v>18</v>
          </cell>
          <cell r="L100">
            <v>17</v>
          </cell>
          <cell r="M100">
            <v>8</v>
          </cell>
          <cell r="N100">
            <v>17</v>
          </cell>
          <cell r="O100">
            <v>14</v>
          </cell>
          <cell r="P100">
            <v>106</v>
          </cell>
          <cell r="Z100" t="str">
            <v>105464-P.S.R. LA LIGUA</v>
          </cell>
          <cell r="AF100">
            <v>0</v>
          </cell>
          <cell r="AG100">
            <v>0</v>
          </cell>
          <cell r="AH100">
            <v>0</v>
          </cell>
        </row>
        <row r="101">
          <cell r="H101" t="str">
            <v>105324-CES. SOTAQUI</v>
          </cell>
          <cell r="J101">
            <v>7</v>
          </cell>
          <cell r="K101">
            <v>5</v>
          </cell>
          <cell r="L101">
            <v>0</v>
          </cell>
          <cell r="O101">
            <v>3</v>
          </cell>
          <cell r="P101">
            <v>15</v>
          </cell>
          <cell r="Z101" t="str">
            <v>105465-P.S.R. RAMADILLA</v>
          </cell>
          <cell r="AD101">
            <v>0</v>
          </cell>
          <cell r="AG101">
            <v>0</v>
          </cell>
          <cell r="AH101">
            <v>0</v>
          </cell>
        </row>
        <row r="102">
          <cell r="H102" t="str">
            <v>105415-P.S.R. BARRAZA</v>
          </cell>
          <cell r="J102">
            <v>1</v>
          </cell>
          <cell r="P102">
            <v>1</v>
          </cell>
          <cell r="Z102" t="str">
            <v>105466-P.S.R. VALLE HERMOSO</v>
          </cell>
          <cell r="AG102">
            <v>0</v>
          </cell>
          <cell r="AH102">
            <v>0</v>
          </cell>
        </row>
        <row r="103">
          <cell r="H103" t="str">
            <v xml:space="preserve">105416-P.S.R. CAMARICO                  </v>
          </cell>
          <cell r="I103">
            <v>0</v>
          </cell>
          <cell r="J103">
            <v>0</v>
          </cell>
          <cell r="K103">
            <v>1</v>
          </cell>
          <cell r="L103">
            <v>0</v>
          </cell>
          <cell r="M103">
            <v>2</v>
          </cell>
          <cell r="N103">
            <v>0</v>
          </cell>
          <cell r="P103">
            <v>3</v>
          </cell>
          <cell r="Z103" t="str">
            <v>105490-P.S.R. EL DURAZNO</v>
          </cell>
          <cell r="AE103">
            <v>0</v>
          </cell>
          <cell r="AH103">
            <v>0</v>
          </cell>
        </row>
        <row r="104">
          <cell r="H104" t="str">
            <v>105417-P.S.R. ALCONES BAJOS</v>
          </cell>
          <cell r="I104">
            <v>0</v>
          </cell>
          <cell r="K104">
            <v>0</v>
          </cell>
          <cell r="L104">
            <v>1</v>
          </cell>
          <cell r="N104">
            <v>1</v>
          </cell>
          <cell r="P104">
            <v>2</v>
          </cell>
          <cell r="Z104" t="str">
            <v>Total 04302-COMBARBALÁ</v>
          </cell>
          <cell r="AA104">
            <v>4</v>
          </cell>
          <cell r="AB104">
            <v>0</v>
          </cell>
          <cell r="AC104">
            <v>4</v>
          </cell>
          <cell r="AD104">
            <v>0</v>
          </cell>
          <cell r="AE104">
            <v>2</v>
          </cell>
          <cell r="AF104">
            <v>1</v>
          </cell>
          <cell r="AG104">
            <v>1</v>
          </cell>
          <cell r="AH104">
            <v>12</v>
          </cell>
        </row>
        <row r="105">
          <cell r="H105" t="str">
            <v>105419-P.S.R. LAS SOSSAS</v>
          </cell>
          <cell r="K105">
            <v>1</v>
          </cell>
          <cell r="N105">
            <v>1</v>
          </cell>
          <cell r="P105">
            <v>2</v>
          </cell>
          <cell r="Z105" t="str">
            <v>04304-MONTE PATRIA</v>
          </cell>
        </row>
        <row r="106">
          <cell r="H106" t="str">
            <v>105420-P.S.R. LIMARI</v>
          </cell>
          <cell r="I106">
            <v>0</v>
          </cell>
          <cell r="J106">
            <v>1</v>
          </cell>
          <cell r="K106">
            <v>1</v>
          </cell>
          <cell r="M106">
            <v>2</v>
          </cell>
          <cell r="N106">
            <v>2</v>
          </cell>
          <cell r="O106">
            <v>2</v>
          </cell>
          <cell r="P106">
            <v>8</v>
          </cell>
          <cell r="Z106" t="str">
            <v>105307-CES. RURAL MONTE PATRIA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3</v>
          </cell>
          <cell r="AG106">
            <v>3</v>
          </cell>
          <cell r="AH106">
            <v>6</v>
          </cell>
        </row>
        <row r="107">
          <cell r="H107" t="str">
            <v>105437-P.S.R. CHALINGA</v>
          </cell>
          <cell r="O107">
            <v>0</v>
          </cell>
          <cell r="P107">
            <v>0</v>
          </cell>
          <cell r="Z107" t="str">
            <v>105311-CES. RURAL CHAÑARAL ALTO</v>
          </cell>
          <cell r="AA107">
            <v>0</v>
          </cell>
          <cell r="AB107">
            <v>1</v>
          </cell>
          <cell r="AC107">
            <v>1</v>
          </cell>
          <cell r="AG107">
            <v>1</v>
          </cell>
          <cell r="AH107">
            <v>3</v>
          </cell>
        </row>
        <row r="108">
          <cell r="H108" t="str">
            <v>105507-P.S.R. HUAMALATA</v>
          </cell>
          <cell r="J108">
            <v>1</v>
          </cell>
          <cell r="K108">
            <v>0</v>
          </cell>
          <cell r="L108">
            <v>0</v>
          </cell>
          <cell r="N108">
            <v>1</v>
          </cell>
          <cell r="O108">
            <v>0</v>
          </cell>
          <cell r="P108">
            <v>2</v>
          </cell>
          <cell r="Z108" t="str">
            <v>105312-CES. RURAL CAREN</v>
          </cell>
          <cell r="AB108">
            <v>2</v>
          </cell>
          <cell r="AC108">
            <v>0</v>
          </cell>
          <cell r="AD108">
            <v>0</v>
          </cell>
          <cell r="AF108">
            <v>0</v>
          </cell>
          <cell r="AG108">
            <v>1</v>
          </cell>
          <cell r="AH108">
            <v>3</v>
          </cell>
        </row>
        <row r="109">
          <cell r="H109" t="str">
            <v>105510-P.S.R. RECOLETA</v>
          </cell>
          <cell r="I109">
            <v>0</v>
          </cell>
          <cell r="J109">
            <v>0</v>
          </cell>
          <cell r="K109">
            <v>3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3</v>
          </cell>
          <cell r="Z109" t="str">
            <v>105318-CES. RURAL EL PALQUI</v>
          </cell>
          <cell r="AA109">
            <v>1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2</v>
          </cell>
          <cell r="AH109">
            <v>3</v>
          </cell>
        </row>
        <row r="110">
          <cell r="H110" t="str">
            <v>105722-CECOF SAN JOSE DE LA DEHESA</v>
          </cell>
          <cell r="J110">
            <v>0</v>
          </cell>
          <cell r="N110">
            <v>2</v>
          </cell>
          <cell r="P110">
            <v>2</v>
          </cell>
          <cell r="Z110" t="str">
            <v>105428-P.S.R. HUATULAME</v>
          </cell>
          <cell r="AA110">
            <v>0</v>
          </cell>
          <cell r="AH110">
            <v>0</v>
          </cell>
        </row>
        <row r="111">
          <cell r="H111" t="str">
            <v>105723-CECOF LIMARI</v>
          </cell>
          <cell r="J111">
            <v>0</v>
          </cell>
          <cell r="K111">
            <v>0</v>
          </cell>
          <cell r="O111">
            <v>0</v>
          </cell>
          <cell r="P111">
            <v>0</v>
          </cell>
          <cell r="Z111" t="str">
            <v>105431-P.S.R. PEDREGAL</v>
          </cell>
          <cell r="AF111">
            <v>0</v>
          </cell>
          <cell r="AH111">
            <v>0</v>
          </cell>
        </row>
        <row r="112">
          <cell r="H112" t="str">
            <v>200258-CECOF LOS COPIHUES</v>
          </cell>
          <cell r="K112">
            <v>0</v>
          </cell>
          <cell r="O112">
            <v>3</v>
          </cell>
          <cell r="P112">
            <v>3</v>
          </cell>
          <cell r="Z112" t="str">
            <v>105432-P.S.R. RAPEL</v>
          </cell>
          <cell r="AC112">
            <v>1</v>
          </cell>
          <cell r="AH112">
            <v>1</v>
          </cell>
        </row>
        <row r="113">
          <cell r="H113" t="str">
            <v>Total 04301-OVALLE</v>
          </cell>
          <cell r="I113">
            <v>29</v>
          </cell>
          <cell r="J113">
            <v>40</v>
          </cell>
          <cell r="K113">
            <v>38</v>
          </cell>
          <cell r="L113">
            <v>32</v>
          </cell>
          <cell r="M113">
            <v>29</v>
          </cell>
          <cell r="N113">
            <v>38</v>
          </cell>
          <cell r="O113">
            <v>35</v>
          </cell>
          <cell r="P113">
            <v>241</v>
          </cell>
          <cell r="Z113" t="str">
            <v>105435-P.S.R. TULAHUEN</v>
          </cell>
          <cell r="AA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1</v>
          </cell>
          <cell r="AH113">
            <v>1</v>
          </cell>
        </row>
        <row r="114">
          <cell r="H114" t="str">
            <v>04302-COMBARBALÁ</v>
          </cell>
          <cell r="Z114" t="str">
            <v>105436-P.S.R. EL MAITEN</v>
          </cell>
          <cell r="AD114">
            <v>0</v>
          </cell>
          <cell r="AE114">
            <v>0</v>
          </cell>
          <cell r="AF114">
            <v>0</v>
          </cell>
          <cell r="AH114">
            <v>0</v>
          </cell>
        </row>
        <row r="115">
          <cell r="H115" t="str">
            <v>105105-HOSPITAL COMBARBALA</v>
          </cell>
          <cell r="I115">
            <v>2</v>
          </cell>
          <cell r="J115">
            <v>2</v>
          </cell>
          <cell r="K115">
            <v>2</v>
          </cell>
          <cell r="L115">
            <v>7</v>
          </cell>
          <cell r="M115">
            <v>5</v>
          </cell>
          <cell r="N115">
            <v>7</v>
          </cell>
          <cell r="O115">
            <v>18</v>
          </cell>
          <cell r="P115">
            <v>43</v>
          </cell>
          <cell r="Z115" t="str">
            <v>105489-P.S.R. RAMADAS DE TULAHUEN</v>
          </cell>
          <cell r="AF115">
            <v>1</v>
          </cell>
          <cell r="AH115">
            <v>1</v>
          </cell>
        </row>
        <row r="116">
          <cell r="H116" t="str">
            <v>105434-P.S.R. SAN MARCOS</v>
          </cell>
          <cell r="J116">
            <v>1</v>
          </cell>
          <cell r="P116">
            <v>1</v>
          </cell>
          <cell r="Z116" t="str">
            <v>Total 04304-MONTE PATRIA</v>
          </cell>
          <cell r="AA116">
            <v>1</v>
          </cell>
          <cell r="AB116">
            <v>3</v>
          </cell>
          <cell r="AC116">
            <v>2</v>
          </cell>
          <cell r="AD116">
            <v>0</v>
          </cell>
          <cell r="AE116">
            <v>3</v>
          </cell>
          <cell r="AF116">
            <v>4</v>
          </cell>
          <cell r="AG116">
            <v>5</v>
          </cell>
          <cell r="AH116">
            <v>18</v>
          </cell>
        </row>
        <row r="117">
          <cell r="H117" t="str">
            <v>105441-P.S.R. MANQUEHUA</v>
          </cell>
          <cell r="I117">
            <v>1</v>
          </cell>
          <cell r="J117">
            <v>1</v>
          </cell>
          <cell r="L117">
            <v>0</v>
          </cell>
          <cell r="M117">
            <v>1</v>
          </cell>
          <cell r="O117">
            <v>0</v>
          </cell>
          <cell r="P117">
            <v>3</v>
          </cell>
          <cell r="Z117" t="str">
            <v>04304-PUNITAQUI</v>
          </cell>
        </row>
        <row r="118">
          <cell r="H118" t="str">
            <v>105460-P.S.R. COGOTI 18</v>
          </cell>
          <cell r="N118">
            <v>1</v>
          </cell>
          <cell r="P118">
            <v>1</v>
          </cell>
          <cell r="Z118" t="str">
            <v>105308-CES. RURAL PUNITAQUI</v>
          </cell>
          <cell r="AA118">
            <v>2</v>
          </cell>
          <cell r="AB118">
            <v>0</v>
          </cell>
          <cell r="AC118">
            <v>0</v>
          </cell>
          <cell r="AD118">
            <v>0</v>
          </cell>
          <cell r="AF118">
            <v>1</v>
          </cell>
          <cell r="AG118">
            <v>0</v>
          </cell>
          <cell r="AH118">
            <v>3</v>
          </cell>
        </row>
        <row r="119">
          <cell r="H119" t="str">
            <v>105461-P.S.R. EL HUACHO</v>
          </cell>
          <cell r="N119">
            <v>1</v>
          </cell>
          <cell r="P119">
            <v>1</v>
          </cell>
          <cell r="Z119" t="str">
            <v>105440-P.S.R. DIVISADERO</v>
          </cell>
          <cell r="AA119">
            <v>0</v>
          </cell>
          <cell r="AB119">
            <v>0</v>
          </cell>
          <cell r="AC119">
            <v>1</v>
          </cell>
          <cell r="AD119">
            <v>1</v>
          </cell>
          <cell r="AE119">
            <v>0</v>
          </cell>
          <cell r="AF119">
            <v>0</v>
          </cell>
          <cell r="AH119">
            <v>2</v>
          </cell>
        </row>
        <row r="120">
          <cell r="H120" t="str">
            <v>105462-P.S.R. EL SAUCE</v>
          </cell>
          <cell r="M120">
            <v>0</v>
          </cell>
          <cell r="O120">
            <v>0</v>
          </cell>
          <cell r="P120">
            <v>0</v>
          </cell>
          <cell r="Z120" t="str">
            <v>Total 04304-PUNITAQUI</v>
          </cell>
          <cell r="AA120">
            <v>2</v>
          </cell>
          <cell r="AB120">
            <v>0</v>
          </cell>
          <cell r="AC120">
            <v>1</v>
          </cell>
          <cell r="AD120">
            <v>1</v>
          </cell>
          <cell r="AE120">
            <v>0</v>
          </cell>
          <cell r="AF120">
            <v>1</v>
          </cell>
          <cell r="AG120">
            <v>0</v>
          </cell>
          <cell r="AH120">
            <v>5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L121">
            <v>1</v>
          </cell>
          <cell r="N121">
            <v>0</v>
          </cell>
          <cell r="O121">
            <v>1</v>
          </cell>
          <cell r="P121">
            <v>2</v>
          </cell>
          <cell r="Z121" t="str">
            <v>04305-RIO HURTADO</v>
          </cell>
        </row>
        <row r="122">
          <cell r="H122" t="str">
            <v>105464-P.S.R. LA LIGUA</v>
          </cell>
          <cell r="K122">
            <v>0</v>
          </cell>
          <cell r="P122">
            <v>0</v>
          </cell>
          <cell r="Z122" t="str">
            <v>105310-CES. RURAL PICHASCA</v>
          </cell>
          <cell r="AC122">
            <v>0</v>
          </cell>
          <cell r="AH122">
            <v>0</v>
          </cell>
        </row>
        <row r="123">
          <cell r="H123" t="str">
            <v>105465-P.S.R. RAMADILLA</v>
          </cell>
          <cell r="L123">
            <v>0</v>
          </cell>
          <cell r="M123">
            <v>0</v>
          </cell>
          <cell r="O123">
            <v>0</v>
          </cell>
          <cell r="P123">
            <v>0</v>
          </cell>
          <cell r="Z123" t="str">
            <v>105410-P.S.R. HURTADO</v>
          </cell>
          <cell r="AG123">
            <v>0</v>
          </cell>
          <cell r="AH123">
            <v>0</v>
          </cell>
        </row>
        <row r="124">
          <cell r="H124" t="str">
            <v>105466-P.S.R. VALLE HERMOSO</v>
          </cell>
          <cell r="J124">
            <v>0</v>
          </cell>
          <cell r="L124">
            <v>1</v>
          </cell>
          <cell r="P124">
            <v>1</v>
          </cell>
          <cell r="Z124" t="str">
            <v>105414-P.S.R. SERON</v>
          </cell>
          <cell r="AE124">
            <v>0</v>
          </cell>
          <cell r="AH124">
            <v>0</v>
          </cell>
        </row>
        <row r="125">
          <cell r="H125" t="str">
            <v>Total 04302-COMBARBALÁ</v>
          </cell>
          <cell r="I125">
            <v>3</v>
          </cell>
          <cell r="J125">
            <v>4</v>
          </cell>
          <cell r="K125">
            <v>2</v>
          </cell>
          <cell r="L125">
            <v>9</v>
          </cell>
          <cell r="M125">
            <v>6</v>
          </cell>
          <cell r="N125">
            <v>9</v>
          </cell>
          <cell r="O125">
            <v>19</v>
          </cell>
          <cell r="P125">
            <v>52</v>
          </cell>
          <cell r="Z125" t="str">
            <v>Total 04305-RIO HURTADO</v>
          </cell>
          <cell r="AC125">
            <v>0</v>
          </cell>
          <cell r="AE125">
            <v>0</v>
          </cell>
          <cell r="AG125">
            <v>0</v>
          </cell>
          <cell r="AH125">
            <v>0</v>
          </cell>
        </row>
        <row r="126">
          <cell r="H126" t="str">
            <v>04304-MONTE PATRIA</v>
          </cell>
          <cell r="Z126" t="str">
            <v>Total general</v>
          </cell>
          <cell r="AA126">
            <v>52</v>
          </cell>
          <cell r="AB126">
            <v>17</v>
          </cell>
          <cell r="AC126">
            <v>53</v>
          </cell>
          <cell r="AD126">
            <v>46</v>
          </cell>
          <cell r="AE126">
            <v>86</v>
          </cell>
          <cell r="AF126">
            <v>159</v>
          </cell>
          <cell r="AG126">
            <v>63</v>
          </cell>
          <cell r="AH126">
            <v>476</v>
          </cell>
        </row>
        <row r="127">
          <cell r="H127" t="str">
            <v>105307-CES. RURAL MONTE PATRIA</v>
          </cell>
          <cell r="I127">
            <v>12</v>
          </cell>
          <cell r="J127">
            <v>9</v>
          </cell>
          <cell r="K127">
            <v>12</v>
          </cell>
          <cell r="L127">
            <v>2</v>
          </cell>
          <cell r="M127">
            <v>4</v>
          </cell>
          <cell r="N127">
            <v>1</v>
          </cell>
          <cell r="O127">
            <v>7</v>
          </cell>
          <cell r="P127">
            <v>47</v>
          </cell>
        </row>
        <row r="128">
          <cell r="H128" t="str">
            <v>105311-CES. RURAL CHAÑARAL ALTO</v>
          </cell>
          <cell r="I128">
            <v>0</v>
          </cell>
          <cell r="J128">
            <v>4</v>
          </cell>
          <cell r="K128">
            <v>0</v>
          </cell>
          <cell r="M128">
            <v>2</v>
          </cell>
          <cell r="N128">
            <v>1</v>
          </cell>
          <cell r="O128">
            <v>1</v>
          </cell>
          <cell r="P128">
            <v>8</v>
          </cell>
        </row>
        <row r="129">
          <cell r="H129" t="str">
            <v>105312-CES. RURAL CAREN</v>
          </cell>
          <cell r="I129">
            <v>3</v>
          </cell>
          <cell r="J129">
            <v>1</v>
          </cell>
          <cell r="K129">
            <v>1</v>
          </cell>
          <cell r="L129">
            <v>1</v>
          </cell>
          <cell r="M129">
            <v>1</v>
          </cell>
          <cell r="N129">
            <v>2</v>
          </cell>
          <cell r="O129">
            <v>1</v>
          </cell>
          <cell r="P129">
            <v>10</v>
          </cell>
        </row>
        <row r="130">
          <cell r="H130" t="str">
            <v>105318-CES. RURAL EL PALQUI</v>
          </cell>
          <cell r="I130">
            <v>4</v>
          </cell>
          <cell r="J130">
            <v>0</v>
          </cell>
          <cell r="K130">
            <v>5</v>
          </cell>
          <cell r="L130">
            <v>2</v>
          </cell>
          <cell r="M130">
            <v>2</v>
          </cell>
          <cell r="N130">
            <v>5</v>
          </cell>
          <cell r="O130">
            <v>1</v>
          </cell>
          <cell r="P130">
            <v>19</v>
          </cell>
        </row>
        <row r="131">
          <cell r="H131" t="str">
            <v>105427-P.S.R. HACIENDA VALDIVIA</v>
          </cell>
          <cell r="I131">
            <v>0</v>
          </cell>
          <cell r="P131">
            <v>0</v>
          </cell>
        </row>
        <row r="132">
          <cell r="H132" t="str">
            <v>105428-P.S.R. HUATULAME</v>
          </cell>
          <cell r="K132">
            <v>0</v>
          </cell>
          <cell r="P132">
            <v>0</v>
          </cell>
        </row>
        <row r="133">
          <cell r="H133" t="str">
            <v>105431-P.S.R. PEDREGAL</v>
          </cell>
          <cell r="I133">
            <v>1</v>
          </cell>
          <cell r="M133">
            <v>1</v>
          </cell>
          <cell r="N133">
            <v>0</v>
          </cell>
          <cell r="P133">
            <v>2</v>
          </cell>
        </row>
        <row r="134">
          <cell r="H134" t="str">
            <v>105432-P.S.R. RAPEL</v>
          </cell>
          <cell r="L134">
            <v>0</v>
          </cell>
          <cell r="P134">
            <v>0</v>
          </cell>
        </row>
        <row r="135">
          <cell r="H135" t="str">
            <v>105435-P.S.R. TULAHUEN</v>
          </cell>
          <cell r="I135">
            <v>0</v>
          </cell>
          <cell r="K135">
            <v>1</v>
          </cell>
          <cell r="L135">
            <v>1</v>
          </cell>
          <cell r="N135">
            <v>0</v>
          </cell>
          <cell r="P135">
            <v>2</v>
          </cell>
        </row>
        <row r="136">
          <cell r="H136" t="str">
            <v>105436-P.S.R. EL MAITEN</v>
          </cell>
          <cell r="I136">
            <v>0</v>
          </cell>
          <cell r="L136">
            <v>1</v>
          </cell>
          <cell r="P136">
            <v>1</v>
          </cell>
        </row>
        <row r="137">
          <cell r="H137" t="str">
            <v>105489-P.S.R. RAMADAS DE TULAHUEN</v>
          </cell>
          <cell r="K137">
            <v>0</v>
          </cell>
          <cell r="N137">
            <v>0</v>
          </cell>
          <cell r="O137">
            <v>1</v>
          </cell>
          <cell r="P137">
            <v>1</v>
          </cell>
        </row>
        <row r="138">
          <cell r="H138" t="str">
            <v>Total 04304-MONTE PATRIA</v>
          </cell>
          <cell r="I138">
            <v>20</v>
          </cell>
          <cell r="J138">
            <v>14</v>
          </cell>
          <cell r="K138">
            <v>19</v>
          </cell>
          <cell r="L138">
            <v>7</v>
          </cell>
          <cell r="M138">
            <v>10</v>
          </cell>
          <cell r="N138">
            <v>9</v>
          </cell>
          <cell r="O138">
            <v>11</v>
          </cell>
          <cell r="P138">
            <v>90</v>
          </cell>
        </row>
        <row r="139">
          <cell r="H139" t="str">
            <v>04304-PUNITAQUI</v>
          </cell>
        </row>
        <row r="140">
          <cell r="H140" t="str">
            <v>105308-CES. RURAL PUNITAQUI</v>
          </cell>
          <cell r="I140">
            <v>12</v>
          </cell>
          <cell r="J140">
            <v>6</v>
          </cell>
          <cell r="K140">
            <v>13</v>
          </cell>
          <cell r="L140">
            <v>16</v>
          </cell>
          <cell r="M140">
            <v>7</v>
          </cell>
          <cell r="N140">
            <v>13</v>
          </cell>
          <cell r="O140">
            <v>6</v>
          </cell>
          <cell r="P140">
            <v>73</v>
          </cell>
        </row>
        <row r="141">
          <cell r="H141" t="str">
            <v>105440-P.S.R. DIVISADERO</v>
          </cell>
          <cell r="K141">
            <v>2</v>
          </cell>
          <cell r="M141">
            <v>1</v>
          </cell>
          <cell r="N141">
            <v>0</v>
          </cell>
          <cell r="O141">
            <v>0</v>
          </cell>
          <cell r="P141">
            <v>3</v>
          </cell>
        </row>
        <row r="142">
          <cell r="H142" t="str">
            <v>Total 04304-PUNITAQUI</v>
          </cell>
          <cell r="I142">
            <v>12</v>
          </cell>
          <cell r="J142">
            <v>6</v>
          </cell>
          <cell r="K142">
            <v>15</v>
          </cell>
          <cell r="L142">
            <v>16</v>
          </cell>
          <cell r="M142">
            <v>8</v>
          </cell>
          <cell r="N142">
            <v>13</v>
          </cell>
          <cell r="O142">
            <v>6</v>
          </cell>
          <cell r="P142">
            <v>76</v>
          </cell>
        </row>
        <row r="143">
          <cell r="H143" t="str">
            <v>04305-RIO HURTADO</v>
          </cell>
        </row>
        <row r="144">
          <cell r="H144" t="str">
            <v>105310-CES. RURAL PICHASCA</v>
          </cell>
          <cell r="I144">
            <v>0</v>
          </cell>
          <cell r="K144">
            <v>0</v>
          </cell>
          <cell r="L144">
            <v>0</v>
          </cell>
          <cell r="O144">
            <v>1</v>
          </cell>
          <cell r="P144">
            <v>1</v>
          </cell>
        </row>
        <row r="145">
          <cell r="H145" t="str">
            <v>105409-P.S.R. EL CHAÑAR</v>
          </cell>
          <cell r="O145">
            <v>0</v>
          </cell>
          <cell r="P145">
            <v>0</v>
          </cell>
        </row>
        <row r="146">
          <cell r="H146" t="str">
            <v>105410-P.S.R. HURTADO</v>
          </cell>
          <cell r="J146">
            <v>0</v>
          </cell>
          <cell r="P146">
            <v>0</v>
          </cell>
        </row>
        <row r="147">
          <cell r="H147" t="str">
            <v>105411-P.S.R. LAS BREAS</v>
          </cell>
          <cell r="O147">
            <v>0</v>
          </cell>
          <cell r="P147">
            <v>0</v>
          </cell>
        </row>
        <row r="148">
          <cell r="H148" t="str">
            <v>105413-P.S.R. SAMO ALTO</v>
          </cell>
          <cell r="K148">
            <v>1</v>
          </cell>
          <cell r="O148">
            <v>0</v>
          </cell>
          <cell r="P148">
            <v>1</v>
          </cell>
        </row>
        <row r="149">
          <cell r="H149" t="str">
            <v>105414-P.S.R. SERON</v>
          </cell>
          <cell r="J149">
            <v>1</v>
          </cell>
          <cell r="K149">
            <v>0</v>
          </cell>
          <cell r="M149">
            <v>0</v>
          </cell>
          <cell r="O149">
            <v>0</v>
          </cell>
          <cell r="P149">
            <v>1</v>
          </cell>
        </row>
        <row r="150">
          <cell r="H150" t="str">
            <v>Total 04305-RIO HURTADO</v>
          </cell>
          <cell r="I150">
            <v>0</v>
          </cell>
          <cell r="J150">
            <v>1</v>
          </cell>
          <cell r="K150">
            <v>1</v>
          </cell>
          <cell r="L150">
            <v>0</v>
          </cell>
          <cell r="M150">
            <v>0</v>
          </cell>
          <cell r="O150">
            <v>1</v>
          </cell>
          <cell r="P150">
            <v>3</v>
          </cell>
        </row>
        <row r="151">
          <cell r="H151" t="str">
            <v>Total general</v>
          </cell>
          <cell r="I151">
            <v>287</v>
          </cell>
          <cell r="J151">
            <v>241</v>
          </cell>
          <cell r="K151">
            <v>310</v>
          </cell>
          <cell r="L151">
            <v>250</v>
          </cell>
          <cell r="M151">
            <v>304</v>
          </cell>
          <cell r="N151">
            <v>257</v>
          </cell>
          <cell r="O151">
            <v>342</v>
          </cell>
          <cell r="P151">
            <v>1991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1005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785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747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1052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638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275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64</v>
          </cell>
          <cell r="P12">
            <v>290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57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63</v>
          </cell>
        </row>
        <row r="15">
          <cell r="H15" t="str">
            <v>105499-P.S.R. LAMBERT</v>
          </cell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>
            <v>29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101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16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55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612</v>
          </cell>
          <cell r="P19">
            <v>5113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846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1037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1704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177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2110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17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54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22</v>
          </cell>
          <cell r="P28">
            <v>190</v>
          </cell>
        </row>
        <row r="29">
          <cell r="H29" t="str">
            <v>105407-P.S.R. TAMBILLOS</v>
          </cell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22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11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47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881</v>
          </cell>
          <cell r="P32">
            <v>6215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526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526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2</v>
          </cell>
          <cell r="N37">
            <v>0</v>
          </cell>
          <cell r="O37">
            <v>3</v>
          </cell>
          <cell r="P37">
            <v>5</v>
          </cell>
        </row>
        <row r="38">
          <cell r="H38" t="str">
            <v xml:space="preserve">105500-P.S.R. CALETA HORNOS        </v>
          </cell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13</v>
          </cell>
        </row>
        <row r="39">
          <cell r="H39" t="str">
            <v>105505-P.S.R. LOS CHOROS</v>
          </cell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6</v>
          </cell>
        </row>
        <row r="40">
          <cell r="H40" t="str">
            <v>105506-P.S.R. EL TRAPICHE</v>
          </cell>
          <cell r="I40">
            <v>0</v>
          </cell>
          <cell r="M40">
            <v>8</v>
          </cell>
          <cell r="N40">
            <v>1</v>
          </cell>
          <cell r="O40">
            <v>3</v>
          </cell>
          <cell r="P40">
            <v>12</v>
          </cell>
        </row>
        <row r="41">
          <cell r="H41" t="str">
            <v>Total 04104-LA HIGUERA</v>
          </cell>
          <cell r="I41">
            <v>0</v>
          </cell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36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71</v>
          </cell>
        </row>
        <row r="44">
          <cell r="H44" t="str">
            <v>105475-P.S.R. HORCON</v>
          </cell>
          <cell r="I44">
            <v>1</v>
          </cell>
          <cell r="K44">
            <v>0</v>
          </cell>
          <cell r="L44">
            <v>2</v>
          </cell>
          <cell r="M44">
            <v>7</v>
          </cell>
          <cell r="N44">
            <v>13</v>
          </cell>
          <cell r="P44">
            <v>23</v>
          </cell>
        </row>
        <row r="45">
          <cell r="H45" t="str">
            <v>105476-P.S.R. MONTE GRANDE</v>
          </cell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9</v>
          </cell>
        </row>
        <row r="46">
          <cell r="H46" t="str">
            <v>105477-P.S.R. PISCO ELQUI</v>
          </cell>
          <cell r="J46">
            <v>1</v>
          </cell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42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145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132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36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N51">
            <v>16</v>
          </cell>
          <cell r="O51">
            <v>1</v>
          </cell>
          <cell r="P51">
            <v>38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71</v>
          </cell>
        </row>
        <row r="53">
          <cell r="H53" t="str">
            <v>105470-P.S.R. HUANTA</v>
          </cell>
          <cell r="J53">
            <v>1</v>
          </cell>
          <cell r="K53">
            <v>10</v>
          </cell>
          <cell r="N53">
            <v>1</v>
          </cell>
          <cell r="P53">
            <v>12</v>
          </cell>
        </row>
        <row r="54">
          <cell r="H54" t="str">
            <v>105471-P.S.R. PERALILLO</v>
          </cell>
          <cell r="I54">
            <v>11</v>
          </cell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103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50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69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11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123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M59">
            <v>7</v>
          </cell>
          <cell r="N59">
            <v>2</v>
          </cell>
          <cell r="O59">
            <v>12</v>
          </cell>
          <cell r="P59">
            <v>41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686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837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177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53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25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23</v>
          </cell>
        </row>
        <row r="67">
          <cell r="H67" t="str">
            <v>105446-P.S.R. MATANCILLA</v>
          </cell>
          <cell r="K67">
            <v>1</v>
          </cell>
          <cell r="L67">
            <v>2</v>
          </cell>
          <cell r="M67">
            <v>1</v>
          </cell>
          <cell r="N67">
            <v>1</v>
          </cell>
          <cell r="P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26</v>
          </cell>
        </row>
        <row r="69">
          <cell r="H69" t="str">
            <v>105448-P.S.R. SANTA VIRGINIA</v>
          </cell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10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12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N71">
            <v>0</v>
          </cell>
          <cell r="O71">
            <v>8</v>
          </cell>
          <cell r="P71">
            <v>34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28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75</v>
          </cell>
        </row>
        <row r="74">
          <cell r="H74" t="str">
            <v>105496-P.S.R. PINTACURA SUR</v>
          </cell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P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24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1349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209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124</v>
          </cell>
        </row>
        <row r="80">
          <cell r="H80" t="str">
            <v>105451-P.S.R. AGUA FRIA</v>
          </cell>
          <cell r="J80">
            <v>2</v>
          </cell>
          <cell r="K80">
            <v>7</v>
          </cell>
          <cell r="M80">
            <v>6</v>
          </cell>
          <cell r="N80">
            <v>0</v>
          </cell>
          <cell r="O80">
            <v>0</v>
          </cell>
          <cell r="P80">
            <v>15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117</v>
          </cell>
        </row>
        <row r="82">
          <cell r="H82" t="str">
            <v>105483-P.S.R. LOS RULOS</v>
          </cell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44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18</v>
          </cell>
        </row>
        <row r="84">
          <cell r="H84" t="str">
            <v>105488-P.S.R. ESPIRITU SANTO</v>
          </cell>
          <cell r="I84">
            <v>5</v>
          </cell>
          <cell r="K84">
            <v>5</v>
          </cell>
          <cell r="L84">
            <v>2</v>
          </cell>
          <cell r="M84">
            <v>0</v>
          </cell>
          <cell r="N84">
            <v>3</v>
          </cell>
          <cell r="P84">
            <v>15</v>
          </cell>
        </row>
        <row r="85">
          <cell r="H85" t="str">
            <v>105493-P.S.R. MINCHA SUR</v>
          </cell>
          <cell r="I85">
            <v>5</v>
          </cell>
          <cell r="K85">
            <v>2</v>
          </cell>
          <cell r="L85">
            <v>3</v>
          </cell>
          <cell r="M85">
            <v>6</v>
          </cell>
          <cell r="N85">
            <v>0</v>
          </cell>
          <cell r="P85">
            <v>16</v>
          </cell>
        </row>
        <row r="86">
          <cell r="H86" t="str">
            <v>105497-P.S.R. JABONERIA</v>
          </cell>
          <cell r="J86">
            <v>8</v>
          </cell>
          <cell r="K86">
            <v>2</v>
          </cell>
          <cell r="L86">
            <v>4</v>
          </cell>
          <cell r="N86">
            <v>4</v>
          </cell>
          <cell r="O86">
            <v>3</v>
          </cell>
          <cell r="P86">
            <v>21</v>
          </cell>
        </row>
        <row r="87">
          <cell r="H87" t="str">
            <v>105498-P.S.R. QUEBRADA DE LINARES</v>
          </cell>
          <cell r="I87">
            <v>3</v>
          </cell>
          <cell r="K87">
            <v>3</v>
          </cell>
          <cell r="L87">
            <v>2</v>
          </cell>
          <cell r="M87">
            <v>2</v>
          </cell>
          <cell r="N87">
            <v>0</v>
          </cell>
          <cell r="P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589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369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95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57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74</v>
          </cell>
        </row>
        <row r="94">
          <cell r="H94" t="str">
            <v>105481-P.S.R. TILAMA</v>
          </cell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17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48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660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160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298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49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N101">
            <v>3</v>
          </cell>
          <cell r="O101">
            <v>7</v>
          </cell>
          <cell r="P101">
            <v>41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41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44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32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24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37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41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88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855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246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880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1913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222</v>
          </cell>
        </row>
        <row r="115">
          <cell r="H115" t="str">
            <v>105415-P.S.R. BARRAZA</v>
          </cell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85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56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44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52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84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6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44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18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64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58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206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310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106</v>
          </cell>
        </row>
        <row r="128">
          <cell r="H128" t="str">
            <v>Total 04301-OVALLE</v>
          </cell>
          <cell r="I128">
            <v>609</v>
          </cell>
          <cell r="J128">
            <v>562</v>
          </cell>
          <cell r="K128">
            <v>874</v>
          </cell>
          <cell r="L128">
            <v>626</v>
          </cell>
          <cell r="M128">
            <v>628</v>
          </cell>
          <cell r="N128">
            <v>562</v>
          </cell>
          <cell r="O128">
            <v>533</v>
          </cell>
          <cell r="P128">
            <v>4394</v>
          </cell>
        </row>
        <row r="129">
          <cell r="H129" t="str">
            <v>04302-COMBARBALÁ</v>
          </cell>
        </row>
        <row r="130">
          <cell r="H130" t="str">
            <v>105105-HOSPITAL COMBARBALA</v>
          </cell>
          <cell r="I130">
            <v>28</v>
          </cell>
          <cell r="J130">
            <v>30</v>
          </cell>
          <cell r="K130">
            <v>22</v>
          </cell>
          <cell r="L130">
            <v>22</v>
          </cell>
          <cell r="M130">
            <v>17</v>
          </cell>
          <cell r="N130">
            <v>16</v>
          </cell>
          <cell r="O130">
            <v>8</v>
          </cell>
          <cell r="P130">
            <v>143</v>
          </cell>
        </row>
        <row r="131">
          <cell r="H131" t="str">
            <v>105433-P.S.R. SAN LORENZO</v>
          </cell>
          <cell r="K131">
            <v>5</v>
          </cell>
          <cell r="L131">
            <v>1</v>
          </cell>
          <cell r="N131">
            <v>7</v>
          </cell>
          <cell r="O131">
            <v>2</v>
          </cell>
          <cell r="P131">
            <v>15</v>
          </cell>
        </row>
        <row r="132">
          <cell r="H132" t="str">
            <v>105434-P.S.R. SAN MARCOS</v>
          </cell>
          <cell r="I132">
            <v>2</v>
          </cell>
          <cell r="J132">
            <v>1</v>
          </cell>
          <cell r="K132">
            <v>4</v>
          </cell>
          <cell r="L132">
            <v>2</v>
          </cell>
          <cell r="M132">
            <v>5</v>
          </cell>
          <cell r="N132">
            <v>5</v>
          </cell>
          <cell r="O132">
            <v>23</v>
          </cell>
          <cell r="P132">
            <v>42</v>
          </cell>
        </row>
        <row r="133">
          <cell r="H133" t="str">
            <v>105441-P.S.R. MANQUEHUA</v>
          </cell>
          <cell r="I133">
            <v>12</v>
          </cell>
          <cell r="J133">
            <v>8</v>
          </cell>
          <cell r="K133">
            <v>4</v>
          </cell>
          <cell r="L133">
            <v>17</v>
          </cell>
          <cell r="M133">
            <v>6</v>
          </cell>
          <cell r="N133">
            <v>12</v>
          </cell>
          <cell r="O133">
            <v>7</v>
          </cell>
          <cell r="P133">
            <v>66</v>
          </cell>
        </row>
        <row r="134">
          <cell r="H134" t="str">
            <v xml:space="preserve">105459-P.S.R. BARRANCAS                </v>
          </cell>
          <cell r="I134">
            <v>15</v>
          </cell>
          <cell r="J134">
            <v>7</v>
          </cell>
          <cell r="K134">
            <v>6</v>
          </cell>
          <cell r="L134">
            <v>7</v>
          </cell>
          <cell r="M134">
            <v>8</v>
          </cell>
          <cell r="N134">
            <v>8</v>
          </cell>
          <cell r="O134">
            <v>12</v>
          </cell>
          <cell r="P134">
            <v>63</v>
          </cell>
        </row>
        <row r="135">
          <cell r="H135" t="str">
            <v>105460-P.S.R. COGOTI 18</v>
          </cell>
          <cell r="I135">
            <v>7</v>
          </cell>
          <cell r="J135">
            <v>10</v>
          </cell>
          <cell r="K135">
            <v>10</v>
          </cell>
          <cell r="L135">
            <v>9</v>
          </cell>
          <cell r="M135">
            <v>2</v>
          </cell>
          <cell r="N135">
            <v>9</v>
          </cell>
          <cell r="O135">
            <v>4</v>
          </cell>
          <cell r="P135">
            <v>51</v>
          </cell>
        </row>
        <row r="136">
          <cell r="H136" t="str">
            <v>105461-P.S.R. EL HUACHO</v>
          </cell>
          <cell r="J136">
            <v>2</v>
          </cell>
          <cell r="L136">
            <v>1</v>
          </cell>
          <cell r="M136">
            <v>4</v>
          </cell>
          <cell r="N136">
            <v>3</v>
          </cell>
          <cell r="O136">
            <v>1</v>
          </cell>
          <cell r="P136">
            <v>11</v>
          </cell>
        </row>
        <row r="137">
          <cell r="H137" t="str">
            <v>105462-P.S.R. EL SAUCE</v>
          </cell>
          <cell r="I137">
            <v>14</v>
          </cell>
          <cell r="J137">
            <v>9</v>
          </cell>
          <cell r="K137">
            <v>8</v>
          </cell>
          <cell r="L137">
            <v>2</v>
          </cell>
          <cell r="M137">
            <v>10</v>
          </cell>
          <cell r="N137">
            <v>8</v>
          </cell>
          <cell r="O137">
            <v>2</v>
          </cell>
          <cell r="P137">
            <v>53</v>
          </cell>
        </row>
        <row r="138">
          <cell r="H138" t="str">
            <v>105463-P.S.R. QUILITAPIA</v>
          </cell>
          <cell r="I138">
            <v>8</v>
          </cell>
          <cell r="J138">
            <v>10</v>
          </cell>
          <cell r="K138">
            <v>5</v>
          </cell>
          <cell r="L138">
            <v>8</v>
          </cell>
          <cell r="M138">
            <v>5</v>
          </cell>
          <cell r="N138">
            <v>7</v>
          </cell>
          <cell r="O138">
            <v>0</v>
          </cell>
          <cell r="P138">
            <v>43</v>
          </cell>
        </row>
        <row r="139">
          <cell r="H139" t="str">
            <v>105464-P.S.R. LA LIGUA</v>
          </cell>
          <cell r="I139">
            <v>5</v>
          </cell>
          <cell r="J139">
            <v>4</v>
          </cell>
          <cell r="K139">
            <v>3</v>
          </cell>
          <cell r="L139">
            <v>0</v>
          </cell>
          <cell r="M139">
            <v>0</v>
          </cell>
          <cell r="N139">
            <v>9</v>
          </cell>
          <cell r="O139">
            <v>2</v>
          </cell>
          <cell r="P139">
            <v>23</v>
          </cell>
        </row>
        <row r="140">
          <cell r="H140" t="str">
            <v>105465-P.S.R. RAMADILLA</v>
          </cell>
          <cell r="I140">
            <v>4</v>
          </cell>
          <cell r="J140">
            <v>0</v>
          </cell>
          <cell r="K140">
            <v>1</v>
          </cell>
          <cell r="L140">
            <v>6</v>
          </cell>
          <cell r="M140">
            <v>7</v>
          </cell>
          <cell r="N140">
            <v>3</v>
          </cell>
          <cell r="O140">
            <v>4</v>
          </cell>
          <cell r="P140">
            <v>25</v>
          </cell>
        </row>
        <row r="141">
          <cell r="H141" t="str">
            <v>105466-P.S.R. VALLE HERMOSO</v>
          </cell>
          <cell r="I141">
            <v>6</v>
          </cell>
          <cell r="J141">
            <v>4</v>
          </cell>
          <cell r="K141">
            <v>6</v>
          </cell>
          <cell r="L141">
            <v>5</v>
          </cell>
          <cell r="M141">
            <v>3</v>
          </cell>
          <cell r="N141">
            <v>6</v>
          </cell>
          <cell r="O141">
            <v>1</v>
          </cell>
          <cell r="P141">
            <v>31</v>
          </cell>
        </row>
        <row r="142">
          <cell r="H142" t="str">
            <v>105490-P.S.R. EL DURAZNO</v>
          </cell>
          <cell r="I142">
            <v>4</v>
          </cell>
          <cell r="J142">
            <v>11</v>
          </cell>
          <cell r="K142">
            <v>4</v>
          </cell>
          <cell r="M142">
            <v>0</v>
          </cell>
          <cell r="N142">
            <v>3</v>
          </cell>
          <cell r="O142">
            <v>3</v>
          </cell>
          <cell r="P142">
            <v>25</v>
          </cell>
        </row>
        <row r="143">
          <cell r="H143" t="str">
            <v>Total 04302-COMBARBALÁ</v>
          </cell>
          <cell r="I143">
            <v>105</v>
          </cell>
          <cell r="J143">
            <v>96</v>
          </cell>
          <cell r="K143">
            <v>78</v>
          </cell>
          <cell r="L143">
            <v>80</v>
          </cell>
          <cell r="M143">
            <v>67</v>
          </cell>
          <cell r="N143">
            <v>96</v>
          </cell>
          <cell r="O143">
            <v>69</v>
          </cell>
          <cell r="P143">
            <v>591</v>
          </cell>
        </row>
        <row r="144">
          <cell r="H144" t="str">
            <v>04304-MONTE PATRIA</v>
          </cell>
        </row>
        <row r="145">
          <cell r="H145" t="str">
            <v>105307-CES. RURAL MONTE PATRIA</v>
          </cell>
          <cell r="I145">
            <v>23</v>
          </cell>
          <cell r="J145">
            <v>35</v>
          </cell>
          <cell r="K145">
            <v>51</v>
          </cell>
          <cell r="L145">
            <v>17</v>
          </cell>
          <cell r="M145">
            <v>48</v>
          </cell>
          <cell r="N145">
            <v>84</v>
          </cell>
          <cell r="O145">
            <v>43</v>
          </cell>
          <cell r="P145">
            <v>301</v>
          </cell>
        </row>
        <row r="146">
          <cell r="H146" t="str">
            <v>105311-CES. RURAL CHAÑARAL ALTO</v>
          </cell>
          <cell r="I146">
            <v>11</v>
          </cell>
          <cell r="J146">
            <v>4</v>
          </cell>
          <cell r="K146">
            <v>38</v>
          </cell>
          <cell r="L146">
            <v>45</v>
          </cell>
          <cell r="M146">
            <v>42</v>
          </cell>
          <cell r="N146">
            <v>7</v>
          </cell>
          <cell r="O146">
            <v>15</v>
          </cell>
          <cell r="P146">
            <v>162</v>
          </cell>
        </row>
        <row r="147">
          <cell r="H147" t="str">
            <v>105312-CES. RURAL CAREN</v>
          </cell>
          <cell r="I147">
            <v>3</v>
          </cell>
          <cell r="J147">
            <v>0</v>
          </cell>
          <cell r="K147">
            <v>22</v>
          </cell>
          <cell r="L147">
            <v>26</v>
          </cell>
          <cell r="M147">
            <v>12</v>
          </cell>
          <cell r="N147">
            <v>13</v>
          </cell>
          <cell r="O147">
            <v>0</v>
          </cell>
          <cell r="P147">
            <v>76</v>
          </cell>
        </row>
        <row r="148">
          <cell r="H148" t="str">
            <v>105318-CES. RURAL EL PALQUI</v>
          </cell>
          <cell r="I148">
            <v>22</v>
          </cell>
          <cell r="J148">
            <v>56</v>
          </cell>
          <cell r="K148">
            <v>70</v>
          </cell>
          <cell r="L148">
            <v>26</v>
          </cell>
          <cell r="M148">
            <v>22</v>
          </cell>
          <cell r="N148">
            <v>25</v>
          </cell>
          <cell r="O148">
            <v>20</v>
          </cell>
          <cell r="P148">
            <v>241</v>
          </cell>
        </row>
        <row r="149">
          <cell r="H149" t="str">
            <v>105425-P.S.R. CHILECITO</v>
          </cell>
          <cell r="I149">
            <v>5</v>
          </cell>
          <cell r="J149">
            <v>3</v>
          </cell>
          <cell r="K149">
            <v>22</v>
          </cell>
          <cell r="L149">
            <v>2</v>
          </cell>
          <cell r="M149">
            <v>6</v>
          </cell>
          <cell r="N149">
            <v>2</v>
          </cell>
          <cell r="O149">
            <v>2</v>
          </cell>
          <cell r="P149">
            <v>42</v>
          </cell>
        </row>
        <row r="150">
          <cell r="H150" t="str">
            <v>105427-P.S.R. HACIENDA VALDIVIA</v>
          </cell>
          <cell r="I150">
            <v>4</v>
          </cell>
          <cell r="J150">
            <v>2</v>
          </cell>
          <cell r="K150">
            <v>10</v>
          </cell>
          <cell r="L150">
            <v>5</v>
          </cell>
          <cell r="M150">
            <v>6</v>
          </cell>
          <cell r="N150">
            <v>1</v>
          </cell>
          <cell r="O150">
            <v>7</v>
          </cell>
          <cell r="P150">
            <v>35</v>
          </cell>
        </row>
        <row r="151">
          <cell r="H151" t="str">
            <v>105428-P.S.R. HUATULAME</v>
          </cell>
          <cell r="I151">
            <v>0</v>
          </cell>
          <cell r="J151">
            <v>3</v>
          </cell>
          <cell r="K151">
            <v>24</v>
          </cell>
          <cell r="L151">
            <v>11</v>
          </cell>
          <cell r="M151">
            <v>0</v>
          </cell>
          <cell r="N151">
            <v>13</v>
          </cell>
          <cell r="O151">
            <v>6</v>
          </cell>
          <cell r="P151">
            <v>57</v>
          </cell>
        </row>
        <row r="152">
          <cell r="H152" t="str">
            <v>105430-P.S.R. MIALQUI</v>
          </cell>
          <cell r="I152">
            <v>1</v>
          </cell>
          <cell r="J152">
            <v>2</v>
          </cell>
          <cell r="L152">
            <v>0</v>
          </cell>
          <cell r="M152">
            <v>0</v>
          </cell>
          <cell r="N152">
            <v>0</v>
          </cell>
          <cell r="O152">
            <v>3</v>
          </cell>
          <cell r="P152">
            <v>6</v>
          </cell>
        </row>
        <row r="153">
          <cell r="H153" t="str">
            <v>105431-P.S.R. PEDREGAL</v>
          </cell>
          <cell r="I153">
            <v>6</v>
          </cell>
          <cell r="J153">
            <v>7</v>
          </cell>
          <cell r="K153">
            <v>11</v>
          </cell>
          <cell r="L153">
            <v>4</v>
          </cell>
          <cell r="M153">
            <v>12</v>
          </cell>
          <cell r="N153">
            <v>14</v>
          </cell>
          <cell r="O153">
            <v>1</v>
          </cell>
          <cell r="P153">
            <v>55</v>
          </cell>
        </row>
        <row r="154">
          <cell r="H154" t="str">
            <v>105432-P.S.R. RAPEL</v>
          </cell>
          <cell r="I154">
            <v>22</v>
          </cell>
          <cell r="J154">
            <v>18</v>
          </cell>
          <cell r="K154">
            <v>17</v>
          </cell>
          <cell r="L154">
            <v>5</v>
          </cell>
          <cell r="M154">
            <v>16</v>
          </cell>
          <cell r="N154">
            <v>2</v>
          </cell>
          <cell r="O154">
            <v>9</v>
          </cell>
          <cell r="P154">
            <v>89</v>
          </cell>
        </row>
        <row r="155">
          <cell r="H155" t="str">
            <v>105435-P.S.R. TULAHUEN</v>
          </cell>
          <cell r="I155">
            <v>20</v>
          </cell>
          <cell r="J155">
            <v>10</v>
          </cell>
          <cell r="K155">
            <v>21</v>
          </cell>
          <cell r="L155">
            <v>20</v>
          </cell>
          <cell r="M155">
            <v>7</v>
          </cell>
          <cell r="N155">
            <v>10</v>
          </cell>
          <cell r="O155">
            <v>18</v>
          </cell>
          <cell r="P155">
            <v>106</v>
          </cell>
        </row>
        <row r="156">
          <cell r="H156" t="str">
            <v>105436-P.S.R. EL MAITEN</v>
          </cell>
          <cell r="I156">
            <v>7</v>
          </cell>
          <cell r="J156">
            <v>0</v>
          </cell>
          <cell r="K156">
            <v>6</v>
          </cell>
          <cell r="L156">
            <v>5</v>
          </cell>
          <cell r="M156">
            <v>4</v>
          </cell>
          <cell r="N156">
            <v>0</v>
          </cell>
          <cell r="O156">
            <v>8</v>
          </cell>
          <cell r="P156">
            <v>30</v>
          </cell>
        </row>
        <row r="157">
          <cell r="H157" t="str">
            <v>105489-P.S.R. RAMADAS DE TULAHUEN</v>
          </cell>
          <cell r="I157">
            <v>7</v>
          </cell>
          <cell r="J157">
            <v>11</v>
          </cell>
          <cell r="K157">
            <v>3</v>
          </cell>
          <cell r="N157">
            <v>4</v>
          </cell>
          <cell r="O157">
            <v>0</v>
          </cell>
          <cell r="P157">
            <v>25</v>
          </cell>
        </row>
        <row r="158">
          <cell r="H158" t="str">
            <v>Total 04304-MONTE PATRIA</v>
          </cell>
          <cell r="I158">
            <v>131</v>
          </cell>
          <cell r="J158">
            <v>151</v>
          </cell>
          <cell r="K158">
            <v>295</v>
          </cell>
          <cell r="L158">
            <v>166</v>
          </cell>
          <cell r="M158">
            <v>175</v>
          </cell>
          <cell r="N158">
            <v>175</v>
          </cell>
          <cell r="O158">
            <v>132</v>
          </cell>
          <cell r="P158">
            <v>1225</v>
          </cell>
        </row>
        <row r="159">
          <cell r="H159" t="str">
            <v>04304-PUNITAQUI</v>
          </cell>
        </row>
        <row r="160">
          <cell r="H160" t="str">
            <v>105308-CES. RURAL PUNITAQUI</v>
          </cell>
          <cell r="I160">
            <v>59</v>
          </cell>
          <cell r="J160">
            <v>34</v>
          </cell>
          <cell r="K160">
            <v>72</v>
          </cell>
          <cell r="L160">
            <v>26</v>
          </cell>
          <cell r="M160">
            <v>48</v>
          </cell>
          <cell r="N160">
            <v>73</v>
          </cell>
          <cell r="O160">
            <v>67</v>
          </cell>
          <cell r="P160">
            <v>379</v>
          </cell>
        </row>
        <row r="161">
          <cell r="H161" t="str">
            <v>105440-P.S.R. DIVISADERO</v>
          </cell>
          <cell r="I161">
            <v>15</v>
          </cell>
          <cell r="J161">
            <v>11</v>
          </cell>
          <cell r="K161">
            <v>19</v>
          </cell>
          <cell r="L161">
            <v>4</v>
          </cell>
          <cell r="M161">
            <v>11</v>
          </cell>
          <cell r="N161">
            <v>5</v>
          </cell>
          <cell r="O161">
            <v>22</v>
          </cell>
          <cell r="P161">
            <v>87</v>
          </cell>
        </row>
        <row r="162">
          <cell r="H162" t="str">
            <v>105442-P.S.R. SAN PEDRO DE QUILES</v>
          </cell>
          <cell r="J162">
            <v>2</v>
          </cell>
          <cell r="P162">
            <v>2</v>
          </cell>
        </row>
        <row r="163">
          <cell r="H163" t="str">
            <v xml:space="preserve">105508-P.S.R. EL PARRAL DE QUILES  </v>
          </cell>
          <cell r="M163">
            <v>6</v>
          </cell>
          <cell r="N163">
            <v>1</v>
          </cell>
          <cell r="P163">
            <v>7</v>
          </cell>
        </row>
        <row r="164">
          <cell r="H164" t="str">
            <v>Total 04304-PUNITAQUI</v>
          </cell>
          <cell r="I164">
            <v>74</v>
          </cell>
          <cell r="J164">
            <v>47</v>
          </cell>
          <cell r="K164">
            <v>91</v>
          </cell>
          <cell r="L164">
            <v>30</v>
          </cell>
          <cell r="M164">
            <v>65</v>
          </cell>
          <cell r="N164">
            <v>79</v>
          </cell>
          <cell r="O164">
            <v>89</v>
          </cell>
          <cell r="P164">
            <v>475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0</v>
          </cell>
          <cell r="J166">
            <v>5</v>
          </cell>
          <cell r="K166">
            <v>31</v>
          </cell>
          <cell r="L166">
            <v>7</v>
          </cell>
          <cell r="M166">
            <v>5</v>
          </cell>
          <cell r="N166">
            <v>33</v>
          </cell>
          <cell r="O166">
            <v>0</v>
          </cell>
          <cell r="P166">
            <v>81</v>
          </cell>
        </row>
        <row r="167">
          <cell r="H167" t="str">
            <v>105409-P.S.R. EL CHAÑAR</v>
          </cell>
          <cell r="I167">
            <v>0</v>
          </cell>
          <cell r="J167">
            <v>5</v>
          </cell>
          <cell r="K167">
            <v>0</v>
          </cell>
          <cell r="L167">
            <v>2</v>
          </cell>
          <cell r="M167">
            <v>0</v>
          </cell>
          <cell r="N167">
            <v>3</v>
          </cell>
          <cell r="O167">
            <v>3</v>
          </cell>
          <cell r="P167">
            <v>13</v>
          </cell>
        </row>
        <row r="168">
          <cell r="H168" t="str">
            <v>105410-P.S.R. HURTADO</v>
          </cell>
          <cell r="I168">
            <v>7</v>
          </cell>
          <cell r="J168">
            <v>7</v>
          </cell>
          <cell r="K168">
            <v>9</v>
          </cell>
          <cell r="L168">
            <v>2</v>
          </cell>
          <cell r="M168">
            <v>3</v>
          </cell>
          <cell r="N168">
            <v>3</v>
          </cell>
          <cell r="O168">
            <v>11</v>
          </cell>
          <cell r="P168">
            <v>42</v>
          </cell>
        </row>
        <row r="169">
          <cell r="H169" t="str">
            <v>105411-P.S.R. LAS BREAS</v>
          </cell>
          <cell r="I169">
            <v>5</v>
          </cell>
          <cell r="K169">
            <v>6</v>
          </cell>
          <cell r="L169">
            <v>8</v>
          </cell>
          <cell r="M169">
            <v>1</v>
          </cell>
          <cell r="N169">
            <v>0</v>
          </cell>
          <cell r="O169">
            <v>5</v>
          </cell>
          <cell r="P169">
            <v>25</v>
          </cell>
        </row>
        <row r="170">
          <cell r="H170" t="str">
            <v>105413-P.S.R. SAMO ALTO</v>
          </cell>
          <cell r="I170">
            <v>2</v>
          </cell>
          <cell r="J170">
            <v>16</v>
          </cell>
          <cell r="K170">
            <v>7</v>
          </cell>
          <cell r="L170">
            <v>10</v>
          </cell>
          <cell r="M170">
            <v>3</v>
          </cell>
          <cell r="N170">
            <v>1</v>
          </cell>
          <cell r="O170">
            <v>8</v>
          </cell>
          <cell r="P170">
            <v>47</v>
          </cell>
        </row>
        <row r="171">
          <cell r="H171" t="str">
            <v>105414-P.S.R. SERON</v>
          </cell>
          <cell r="I171">
            <v>0</v>
          </cell>
          <cell r="K171">
            <v>3</v>
          </cell>
          <cell r="M171">
            <v>12</v>
          </cell>
          <cell r="N171">
            <v>7</v>
          </cell>
          <cell r="P171">
            <v>22</v>
          </cell>
        </row>
        <row r="172">
          <cell r="H172" t="str">
            <v>105503-P.S.R. TABAQUEROS</v>
          </cell>
          <cell r="I172">
            <v>1</v>
          </cell>
          <cell r="J172">
            <v>3</v>
          </cell>
          <cell r="K172">
            <v>1</v>
          </cell>
          <cell r="M172">
            <v>5</v>
          </cell>
          <cell r="N172">
            <v>6</v>
          </cell>
          <cell r="O172">
            <v>7</v>
          </cell>
          <cell r="P172">
            <v>23</v>
          </cell>
        </row>
        <row r="173">
          <cell r="H173" t="str">
            <v>Total 04305-RIO HURTADO</v>
          </cell>
          <cell r="I173">
            <v>15</v>
          </cell>
          <cell r="J173">
            <v>36</v>
          </cell>
          <cell r="K173">
            <v>57</v>
          </cell>
          <cell r="L173">
            <v>29</v>
          </cell>
          <cell r="M173">
            <v>29</v>
          </cell>
          <cell r="N173">
            <v>53</v>
          </cell>
          <cell r="O173">
            <v>34</v>
          </cell>
          <cell r="P173">
            <v>253</v>
          </cell>
        </row>
        <row r="174">
          <cell r="H174" t="str">
            <v>Total general</v>
          </cell>
          <cell r="I174">
            <v>3123</v>
          </cell>
          <cell r="J174">
            <v>2858</v>
          </cell>
          <cell r="K174">
            <v>4395</v>
          </cell>
          <cell r="L174">
            <v>2858</v>
          </cell>
          <cell r="M174">
            <v>3287</v>
          </cell>
          <cell r="N174">
            <v>3580</v>
          </cell>
          <cell r="O174">
            <v>3011</v>
          </cell>
          <cell r="P174">
            <v>23112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142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137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203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148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242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226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3</v>
          </cell>
          <cell r="P12">
            <v>23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M13">
            <v>0</v>
          </cell>
          <cell r="N13">
            <v>1</v>
          </cell>
          <cell r="O13">
            <v>2</v>
          </cell>
          <cell r="P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4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7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21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11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28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182</v>
          </cell>
          <cell r="P19">
            <v>1200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170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211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385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58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327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11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16</v>
          </cell>
          <cell r="P27">
            <v>58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M28">
            <v>1</v>
          </cell>
          <cell r="N28">
            <v>5</v>
          </cell>
          <cell r="P28">
            <v>12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31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39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206</v>
          </cell>
          <cell r="P31">
            <v>1302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77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77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16</v>
          </cell>
        </row>
        <row r="37">
          <cell r="H37" t="str">
            <v xml:space="preserve">105500-P.S.R. CALETA HORNOS        </v>
          </cell>
          <cell r="J37">
            <v>0</v>
          </cell>
          <cell r="K37">
            <v>3</v>
          </cell>
          <cell r="M37">
            <v>2</v>
          </cell>
          <cell r="N37">
            <v>1</v>
          </cell>
          <cell r="O37">
            <v>1</v>
          </cell>
          <cell r="P37">
            <v>7</v>
          </cell>
        </row>
        <row r="38">
          <cell r="H38" t="str">
            <v>105505-P.S.R. LOS CHOROS</v>
          </cell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2</v>
          </cell>
        </row>
        <row r="39">
          <cell r="H39" t="str">
            <v>105506-P.S.R. EL TRAPICHE</v>
          </cell>
          <cell r="J39">
            <v>0</v>
          </cell>
          <cell r="K39">
            <v>2</v>
          </cell>
          <cell r="L39">
            <v>0</v>
          </cell>
          <cell r="M39">
            <v>1</v>
          </cell>
          <cell r="O39">
            <v>0</v>
          </cell>
          <cell r="P39">
            <v>3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28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13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M43">
            <v>1</v>
          </cell>
          <cell r="N43">
            <v>0</v>
          </cell>
          <cell r="O43">
            <v>1</v>
          </cell>
          <cell r="P43">
            <v>3</v>
          </cell>
        </row>
        <row r="44">
          <cell r="H44" t="str">
            <v>105476-P.S.R. MONTE GRANDE</v>
          </cell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3</v>
          </cell>
        </row>
        <row r="45">
          <cell r="H45" t="str">
            <v>105477-P.S.R. PISCO ELQUI</v>
          </cell>
          <cell r="J45">
            <v>0</v>
          </cell>
          <cell r="K45">
            <v>3</v>
          </cell>
          <cell r="M45">
            <v>0</v>
          </cell>
          <cell r="N45">
            <v>1</v>
          </cell>
          <cell r="O45">
            <v>1</v>
          </cell>
          <cell r="P45">
            <v>5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24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72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7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L50">
            <v>2</v>
          </cell>
          <cell r="N50">
            <v>0</v>
          </cell>
          <cell r="P50">
            <v>6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8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14</v>
          </cell>
        </row>
        <row r="53">
          <cell r="H53" t="str">
            <v>105472-P.S.R. RIVADAVIA</v>
          </cell>
          <cell r="J53">
            <v>2</v>
          </cell>
          <cell r="L53">
            <v>0</v>
          </cell>
          <cell r="M53">
            <v>1</v>
          </cell>
          <cell r="P53">
            <v>3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6</v>
          </cell>
        </row>
        <row r="55">
          <cell r="H55" t="str">
            <v>105474-P.S.R. CHAPILCA</v>
          </cell>
          <cell r="J55">
            <v>0</v>
          </cell>
          <cell r="K55">
            <v>1</v>
          </cell>
          <cell r="L55">
            <v>0</v>
          </cell>
          <cell r="O55">
            <v>1</v>
          </cell>
          <cell r="P55">
            <v>2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25</v>
          </cell>
        </row>
        <row r="57">
          <cell r="H57" t="str">
            <v>105509-P.S.R. GUALLIGUAICA</v>
          </cell>
          <cell r="J57">
            <v>0</v>
          </cell>
          <cell r="K57">
            <v>3</v>
          </cell>
          <cell r="L57">
            <v>1</v>
          </cell>
          <cell r="N57">
            <v>2</v>
          </cell>
          <cell r="P57">
            <v>6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149</v>
          </cell>
        </row>
        <row r="59">
          <cell r="H59" t="str">
            <v>04201-ILLAPEL</v>
          </cell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106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M61">
            <v>14</v>
          </cell>
          <cell r="N61">
            <v>8</v>
          </cell>
          <cell r="O61">
            <v>7</v>
          </cell>
          <cell r="P61">
            <v>52</v>
          </cell>
        </row>
        <row r="62">
          <cell r="H62" t="str">
            <v xml:space="preserve">105443-P.S.R. CARCAMO                   </v>
          </cell>
          <cell r="J62">
            <v>0</v>
          </cell>
          <cell r="K62">
            <v>1</v>
          </cell>
          <cell r="L62">
            <v>0</v>
          </cell>
          <cell r="N62">
            <v>3</v>
          </cell>
          <cell r="O62">
            <v>2</v>
          </cell>
          <cell r="P62">
            <v>6</v>
          </cell>
        </row>
        <row r="63">
          <cell r="H63" t="str">
            <v>105444-P.S.R. HUINTIL</v>
          </cell>
          <cell r="L63">
            <v>1</v>
          </cell>
          <cell r="N63">
            <v>1</v>
          </cell>
          <cell r="O63">
            <v>0</v>
          </cell>
          <cell r="P63">
            <v>2</v>
          </cell>
        </row>
        <row r="64">
          <cell r="H64" t="str">
            <v>105445-P.S.R. LIMAHUIDA</v>
          </cell>
          <cell r="I64">
            <v>2</v>
          </cell>
          <cell r="K64">
            <v>0</v>
          </cell>
          <cell r="M64">
            <v>0</v>
          </cell>
          <cell r="N64">
            <v>1</v>
          </cell>
          <cell r="P64">
            <v>3</v>
          </cell>
        </row>
        <row r="65">
          <cell r="H65" t="str">
            <v>105447-P.S.R. PERALILLO</v>
          </cell>
          <cell r="J65">
            <v>2</v>
          </cell>
          <cell r="K65">
            <v>1</v>
          </cell>
          <cell r="L65">
            <v>1</v>
          </cell>
          <cell r="M65">
            <v>0</v>
          </cell>
          <cell r="N65">
            <v>0</v>
          </cell>
          <cell r="O65">
            <v>2</v>
          </cell>
          <cell r="P65">
            <v>6</v>
          </cell>
        </row>
        <row r="66">
          <cell r="H66" t="str">
            <v>105448-P.S.R. SANTA VIRGINIA</v>
          </cell>
          <cell r="K66">
            <v>0</v>
          </cell>
          <cell r="L66">
            <v>1</v>
          </cell>
          <cell r="M66">
            <v>0</v>
          </cell>
          <cell r="N66">
            <v>2</v>
          </cell>
          <cell r="P66">
            <v>3</v>
          </cell>
        </row>
        <row r="67">
          <cell r="H67" t="str">
            <v>105485-P.S.R. PLAN DE HORNOS</v>
          </cell>
          <cell r="J67">
            <v>1</v>
          </cell>
          <cell r="K67">
            <v>1</v>
          </cell>
          <cell r="L67">
            <v>1</v>
          </cell>
          <cell r="M67">
            <v>1</v>
          </cell>
          <cell r="O67">
            <v>1</v>
          </cell>
          <cell r="P67">
            <v>5</v>
          </cell>
        </row>
        <row r="68">
          <cell r="H68" t="str">
            <v>105486-P.S.R. TUNGA SUR</v>
          </cell>
          <cell r="M68">
            <v>0</v>
          </cell>
          <cell r="P68">
            <v>0</v>
          </cell>
        </row>
        <row r="69">
          <cell r="H69" t="str">
            <v>105487-P.S.R. CAÑAS UNO</v>
          </cell>
          <cell r="I69">
            <v>1</v>
          </cell>
          <cell r="J69">
            <v>6</v>
          </cell>
          <cell r="K69">
            <v>3</v>
          </cell>
          <cell r="L69">
            <v>1</v>
          </cell>
          <cell r="M69">
            <v>3</v>
          </cell>
          <cell r="N69">
            <v>3</v>
          </cell>
          <cell r="O69">
            <v>3</v>
          </cell>
          <cell r="P69">
            <v>20</v>
          </cell>
        </row>
        <row r="70">
          <cell r="H70" t="str">
            <v>105496-P.S.R. PINTACURA SUR</v>
          </cell>
          <cell r="J70">
            <v>0</v>
          </cell>
          <cell r="K70">
            <v>1</v>
          </cell>
          <cell r="L70">
            <v>0</v>
          </cell>
          <cell r="M70">
            <v>2</v>
          </cell>
          <cell r="O70">
            <v>1</v>
          </cell>
          <cell r="P70">
            <v>4</v>
          </cell>
        </row>
        <row r="71">
          <cell r="H71" t="str">
            <v>105504-P.S.R. SOCAVON</v>
          </cell>
          <cell r="J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</row>
        <row r="72">
          <cell r="H72" t="str">
            <v>Total 04201-ILLAPEL</v>
          </cell>
          <cell r="I72">
            <v>21</v>
          </cell>
          <cell r="J72">
            <v>41</v>
          </cell>
          <cell r="K72">
            <v>26</v>
          </cell>
          <cell r="L72">
            <v>15</v>
          </cell>
          <cell r="M72">
            <v>36</v>
          </cell>
          <cell r="N72">
            <v>33</v>
          </cell>
          <cell r="O72">
            <v>35</v>
          </cell>
          <cell r="P72">
            <v>207</v>
          </cell>
        </row>
        <row r="73">
          <cell r="H73" t="str">
            <v>04202-CANELA</v>
          </cell>
        </row>
        <row r="74">
          <cell r="H74" t="str">
            <v>105309-CES. RURAL CANELA</v>
          </cell>
          <cell r="I74">
            <v>4</v>
          </cell>
          <cell r="J74">
            <v>9</v>
          </cell>
          <cell r="K74">
            <v>13</v>
          </cell>
          <cell r="L74">
            <v>8</v>
          </cell>
          <cell r="M74">
            <v>3</v>
          </cell>
          <cell r="N74">
            <v>8</v>
          </cell>
          <cell r="O74">
            <v>6</v>
          </cell>
          <cell r="P74">
            <v>51</v>
          </cell>
        </row>
        <row r="75">
          <cell r="H75" t="str">
            <v xml:space="preserve">105450-P.S.R. MINCHA NORTE            </v>
          </cell>
          <cell r="J75">
            <v>0</v>
          </cell>
          <cell r="K75">
            <v>0</v>
          </cell>
          <cell r="L75">
            <v>1</v>
          </cell>
          <cell r="M75">
            <v>4</v>
          </cell>
          <cell r="N75">
            <v>0</v>
          </cell>
          <cell r="O75">
            <v>0</v>
          </cell>
          <cell r="P75">
            <v>5</v>
          </cell>
        </row>
        <row r="76">
          <cell r="H76" t="str">
            <v>105451-P.S.R. AGUA FRIA</v>
          </cell>
          <cell r="J76">
            <v>0</v>
          </cell>
          <cell r="P76">
            <v>0</v>
          </cell>
        </row>
        <row r="77">
          <cell r="H77" t="str">
            <v>105482-P.S.R. CANELA ALTA</v>
          </cell>
          <cell r="I77">
            <v>0</v>
          </cell>
          <cell r="K77">
            <v>4</v>
          </cell>
          <cell r="N77">
            <v>1</v>
          </cell>
          <cell r="O77">
            <v>1</v>
          </cell>
          <cell r="P77">
            <v>6</v>
          </cell>
        </row>
        <row r="78">
          <cell r="H78" t="str">
            <v>105483-P.S.R. LOS RULOS</v>
          </cell>
          <cell r="J78">
            <v>0</v>
          </cell>
          <cell r="K78">
            <v>0</v>
          </cell>
          <cell r="M78">
            <v>1</v>
          </cell>
          <cell r="O78">
            <v>0</v>
          </cell>
          <cell r="P78">
            <v>1</v>
          </cell>
        </row>
        <row r="79">
          <cell r="H79" t="str">
            <v>105484-P.S.R. HUENTELAUQUEN</v>
          </cell>
          <cell r="I79">
            <v>1</v>
          </cell>
          <cell r="K79">
            <v>2</v>
          </cell>
          <cell r="L79">
            <v>1</v>
          </cell>
          <cell r="N79">
            <v>1</v>
          </cell>
          <cell r="O79">
            <v>1</v>
          </cell>
          <cell r="P79">
            <v>6</v>
          </cell>
        </row>
        <row r="80">
          <cell r="H80" t="str">
            <v>105488-P.S.R. ESPIRITU SANTO</v>
          </cell>
          <cell r="I80">
            <v>1</v>
          </cell>
          <cell r="L80">
            <v>1</v>
          </cell>
          <cell r="P80">
            <v>2</v>
          </cell>
        </row>
        <row r="81">
          <cell r="H81" t="str">
            <v>105493-P.S.R. MINCHA SUR</v>
          </cell>
          <cell r="K81">
            <v>1</v>
          </cell>
          <cell r="P81">
            <v>1</v>
          </cell>
        </row>
        <row r="82">
          <cell r="H82" t="str">
            <v>105497-P.S.R. JABONERIA</v>
          </cell>
          <cell r="N82">
            <v>0</v>
          </cell>
          <cell r="P82">
            <v>0</v>
          </cell>
        </row>
        <row r="83">
          <cell r="H83" t="str">
            <v>Total 04202-CANELA</v>
          </cell>
          <cell r="I83">
            <v>6</v>
          </cell>
          <cell r="J83">
            <v>9</v>
          </cell>
          <cell r="K83">
            <v>20</v>
          </cell>
          <cell r="L83">
            <v>11</v>
          </cell>
          <cell r="M83">
            <v>8</v>
          </cell>
          <cell r="N83">
            <v>10</v>
          </cell>
          <cell r="O83">
            <v>8</v>
          </cell>
          <cell r="P83">
            <v>72</v>
          </cell>
        </row>
        <row r="84">
          <cell r="H84" t="str">
            <v>04203-LOS VILOS</v>
          </cell>
        </row>
        <row r="85">
          <cell r="H85" t="str">
            <v>105108-HOSPITAL LOS VILOS</v>
          </cell>
          <cell r="I85">
            <v>17</v>
          </cell>
          <cell r="J85">
            <v>22</v>
          </cell>
          <cell r="K85">
            <v>13</v>
          </cell>
          <cell r="L85">
            <v>8</v>
          </cell>
          <cell r="M85">
            <v>11</v>
          </cell>
          <cell r="N85">
            <v>11</v>
          </cell>
          <cell r="O85">
            <v>12</v>
          </cell>
          <cell r="P85">
            <v>94</v>
          </cell>
        </row>
        <row r="86">
          <cell r="H86" t="str">
            <v xml:space="preserve">105478-P.S.R. CAIMANES                   </v>
          </cell>
          <cell r="I86">
            <v>3</v>
          </cell>
          <cell r="J86">
            <v>5</v>
          </cell>
          <cell r="K86">
            <v>5</v>
          </cell>
          <cell r="L86">
            <v>3</v>
          </cell>
          <cell r="M86">
            <v>3</v>
          </cell>
          <cell r="N86">
            <v>2</v>
          </cell>
          <cell r="O86">
            <v>3</v>
          </cell>
          <cell r="P86">
            <v>24</v>
          </cell>
        </row>
        <row r="87">
          <cell r="H87" t="str">
            <v>105479-P.S.R. GUANGUALI</v>
          </cell>
          <cell r="I87">
            <v>0</v>
          </cell>
          <cell r="J87">
            <v>1</v>
          </cell>
          <cell r="P87">
            <v>1</v>
          </cell>
        </row>
        <row r="88">
          <cell r="H88" t="str">
            <v>105480-P.S.R. QUILIMARI</v>
          </cell>
          <cell r="I88">
            <v>2</v>
          </cell>
          <cell r="J88">
            <v>1</v>
          </cell>
          <cell r="K88">
            <v>2</v>
          </cell>
          <cell r="L88">
            <v>5</v>
          </cell>
          <cell r="M88">
            <v>0</v>
          </cell>
          <cell r="N88">
            <v>2</v>
          </cell>
          <cell r="O88">
            <v>3</v>
          </cell>
          <cell r="P88">
            <v>15</v>
          </cell>
        </row>
        <row r="89">
          <cell r="H89" t="str">
            <v>105481-P.S.R. TILAMA</v>
          </cell>
          <cell r="I89">
            <v>3</v>
          </cell>
          <cell r="K89">
            <v>2</v>
          </cell>
          <cell r="L89">
            <v>1</v>
          </cell>
          <cell r="M89">
            <v>1</v>
          </cell>
          <cell r="N89">
            <v>1</v>
          </cell>
          <cell r="O89">
            <v>0</v>
          </cell>
          <cell r="P89">
            <v>8</v>
          </cell>
        </row>
        <row r="90">
          <cell r="H90" t="str">
            <v>105511-P.S.R. LOS CONDORES</v>
          </cell>
          <cell r="K90">
            <v>1</v>
          </cell>
          <cell r="L90">
            <v>0</v>
          </cell>
          <cell r="M90">
            <v>3</v>
          </cell>
          <cell r="N90">
            <v>0</v>
          </cell>
          <cell r="O90">
            <v>1</v>
          </cell>
          <cell r="P90">
            <v>5</v>
          </cell>
        </row>
        <row r="91">
          <cell r="H91" t="str">
            <v>Total 04203-LOS VILOS</v>
          </cell>
          <cell r="I91">
            <v>25</v>
          </cell>
          <cell r="J91">
            <v>29</v>
          </cell>
          <cell r="K91">
            <v>23</v>
          </cell>
          <cell r="L91">
            <v>17</v>
          </cell>
          <cell r="M91">
            <v>18</v>
          </cell>
          <cell r="N91">
            <v>16</v>
          </cell>
          <cell r="O91">
            <v>19</v>
          </cell>
          <cell r="P91">
            <v>147</v>
          </cell>
        </row>
        <row r="92">
          <cell r="H92" t="str">
            <v>04204-SALAMANCA</v>
          </cell>
        </row>
        <row r="93">
          <cell r="H93" t="str">
            <v>105104-HOSPITAL SALAMANCA</v>
          </cell>
          <cell r="I93">
            <v>9</v>
          </cell>
          <cell r="J93">
            <v>1</v>
          </cell>
          <cell r="K93">
            <v>15</v>
          </cell>
          <cell r="L93">
            <v>12</v>
          </cell>
          <cell r="M93">
            <v>8</v>
          </cell>
          <cell r="N93">
            <v>9</v>
          </cell>
          <cell r="O93">
            <v>14</v>
          </cell>
          <cell r="P93">
            <v>68</v>
          </cell>
        </row>
        <row r="94">
          <cell r="H94" t="str">
            <v xml:space="preserve">105452-P.S.R. CUNCUMEN                 </v>
          </cell>
          <cell r="I94">
            <v>4</v>
          </cell>
          <cell r="J94">
            <v>3</v>
          </cell>
          <cell r="K94">
            <v>6</v>
          </cell>
          <cell r="L94">
            <v>4</v>
          </cell>
          <cell r="M94">
            <v>1</v>
          </cell>
          <cell r="N94">
            <v>6</v>
          </cell>
          <cell r="O94">
            <v>8</v>
          </cell>
          <cell r="P94">
            <v>32</v>
          </cell>
        </row>
        <row r="95">
          <cell r="H95" t="str">
            <v>105453-P.S.R. TRANQUILLA</v>
          </cell>
          <cell r="J95">
            <v>2</v>
          </cell>
          <cell r="L95">
            <v>1</v>
          </cell>
          <cell r="N95">
            <v>1</v>
          </cell>
          <cell r="O95">
            <v>0</v>
          </cell>
          <cell r="P95">
            <v>4</v>
          </cell>
        </row>
        <row r="96">
          <cell r="H96" t="str">
            <v>105454-P.S.R. CUNLAGUA</v>
          </cell>
          <cell r="J96">
            <v>1</v>
          </cell>
          <cell r="L96">
            <v>0</v>
          </cell>
          <cell r="N96">
            <v>0</v>
          </cell>
          <cell r="P96">
            <v>1</v>
          </cell>
        </row>
        <row r="97">
          <cell r="H97" t="str">
            <v>105455-P.S.R. CHILLEPIN</v>
          </cell>
          <cell r="I97">
            <v>2</v>
          </cell>
          <cell r="J97">
            <v>0</v>
          </cell>
          <cell r="K97">
            <v>3</v>
          </cell>
          <cell r="L97">
            <v>4</v>
          </cell>
          <cell r="M97">
            <v>1</v>
          </cell>
          <cell r="N97">
            <v>1</v>
          </cell>
          <cell r="O97">
            <v>1</v>
          </cell>
          <cell r="P97">
            <v>12</v>
          </cell>
        </row>
        <row r="98">
          <cell r="H98" t="str">
            <v>105456-P.S.R. LLIMPO</v>
          </cell>
          <cell r="I98">
            <v>2</v>
          </cell>
          <cell r="J98">
            <v>1</v>
          </cell>
          <cell r="L98">
            <v>0</v>
          </cell>
          <cell r="M98">
            <v>0</v>
          </cell>
          <cell r="O98">
            <v>1</v>
          </cell>
          <cell r="P98">
            <v>4</v>
          </cell>
        </row>
        <row r="99">
          <cell r="H99" t="str">
            <v>105457-P.S.R. SAN AGUSTIN</v>
          </cell>
          <cell r="J99">
            <v>1</v>
          </cell>
          <cell r="K99">
            <v>0</v>
          </cell>
          <cell r="L99">
            <v>0</v>
          </cell>
          <cell r="M99">
            <v>1</v>
          </cell>
          <cell r="O99">
            <v>0</v>
          </cell>
          <cell r="P99">
            <v>2</v>
          </cell>
        </row>
        <row r="100">
          <cell r="H100" t="str">
            <v>105458-P.S.R. TAHUINCO</v>
          </cell>
          <cell r="I100">
            <v>0</v>
          </cell>
          <cell r="J100">
            <v>2</v>
          </cell>
          <cell r="K100">
            <v>1</v>
          </cell>
          <cell r="L100">
            <v>0</v>
          </cell>
          <cell r="M100">
            <v>1</v>
          </cell>
          <cell r="N100">
            <v>1</v>
          </cell>
          <cell r="O100">
            <v>0</v>
          </cell>
          <cell r="P100">
            <v>5</v>
          </cell>
        </row>
        <row r="101">
          <cell r="H101" t="str">
            <v>105491-P.S.R. QUELEN BAJO</v>
          </cell>
          <cell r="I101">
            <v>0</v>
          </cell>
          <cell r="K101">
            <v>0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2</v>
          </cell>
        </row>
        <row r="102">
          <cell r="H102" t="str">
            <v>105492-P.S.R. CAMISA</v>
          </cell>
          <cell r="I102">
            <v>0</v>
          </cell>
          <cell r="K102">
            <v>1</v>
          </cell>
          <cell r="L102">
            <v>2</v>
          </cell>
          <cell r="M102">
            <v>1</v>
          </cell>
          <cell r="N102">
            <v>0</v>
          </cell>
          <cell r="P102">
            <v>4</v>
          </cell>
        </row>
        <row r="103">
          <cell r="H103" t="str">
            <v>105501-P.S.R. ARBOLEDA GRANDE</v>
          </cell>
          <cell r="I103">
            <v>0</v>
          </cell>
          <cell r="J103">
            <v>1</v>
          </cell>
          <cell r="K103">
            <v>1</v>
          </cell>
          <cell r="L103">
            <v>1</v>
          </cell>
          <cell r="M103">
            <v>0</v>
          </cell>
          <cell r="N103">
            <v>0</v>
          </cell>
          <cell r="O103">
            <v>0</v>
          </cell>
          <cell r="P103">
            <v>3</v>
          </cell>
        </row>
        <row r="104">
          <cell r="H104" t="str">
            <v>Total 04204-SALAMANCA</v>
          </cell>
          <cell r="I104">
            <v>17</v>
          </cell>
          <cell r="J104">
            <v>12</v>
          </cell>
          <cell r="K104">
            <v>27</v>
          </cell>
          <cell r="L104">
            <v>24</v>
          </cell>
          <cell r="M104">
            <v>14</v>
          </cell>
          <cell r="N104">
            <v>19</v>
          </cell>
          <cell r="O104">
            <v>24</v>
          </cell>
          <cell r="P104">
            <v>137</v>
          </cell>
        </row>
        <row r="105">
          <cell r="H105" t="str">
            <v>04301-OVALLE</v>
          </cell>
        </row>
        <row r="106">
          <cell r="H106" t="str">
            <v>105315-CES. RURAL C. DE TAMAYA</v>
          </cell>
          <cell r="I106">
            <v>4</v>
          </cell>
          <cell r="J106">
            <v>7</v>
          </cell>
          <cell r="K106">
            <v>7</v>
          </cell>
          <cell r="L106">
            <v>10</v>
          </cell>
          <cell r="M106">
            <v>5</v>
          </cell>
          <cell r="N106">
            <v>2</v>
          </cell>
          <cell r="O106">
            <v>5</v>
          </cell>
          <cell r="P106">
            <v>40</v>
          </cell>
        </row>
        <row r="107">
          <cell r="H107" t="str">
            <v>105317-CES. JORGE JORDAN D.</v>
          </cell>
          <cell r="I107">
            <v>23</v>
          </cell>
          <cell r="J107">
            <v>32</v>
          </cell>
          <cell r="K107">
            <v>22</v>
          </cell>
          <cell r="L107">
            <v>42</v>
          </cell>
          <cell r="M107">
            <v>39</v>
          </cell>
          <cell r="N107">
            <v>39</v>
          </cell>
          <cell r="O107">
            <v>29</v>
          </cell>
          <cell r="P107">
            <v>226</v>
          </cell>
        </row>
        <row r="108">
          <cell r="H108" t="str">
            <v>105322-CES. MARCOS MACUADA</v>
          </cell>
          <cell r="I108">
            <v>19</v>
          </cell>
          <cell r="J108">
            <v>56</v>
          </cell>
          <cell r="K108">
            <v>52</v>
          </cell>
          <cell r="L108">
            <v>39</v>
          </cell>
          <cell r="M108">
            <v>35</v>
          </cell>
          <cell r="N108">
            <v>34</v>
          </cell>
          <cell r="O108">
            <v>30</v>
          </cell>
          <cell r="P108">
            <v>265</v>
          </cell>
        </row>
        <row r="109">
          <cell r="H109" t="str">
            <v>105324-CES. SOTAQUI</v>
          </cell>
          <cell r="I109">
            <v>0</v>
          </cell>
          <cell r="J109">
            <v>2</v>
          </cell>
          <cell r="K109">
            <v>8</v>
          </cell>
          <cell r="L109">
            <v>6</v>
          </cell>
          <cell r="M109">
            <v>4</v>
          </cell>
          <cell r="N109">
            <v>4</v>
          </cell>
          <cell r="O109">
            <v>5</v>
          </cell>
          <cell r="P109">
            <v>29</v>
          </cell>
        </row>
        <row r="110">
          <cell r="H110" t="str">
            <v>105415-P.S.R. BARRAZA</v>
          </cell>
          <cell r="J110">
            <v>3</v>
          </cell>
          <cell r="K110">
            <v>1</v>
          </cell>
          <cell r="L110">
            <v>1</v>
          </cell>
          <cell r="M110">
            <v>1</v>
          </cell>
          <cell r="N110">
            <v>0</v>
          </cell>
          <cell r="O110">
            <v>0</v>
          </cell>
          <cell r="P110">
            <v>6</v>
          </cell>
        </row>
        <row r="111">
          <cell r="H111" t="str">
            <v xml:space="preserve">105416-P.S.R. CAMARICO                  </v>
          </cell>
          <cell r="I111">
            <v>0</v>
          </cell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P111">
            <v>3</v>
          </cell>
        </row>
        <row r="112">
          <cell r="H112" t="str">
            <v>105417-P.S.R. ALCONES BAJOS</v>
          </cell>
          <cell r="I112">
            <v>1</v>
          </cell>
          <cell r="K112">
            <v>1</v>
          </cell>
          <cell r="L112">
            <v>2</v>
          </cell>
          <cell r="M112">
            <v>0</v>
          </cell>
          <cell r="N112">
            <v>0</v>
          </cell>
          <cell r="P112">
            <v>4</v>
          </cell>
        </row>
        <row r="113">
          <cell r="H113" t="str">
            <v>105419-P.S.R. LAS SOSSAS</v>
          </cell>
          <cell r="I113">
            <v>1</v>
          </cell>
          <cell r="M113">
            <v>1</v>
          </cell>
          <cell r="N113">
            <v>0</v>
          </cell>
          <cell r="O113">
            <v>0</v>
          </cell>
          <cell r="P113">
            <v>2</v>
          </cell>
        </row>
        <row r="114">
          <cell r="H114" t="str">
            <v>105420-P.S.R. LIMARI</v>
          </cell>
          <cell r="I114">
            <v>1</v>
          </cell>
          <cell r="J114">
            <v>3</v>
          </cell>
          <cell r="K114">
            <v>2</v>
          </cell>
          <cell r="L114">
            <v>4</v>
          </cell>
          <cell r="N114">
            <v>7</v>
          </cell>
          <cell r="O114">
            <v>3</v>
          </cell>
          <cell r="P114">
            <v>20</v>
          </cell>
        </row>
        <row r="115">
          <cell r="H115" t="str">
            <v>105422-P.S.R. HORNILLOS</v>
          </cell>
          <cell r="J115">
            <v>1</v>
          </cell>
          <cell r="K115">
            <v>1</v>
          </cell>
          <cell r="L115">
            <v>2</v>
          </cell>
          <cell r="N115">
            <v>1</v>
          </cell>
          <cell r="O115">
            <v>0</v>
          </cell>
          <cell r="P115">
            <v>5</v>
          </cell>
        </row>
        <row r="116">
          <cell r="H116" t="str">
            <v>105437-P.S.R. CHALINGA</v>
          </cell>
          <cell r="I116">
            <v>0</v>
          </cell>
          <cell r="L116">
            <v>0</v>
          </cell>
          <cell r="O116">
            <v>1</v>
          </cell>
          <cell r="P116">
            <v>1</v>
          </cell>
        </row>
        <row r="117">
          <cell r="H117" t="str">
            <v>105439-P.S.R. CERRO BLANCO</v>
          </cell>
          <cell r="I117">
            <v>1</v>
          </cell>
          <cell r="K117">
            <v>0</v>
          </cell>
          <cell r="L117">
            <v>1</v>
          </cell>
          <cell r="M117">
            <v>1</v>
          </cell>
          <cell r="O117">
            <v>1</v>
          </cell>
          <cell r="P117">
            <v>4</v>
          </cell>
        </row>
        <row r="118">
          <cell r="H118" t="str">
            <v>105507-P.S.R. HUAMALATA</v>
          </cell>
          <cell r="I118">
            <v>0</v>
          </cell>
          <cell r="J118">
            <v>2</v>
          </cell>
          <cell r="K118">
            <v>1</v>
          </cell>
          <cell r="L118">
            <v>3</v>
          </cell>
          <cell r="M118">
            <v>0</v>
          </cell>
          <cell r="N118">
            <v>2</v>
          </cell>
          <cell r="O118">
            <v>2</v>
          </cell>
          <cell r="P118">
            <v>10</v>
          </cell>
        </row>
        <row r="119">
          <cell r="H119" t="str">
            <v>105510-P.S.R. RECOLETA</v>
          </cell>
          <cell r="I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4</v>
          </cell>
        </row>
        <row r="120">
          <cell r="H120" t="str">
            <v>105722-CECOF SAN JOSE DE LA DEHESA</v>
          </cell>
          <cell r="I120">
            <v>6</v>
          </cell>
          <cell r="J120">
            <v>9</v>
          </cell>
          <cell r="K120">
            <v>6</v>
          </cell>
          <cell r="L120">
            <v>8</v>
          </cell>
          <cell r="M120">
            <v>6</v>
          </cell>
          <cell r="N120">
            <v>5</v>
          </cell>
          <cell r="O120">
            <v>6</v>
          </cell>
          <cell r="P120">
            <v>46</v>
          </cell>
        </row>
        <row r="121">
          <cell r="H121" t="str">
            <v>105723-CECOF LIMARI</v>
          </cell>
          <cell r="I121">
            <v>7</v>
          </cell>
          <cell r="J121">
            <v>4</v>
          </cell>
          <cell r="K121">
            <v>4</v>
          </cell>
          <cell r="L121">
            <v>3</v>
          </cell>
          <cell r="M121">
            <v>5</v>
          </cell>
          <cell r="N121">
            <v>7</v>
          </cell>
          <cell r="O121">
            <v>5</v>
          </cell>
          <cell r="P121">
            <v>35</v>
          </cell>
        </row>
        <row r="122">
          <cell r="H122" t="str">
            <v>200258-CECOF LOS COPIHUES</v>
          </cell>
          <cell r="I122">
            <v>7</v>
          </cell>
          <cell r="J122">
            <v>4</v>
          </cell>
          <cell r="K122">
            <v>4</v>
          </cell>
          <cell r="L122">
            <v>2</v>
          </cell>
          <cell r="M122">
            <v>3</v>
          </cell>
          <cell r="N122">
            <v>3</v>
          </cell>
          <cell r="O122">
            <v>4</v>
          </cell>
          <cell r="P122">
            <v>27</v>
          </cell>
        </row>
        <row r="123">
          <cell r="H123" t="str">
            <v>Total 04301-OVALLE</v>
          </cell>
          <cell r="I123">
            <v>70</v>
          </cell>
          <cell r="J123">
            <v>123</v>
          </cell>
          <cell r="K123">
            <v>110</v>
          </cell>
          <cell r="L123">
            <v>124</v>
          </cell>
          <cell r="M123">
            <v>101</v>
          </cell>
          <cell r="N123">
            <v>108</v>
          </cell>
          <cell r="O123">
            <v>91</v>
          </cell>
          <cell r="P123">
            <v>727</v>
          </cell>
        </row>
        <row r="124">
          <cell r="H124" t="str">
            <v>04302-COMBARBALÁ</v>
          </cell>
        </row>
        <row r="125">
          <cell r="H125" t="str">
            <v>105105-HOSPITAL COMBARBALA</v>
          </cell>
          <cell r="I125">
            <v>10</v>
          </cell>
          <cell r="J125">
            <v>11</v>
          </cell>
          <cell r="K125">
            <v>10</v>
          </cell>
          <cell r="L125">
            <v>6</v>
          </cell>
          <cell r="M125">
            <v>11</v>
          </cell>
          <cell r="N125">
            <v>6</v>
          </cell>
          <cell r="O125">
            <v>0</v>
          </cell>
          <cell r="P125">
            <v>54</v>
          </cell>
        </row>
        <row r="126">
          <cell r="H126" t="str">
            <v>105434-P.S.R. SAN MARCOS</v>
          </cell>
          <cell r="I126">
            <v>1</v>
          </cell>
          <cell r="J126">
            <v>0</v>
          </cell>
          <cell r="K126">
            <v>1</v>
          </cell>
          <cell r="M126">
            <v>0</v>
          </cell>
          <cell r="P126">
            <v>2</v>
          </cell>
        </row>
        <row r="127">
          <cell r="H127" t="str">
            <v>105441-P.S.R. MANQUEHUA</v>
          </cell>
          <cell r="I127">
            <v>0</v>
          </cell>
          <cell r="K127">
            <v>2</v>
          </cell>
          <cell r="N127">
            <v>1</v>
          </cell>
          <cell r="P127">
            <v>3</v>
          </cell>
        </row>
        <row r="128">
          <cell r="H128" t="str">
            <v xml:space="preserve">105459-P.S.R. BARRANCAS                </v>
          </cell>
          <cell r="J128">
            <v>1</v>
          </cell>
          <cell r="K128">
            <v>0</v>
          </cell>
          <cell r="M128">
            <v>0</v>
          </cell>
          <cell r="N128">
            <v>0</v>
          </cell>
          <cell r="O128">
            <v>1</v>
          </cell>
          <cell r="P128">
            <v>2</v>
          </cell>
        </row>
        <row r="129">
          <cell r="H129" t="str">
            <v>105460-P.S.R. COGOTI 18</v>
          </cell>
          <cell r="I129">
            <v>0</v>
          </cell>
          <cell r="J129">
            <v>2</v>
          </cell>
          <cell r="K129">
            <v>1</v>
          </cell>
          <cell r="L129">
            <v>0</v>
          </cell>
          <cell r="M129">
            <v>1</v>
          </cell>
          <cell r="N129">
            <v>1</v>
          </cell>
          <cell r="O129">
            <v>0</v>
          </cell>
          <cell r="P129">
            <v>5</v>
          </cell>
        </row>
        <row r="130">
          <cell r="H130" t="str">
            <v>105461-P.S.R. EL HUACHO</v>
          </cell>
          <cell r="K130">
            <v>1</v>
          </cell>
          <cell r="L130">
            <v>0</v>
          </cell>
          <cell r="O130">
            <v>0</v>
          </cell>
          <cell r="P130">
            <v>1</v>
          </cell>
        </row>
        <row r="131">
          <cell r="H131" t="str">
            <v>105462-P.S.R. EL SAUCE</v>
          </cell>
          <cell r="J131">
            <v>1</v>
          </cell>
          <cell r="K131">
            <v>1</v>
          </cell>
          <cell r="L131">
            <v>0</v>
          </cell>
          <cell r="M131">
            <v>0</v>
          </cell>
          <cell r="P131">
            <v>2</v>
          </cell>
        </row>
        <row r="132">
          <cell r="H132" t="str">
            <v>105463-P.S.R. QUILITAPIA</v>
          </cell>
          <cell r="I132">
            <v>1</v>
          </cell>
          <cell r="J132">
            <v>0</v>
          </cell>
          <cell r="K132">
            <v>0</v>
          </cell>
          <cell r="L132">
            <v>1</v>
          </cell>
          <cell r="N132">
            <v>1</v>
          </cell>
          <cell r="O132">
            <v>0</v>
          </cell>
          <cell r="P132">
            <v>3</v>
          </cell>
        </row>
        <row r="133">
          <cell r="H133" t="str">
            <v>105464-P.S.R. LA LIGUA</v>
          </cell>
          <cell r="J133">
            <v>0</v>
          </cell>
          <cell r="K133">
            <v>0</v>
          </cell>
          <cell r="M133">
            <v>0</v>
          </cell>
          <cell r="N133">
            <v>3</v>
          </cell>
          <cell r="O133">
            <v>0</v>
          </cell>
          <cell r="P133">
            <v>3</v>
          </cell>
        </row>
        <row r="134">
          <cell r="H134" t="str">
            <v>105465-P.S.R. RAMADILLA</v>
          </cell>
          <cell r="I134">
            <v>0</v>
          </cell>
          <cell r="J134">
            <v>1</v>
          </cell>
          <cell r="K134">
            <v>1</v>
          </cell>
          <cell r="P134">
            <v>2</v>
          </cell>
        </row>
        <row r="135">
          <cell r="H135" t="str">
            <v>105466-P.S.R. VALLE HERMOSO</v>
          </cell>
          <cell r="I135">
            <v>0</v>
          </cell>
          <cell r="J135">
            <v>1</v>
          </cell>
          <cell r="N135">
            <v>0</v>
          </cell>
          <cell r="P135">
            <v>1</v>
          </cell>
        </row>
        <row r="136">
          <cell r="H136" t="str">
            <v>105490-P.S.R. EL DURAZNO</v>
          </cell>
          <cell r="K136">
            <v>0</v>
          </cell>
          <cell r="O136">
            <v>0</v>
          </cell>
          <cell r="P136">
            <v>0</v>
          </cell>
        </row>
        <row r="137">
          <cell r="H137" t="str">
            <v>Total 04302-COMBARBALÁ</v>
          </cell>
          <cell r="I137">
            <v>12</v>
          </cell>
          <cell r="J137">
            <v>17</v>
          </cell>
          <cell r="K137">
            <v>17</v>
          </cell>
          <cell r="L137">
            <v>7</v>
          </cell>
          <cell r="M137">
            <v>12</v>
          </cell>
          <cell r="N137">
            <v>12</v>
          </cell>
          <cell r="O137">
            <v>1</v>
          </cell>
          <cell r="P137">
            <v>78</v>
          </cell>
        </row>
        <row r="138">
          <cell r="H138" t="str">
            <v>04304-MONTE PATRIA</v>
          </cell>
        </row>
        <row r="139">
          <cell r="H139" t="str">
            <v>105307-CES. RURAL MONTE PATRIA</v>
          </cell>
          <cell r="I139">
            <v>16</v>
          </cell>
          <cell r="J139">
            <v>9</v>
          </cell>
          <cell r="K139">
            <v>17</v>
          </cell>
          <cell r="L139">
            <v>12</v>
          </cell>
          <cell r="M139">
            <v>15</v>
          </cell>
          <cell r="N139">
            <v>13</v>
          </cell>
          <cell r="O139">
            <v>15</v>
          </cell>
          <cell r="P139">
            <v>97</v>
          </cell>
        </row>
        <row r="140">
          <cell r="H140" t="str">
            <v>105311-CES. RURAL CHAÑARAL ALTO</v>
          </cell>
          <cell r="I140">
            <v>7</v>
          </cell>
          <cell r="J140">
            <v>2</v>
          </cell>
          <cell r="K140">
            <v>6</v>
          </cell>
          <cell r="L140">
            <v>4</v>
          </cell>
          <cell r="M140">
            <v>6</v>
          </cell>
          <cell r="N140">
            <v>6</v>
          </cell>
          <cell r="O140">
            <v>2</v>
          </cell>
          <cell r="P140">
            <v>33</v>
          </cell>
        </row>
        <row r="141">
          <cell r="H141" t="str">
            <v>105312-CES. RURAL CAREN</v>
          </cell>
          <cell r="I141">
            <v>2</v>
          </cell>
          <cell r="J141">
            <v>3</v>
          </cell>
          <cell r="K141">
            <v>3</v>
          </cell>
          <cell r="L141">
            <v>0</v>
          </cell>
          <cell r="M141">
            <v>1</v>
          </cell>
          <cell r="N141">
            <v>3</v>
          </cell>
          <cell r="O141">
            <v>4</v>
          </cell>
          <cell r="P141">
            <v>16</v>
          </cell>
        </row>
        <row r="142">
          <cell r="H142" t="str">
            <v>105318-CES. RURAL EL PALQUI</v>
          </cell>
          <cell r="I142">
            <v>8</v>
          </cell>
          <cell r="J142">
            <v>9</v>
          </cell>
          <cell r="K142">
            <v>13</v>
          </cell>
          <cell r="L142">
            <v>9</v>
          </cell>
          <cell r="M142">
            <v>7</v>
          </cell>
          <cell r="N142">
            <v>10</v>
          </cell>
          <cell r="O142">
            <v>7</v>
          </cell>
          <cell r="P142">
            <v>63</v>
          </cell>
        </row>
        <row r="143">
          <cell r="H143" t="str">
            <v>105425-P.S.R. CHILECITO</v>
          </cell>
          <cell r="L143">
            <v>1</v>
          </cell>
          <cell r="M143">
            <v>0</v>
          </cell>
          <cell r="O143">
            <v>1</v>
          </cell>
          <cell r="P143">
            <v>2</v>
          </cell>
        </row>
        <row r="144">
          <cell r="H144" t="str">
            <v>105427-P.S.R. HACIENDA VALDIVIA</v>
          </cell>
          <cell r="I144">
            <v>1</v>
          </cell>
          <cell r="M144">
            <v>1</v>
          </cell>
          <cell r="N144">
            <v>1</v>
          </cell>
          <cell r="P144">
            <v>3</v>
          </cell>
        </row>
        <row r="145">
          <cell r="H145" t="str">
            <v>105428-P.S.R. HUATULAME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1</v>
          </cell>
          <cell r="P145">
            <v>1</v>
          </cell>
        </row>
        <row r="146">
          <cell r="H146" t="str">
            <v>105430-P.S.R. MIALQUI</v>
          </cell>
          <cell r="I146">
            <v>2</v>
          </cell>
          <cell r="J146">
            <v>1</v>
          </cell>
          <cell r="L146">
            <v>1</v>
          </cell>
          <cell r="P146">
            <v>4</v>
          </cell>
        </row>
        <row r="147">
          <cell r="H147" t="str">
            <v>105431-P.S.R. PEDREGAL</v>
          </cell>
          <cell r="I147">
            <v>1</v>
          </cell>
          <cell r="J147">
            <v>0</v>
          </cell>
          <cell r="L147">
            <v>0</v>
          </cell>
          <cell r="N147">
            <v>0</v>
          </cell>
          <cell r="P147">
            <v>1</v>
          </cell>
        </row>
        <row r="148">
          <cell r="H148" t="str">
            <v>105432-P.S.R. RAPEL</v>
          </cell>
          <cell r="J148">
            <v>2</v>
          </cell>
          <cell r="K148">
            <v>1</v>
          </cell>
          <cell r="M148">
            <v>1</v>
          </cell>
          <cell r="N148">
            <v>1</v>
          </cell>
          <cell r="O148">
            <v>1</v>
          </cell>
          <cell r="P148">
            <v>6</v>
          </cell>
        </row>
        <row r="149">
          <cell r="H149" t="str">
            <v>105435-P.S.R. TULAHUEN</v>
          </cell>
          <cell r="I149">
            <v>1</v>
          </cell>
          <cell r="J149">
            <v>0</v>
          </cell>
          <cell r="K149">
            <v>2</v>
          </cell>
          <cell r="L149">
            <v>1</v>
          </cell>
          <cell r="M149">
            <v>0</v>
          </cell>
          <cell r="N149">
            <v>2</v>
          </cell>
          <cell r="O149">
            <v>1</v>
          </cell>
          <cell r="P149">
            <v>7</v>
          </cell>
        </row>
        <row r="150">
          <cell r="H150" t="str">
            <v>105436-P.S.R. EL MAITEN</v>
          </cell>
          <cell r="I150">
            <v>1</v>
          </cell>
          <cell r="N150">
            <v>0</v>
          </cell>
          <cell r="P150">
            <v>1</v>
          </cell>
        </row>
        <row r="151">
          <cell r="H151" t="str">
            <v>105489-P.S.R. RAMADAS DE TULAHUEN</v>
          </cell>
          <cell r="I151">
            <v>0</v>
          </cell>
          <cell r="J151">
            <v>0</v>
          </cell>
          <cell r="P151">
            <v>0</v>
          </cell>
        </row>
        <row r="152">
          <cell r="H152" t="str">
            <v>Total 04304-MONTE PATRIA</v>
          </cell>
          <cell r="I152">
            <v>39</v>
          </cell>
          <cell r="J152">
            <v>26</v>
          </cell>
          <cell r="K152">
            <v>42</v>
          </cell>
          <cell r="L152">
            <v>28</v>
          </cell>
          <cell r="M152">
            <v>31</v>
          </cell>
          <cell r="N152">
            <v>37</v>
          </cell>
          <cell r="O152">
            <v>31</v>
          </cell>
          <cell r="P152">
            <v>234</v>
          </cell>
        </row>
        <row r="153">
          <cell r="H153" t="str">
            <v>04304-PUNITAQUI</v>
          </cell>
        </row>
        <row r="154">
          <cell r="H154" t="str">
            <v>105308-CES. RURAL PUNITAQUI</v>
          </cell>
          <cell r="I154">
            <v>9</v>
          </cell>
          <cell r="J154">
            <v>13</v>
          </cell>
          <cell r="K154">
            <v>18</v>
          </cell>
          <cell r="L154">
            <v>9</v>
          </cell>
          <cell r="M154">
            <v>9</v>
          </cell>
          <cell r="N154">
            <v>14</v>
          </cell>
          <cell r="O154">
            <v>12</v>
          </cell>
          <cell r="P154">
            <v>84</v>
          </cell>
        </row>
        <row r="155">
          <cell r="H155" t="str">
            <v>105440-P.S.R. DIVISADERO</v>
          </cell>
          <cell r="J155">
            <v>0</v>
          </cell>
          <cell r="K155">
            <v>0</v>
          </cell>
          <cell r="O155">
            <v>0</v>
          </cell>
          <cell r="P155">
            <v>0</v>
          </cell>
        </row>
        <row r="156">
          <cell r="H156" t="str">
            <v xml:space="preserve">105508-P.S.R. EL PARRAL DE QUILES  </v>
          </cell>
          <cell r="J156">
            <v>0</v>
          </cell>
          <cell r="N156">
            <v>1</v>
          </cell>
          <cell r="P156">
            <v>1</v>
          </cell>
        </row>
        <row r="157">
          <cell r="H157" t="str">
            <v>Total 04304-PUNITAQUI</v>
          </cell>
          <cell r="I157">
            <v>9</v>
          </cell>
          <cell r="J157">
            <v>13</v>
          </cell>
          <cell r="K157">
            <v>18</v>
          </cell>
          <cell r="L157">
            <v>9</v>
          </cell>
          <cell r="M157">
            <v>9</v>
          </cell>
          <cell r="N157">
            <v>15</v>
          </cell>
          <cell r="O157">
            <v>12</v>
          </cell>
          <cell r="P157">
            <v>85</v>
          </cell>
        </row>
        <row r="158">
          <cell r="H158" t="str">
            <v>04305-RIO HURTADO</v>
          </cell>
        </row>
        <row r="159">
          <cell r="H159" t="str">
            <v>105310-CES. RURAL PICHASCA</v>
          </cell>
          <cell r="L159">
            <v>4</v>
          </cell>
          <cell r="M159">
            <v>0</v>
          </cell>
          <cell r="N159">
            <v>1</v>
          </cell>
          <cell r="O159">
            <v>0</v>
          </cell>
          <cell r="P159">
            <v>5</v>
          </cell>
        </row>
        <row r="160">
          <cell r="H160" t="str">
            <v>105409-P.S.R. EL CHAÑAR</v>
          </cell>
          <cell r="K160">
            <v>1</v>
          </cell>
          <cell r="N160">
            <v>1</v>
          </cell>
          <cell r="P160">
            <v>2</v>
          </cell>
        </row>
        <row r="161">
          <cell r="H161" t="str">
            <v>105410-P.S.R. HURTADO</v>
          </cell>
          <cell r="I161">
            <v>0</v>
          </cell>
          <cell r="K161">
            <v>1</v>
          </cell>
          <cell r="L161">
            <v>1</v>
          </cell>
          <cell r="M161">
            <v>0</v>
          </cell>
          <cell r="P161">
            <v>2</v>
          </cell>
        </row>
        <row r="162">
          <cell r="H162" t="str">
            <v>105411-P.S.R. LAS BREAS</v>
          </cell>
          <cell r="K162">
            <v>1</v>
          </cell>
          <cell r="L162">
            <v>1</v>
          </cell>
          <cell r="O162">
            <v>0</v>
          </cell>
          <cell r="P162">
            <v>2</v>
          </cell>
        </row>
        <row r="163">
          <cell r="H163" t="str">
            <v>105413-P.S.R. SAMO ALTO</v>
          </cell>
          <cell r="L163">
            <v>1</v>
          </cell>
          <cell r="P163">
            <v>1</v>
          </cell>
        </row>
        <row r="164">
          <cell r="H164" t="str">
            <v>105414-P.S.R. SERON</v>
          </cell>
          <cell r="K164">
            <v>4</v>
          </cell>
          <cell r="L164">
            <v>1</v>
          </cell>
          <cell r="M164">
            <v>0</v>
          </cell>
          <cell r="O164">
            <v>0</v>
          </cell>
          <cell r="P164">
            <v>5</v>
          </cell>
        </row>
        <row r="165">
          <cell r="H165" t="str">
            <v>105503-P.S.R. TABAQUEROS</v>
          </cell>
          <cell r="N165">
            <v>2</v>
          </cell>
          <cell r="P165">
            <v>2</v>
          </cell>
        </row>
        <row r="166">
          <cell r="H166" t="str">
            <v>Total 04305-RIO HURTADO</v>
          </cell>
          <cell r="I166">
            <v>0</v>
          </cell>
          <cell r="K166">
            <v>7</v>
          </cell>
          <cell r="L166">
            <v>8</v>
          </cell>
          <cell r="M166">
            <v>0</v>
          </cell>
          <cell r="N166">
            <v>4</v>
          </cell>
          <cell r="O166">
            <v>0</v>
          </cell>
          <cell r="P166">
            <v>19</v>
          </cell>
        </row>
        <row r="167">
          <cell r="H167" t="str">
            <v>Total general</v>
          </cell>
          <cell r="I167">
            <v>600</v>
          </cell>
          <cell r="J167">
            <v>618</v>
          </cell>
          <cell r="K167">
            <v>737</v>
          </cell>
          <cell r="L167">
            <v>598</v>
          </cell>
          <cell r="M167">
            <v>625</v>
          </cell>
          <cell r="N167">
            <v>651</v>
          </cell>
          <cell r="O167">
            <v>657</v>
          </cell>
          <cell r="P167">
            <v>4486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55"/>
  <sheetViews>
    <sheetView showGridLines="0" zoomScale="80" zoomScaleNormal="80" workbookViewId="0">
      <pane xSplit="1" ySplit="11" topLeftCell="B12" activePane="bottomRight" state="frozen"/>
      <selection activeCell="E12" sqref="E12"/>
      <selection pane="topRight" activeCell="E12" sqref="E12"/>
      <selection pane="bottomLeft" activeCell="E12" sqref="E12"/>
      <selection pane="bottomRight" activeCell="D12" sqref="D12"/>
    </sheetView>
  </sheetViews>
  <sheetFormatPr baseColWidth="10" defaultRowHeight="15" x14ac:dyDescent="0.25"/>
  <cols>
    <col min="1" max="1" width="18" style="170" customWidth="1"/>
    <col min="2" max="4" width="11.85546875" style="170" bestFit="1" customWidth="1"/>
    <col min="5" max="5" width="12.42578125" style="170" bestFit="1" customWidth="1"/>
    <col min="6" max="6" width="12.5703125" style="170" bestFit="1" customWidth="1"/>
    <col min="7" max="7" width="11.85546875" style="170" bestFit="1" customWidth="1"/>
    <col min="8" max="8" width="12.140625" style="170" customWidth="1"/>
    <col min="9" max="9" width="12.140625" style="170" bestFit="1" customWidth="1"/>
    <col min="10" max="10" width="13.140625" style="170" customWidth="1"/>
    <col min="11" max="11" width="13.28515625" style="170" bestFit="1" customWidth="1"/>
    <col min="12" max="12" width="15.85546875" style="170" customWidth="1"/>
    <col min="13" max="13" width="15" style="170" customWidth="1"/>
    <col min="14" max="14" width="15.7109375" style="170" bestFit="1" customWidth="1"/>
    <col min="15" max="15" width="15.85546875" style="170" customWidth="1"/>
    <col min="16" max="16" width="15" style="170" customWidth="1"/>
    <col min="17" max="17" width="15.7109375" style="170" bestFit="1" customWidth="1"/>
    <col min="18" max="18" width="15.85546875" style="170" customWidth="1"/>
    <col min="19" max="19" width="15" style="170" customWidth="1"/>
    <col min="20" max="20" width="15.7109375" style="170" bestFit="1" customWidth="1"/>
    <col min="21" max="21" width="16.42578125" style="170" hidden="1" customWidth="1"/>
    <col min="22" max="22" width="17.140625" style="170" hidden="1" customWidth="1"/>
    <col min="23" max="16384" width="11.42578125" style="170"/>
  </cols>
  <sheetData>
    <row r="1" spans="1:22" x14ac:dyDescent="0.25">
      <c r="A1" s="152" t="s">
        <v>274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</row>
    <row r="2" spans="1:22" x14ac:dyDescent="0.25">
      <c r="A2" s="152" t="s">
        <v>275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</row>
    <row r="3" spans="1:22" x14ac:dyDescent="0.25">
      <c r="A3" s="152" t="s">
        <v>276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</row>
    <row r="4" spans="1:22" x14ac:dyDescent="0.25">
      <c r="A4" s="152" t="s">
        <v>277</v>
      </c>
      <c r="B4" s="154"/>
      <c r="C4" s="155"/>
      <c r="D4" s="155"/>
      <c r="E4" s="154"/>
      <c r="F4" s="154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</row>
    <row r="5" spans="1:22" ht="21" customHeight="1" x14ac:dyDescent="0.25">
      <c r="A5" s="305" t="s">
        <v>0</v>
      </c>
      <c r="B5" s="298" t="s">
        <v>395</v>
      </c>
      <c r="C5" s="299"/>
      <c r="D5" s="299"/>
      <c r="E5" s="299"/>
      <c r="F5" s="299"/>
      <c r="G5" s="299"/>
      <c r="H5" s="299"/>
      <c r="I5" s="299"/>
      <c r="J5" s="299"/>
      <c r="K5" s="299"/>
      <c r="L5" s="299"/>
      <c r="M5" s="299"/>
      <c r="N5" s="299"/>
      <c r="O5" s="299"/>
      <c r="P5" s="299"/>
      <c r="Q5" s="299"/>
      <c r="R5" s="299"/>
      <c r="S5" s="299"/>
      <c r="T5" s="299"/>
      <c r="U5" s="299"/>
    </row>
    <row r="6" spans="1:22" ht="10.5" customHeight="1" x14ac:dyDescent="0.25">
      <c r="A6" s="306"/>
      <c r="B6" s="298" t="s">
        <v>396</v>
      </c>
      <c r="C6" s="299"/>
      <c r="D6" s="299"/>
      <c r="E6" s="299"/>
      <c r="F6" s="299"/>
      <c r="G6" s="299"/>
      <c r="H6" s="299"/>
      <c r="I6" s="299"/>
      <c r="J6" s="299"/>
      <c r="K6" s="299"/>
      <c r="L6" s="299"/>
      <c r="M6" s="299"/>
      <c r="N6" s="299"/>
      <c r="O6" s="299"/>
      <c r="P6" s="299"/>
      <c r="Q6" s="299"/>
      <c r="R6" s="299"/>
      <c r="S6" s="299"/>
      <c r="T6" s="299"/>
      <c r="U6" s="299"/>
    </row>
    <row r="7" spans="1:22" x14ac:dyDescent="0.25">
      <c r="A7" s="306"/>
      <c r="B7" s="298"/>
      <c r="C7" s="299"/>
      <c r="D7" s="299"/>
      <c r="E7" s="299"/>
      <c r="F7" s="299"/>
      <c r="G7" s="299"/>
      <c r="H7" s="299"/>
      <c r="I7" s="299"/>
      <c r="J7" s="299"/>
      <c r="K7" s="299"/>
      <c r="L7" s="299"/>
      <c r="M7" s="299"/>
      <c r="N7" s="299"/>
      <c r="O7" s="299"/>
      <c r="P7" s="299"/>
      <c r="Q7" s="299"/>
      <c r="R7" s="299"/>
      <c r="S7" s="299"/>
      <c r="T7" s="299"/>
      <c r="U7" s="299"/>
    </row>
    <row r="8" spans="1:22" ht="23.25" customHeight="1" x14ac:dyDescent="0.25">
      <c r="A8" s="306"/>
      <c r="B8" s="300" t="s">
        <v>374</v>
      </c>
      <c r="C8" s="301"/>
      <c r="D8" s="301"/>
      <c r="E8" s="301"/>
      <c r="F8" s="301"/>
      <c r="G8" s="301"/>
      <c r="H8" s="301"/>
      <c r="I8" s="301"/>
      <c r="J8" s="301"/>
      <c r="K8" s="301"/>
      <c r="L8" s="301"/>
      <c r="M8" s="301"/>
      <c r="N8" s="301"/>
      <c r="O8" s="301"/>
      <c r="P8" s="301"/>
      <c r="Q8" s="301"/>
      <c r="R8" s="301"/>
      <c r="S8" s="301"/>
      <c r="T8" s="301"/>
      <c r="U8" s="301"/>
    </row>
    <row r="9" spans="1:22" ht="25.5" customHeight="1" x14ac:dyDescent="0.25">
      <c r="A9" s="306"/>
      <c r="B9" s="156" t="s">
        <v>246</v>
      </c>
      <c r="C9" s="156" t="s">
        <v>300</v>
      </c>
      <c r="D9" s="156" t="s">
        <v>249</v>
      </c>
      <c r="E9" s="156" t="s">
        <v>250</v>
      </c>
      <c r="F9" s="156" t="s">
        <v>251</v>
      </c>
      <c r="G9" s="156" t="s">
        <v>301</v>
      </c>
      <c r="H9" s="156" t="s">
        <v>302</v>
      </c>
      <c r="I9" s="156" t="s">
        <v>303</v>
      </c>
      <c r="J9" s="156" t="s">
        <v>253</v>
      </c>
      <c r="K9" s="156" t="s">
        <v>254</v>
      </c>
      <c r="L9" s="156" t="s">
        <v>233</v>
      </c>
      <c r="M9" s="156" t="s">
        <v>234</v>
      </c>
      <c r="N9" s="156" t="s">
        <v>261</v>
      </c>
      <c r="O9" s="156" t="s">
        <v>304</v>
      </c>
      <c r="P9" s="156" t="s">
        <v>305</v>
      </c>
      <c r="Q9" s="156" t="s">
        <v>306</v>
      </c>
      <c r="R9" s="156" t="s">
        <v>307</v>
      </c>
      <c r="S9" s="156" t="s">
        <v>308</v>
      </c>
      <c r="T9" s="156" t="s">
        <v>309</v>
      </c>
      <c r="U9" s="295" t="s">
        <v>278</v>
      </c>
      <c r="V9" s="302" t="s">
        <v>390</v>
      </c>
    </row>
    <row r="10" spans="1:22" ht="66" customHeight="1" x14ac:dyDescent="0.25">
      <c r="A10" s="306"/>
      <c r="B10" s="291" t="s">
        <v>376</v>
      </c>
      <c r="C10" s="291" t="s">
        <v>310</v>
      </c>
      <c r="D10" s="291" t="s">
        <v>312</v>
      </c>
      <c r="E10" s="291" t="s">
        <v>313</v>
      </c>
      <c r="F10" s="291" t="s">
        <v>268</v>
      </c>
      <c r="G10" s="291" t="s">
        <v>314</v>
      </c>
      <c r="H10" s="291" t="s">
        <v>262</v>
      </c>
      <c r="I10" s="291" t="s">
        <v>263</v>
      </c>
      <c r="J10" s="291" t="s">
        <v>315</v>
      </c>
      <c r="K10" s="291" t="s">
        <v>316</v>
      </c>
      <c r="L10" s="291" t="s">
        <v>265</v>
      </c>
      <c r="M10" s="291" t="s">
        <v>270</v>
      </c>
      <c r="N10" s="293" t="s">
        <v>269</v>
      </c>
      <c r="O10" s="291" t="s">
        <v>377</v>
      </c>
      <c r="P10" s="291" t="s">
        <v>264</v>
      </c>
      <c r="Q10" s="293" t="s">
        <v>318</v>
      </c>
      <c r="R10" s="291" t="s">
        <v>378</v>
      </c>
      <c r="S10" s="291" t="s">
        <v>379</v>
      </c>
      <c r="T10" s="293" t="s">
        <v>373</v>
      </c>
      <c r="U10" s="296"/>
      <c r="V10" s="303"/>
    </row>
    <row r="11" spans="1:22" ht="60.75" customHeight="1" x14ac:dyDescent="0.25">
      <c r="A11" s="307"/>
      <c r="B11" s="292"/>
      <c r="C11" s="292"/>
      <c r="D11" s="292"/>
      <c r="E11" s="292"/>
      <c r="F11" s="292"/>
      <c r="G11" s="292"/>
      <c r="H11" s="292"/>
      <c r="I11" s="292"/>
      <c r="J11" s="292"/>
      <c r="K11" s="292"/>
      <c r="L11" s="292"/>
      <c r="M11" s="292"/>
      <c r="N11" s="294"/>
      <c r="O11" s="292"/>
      <c r="P11" s="292"/>
      <c r="Q11" s="294"/>
      <c r="R11" s="292"/>
      <c r="S11" s="292"/>
      <c r="T11" s="294"/>
      <c r="U11" s="297"/>
      <c r="V11" s="304"/>
    </row>
    <row r="12" spans="1:22" x14ac:dyDescent="0.25">
      <c r="A12" s="157" t="s">
        <v>217</v>
      </c>
      <c r="B12" s="280">
        <f>+'META 2'!$C$25</f>
        <v>2.0361370943673642</v>
      </c>
      <c r="C12" s="119">
        <f>+'META 3.1'!$C$25</f>
        <v>1.0201429499675114</v>
      </c>
      <c r="D12" s="119">
        <f>+'META 5 '!$C$25</f>
        <v>1.2602031958555266</v>
      </c>
      <c r="E12" s="119">
        <f>+'META 6'!$C$25</f>
        <v>1.0855766244606673</v>
      </c>
      <c r="F12" s="119">
        <f>+'META 7'!$C$25</f>
        <v>1.5228180519986478</v>
      </c>
      <c r="G12" s="119">
        <f>+'META 8.1'!$C$25</f>
        <v>1.0112226335511827</v>
      </c>
      <c r="H12" s="119">
        <f>+'META 8.2'!$C$25</f>
        <v>0.95061781468816142</v>
      </c>
      <c r="I12" s="119">
        <f>+'META 8.3'!$C$25</f>
        <v>0.97353389185072348</v>
      </c>
      <c r="J12" s="119">
        <f>+'META 9'!$C$25</f>
        <v>1.1934048204697445</v>
      </c>
      <c r="K12" s="119">
        <f>+'META 10'!$C$25</f>
        <v>0.79690721649484531</v>
      </c>
      <c r="L12" s="119">
        <f>+'META 11'!$C$25</f>
        <v>1.2056141605578403</v>
      </c>
      <c r="M12" s="119">
        <f>+'META 12'!$C$25</f>
        <v>0.97428923787332156</v>
      </c>
      <c r="N12" s="119">
        <f>+'META 13'!$C$25</f>
        <v>0.82284926382774803</v>
      </c>
      <c r="O12" s="280">
        <f>+'META 14'!$C$25</f>
        <v>2.2121212121212124</v>
      </c>
      <c r="P12" s="119">
        <f>+'META 17'!$C$25</f>
        <v>1.0194838644856909</v>
      </c>
      <c r="Q12" s="280">
        <f>+'META 18'!$C$25</f>
        <v>2.1095890410958904</v>
      </c>
      <c r="R12" s="280">
        <f>+'META 19'!$C$25</f>
        <v>0.82905982905982911</v>
      </c>
      <c r="S12" s="280">
        <f>+'META 20'!$C$25</f>
        <v>0.76972175745181892</v>
      </c>
      <c r="T12" s="119" t="str">
        <f>+'META 21'!$C$25</f>
        <v>SI</v>
      </c>
      <c r="U12" s="120">
        <f>C43*3%+D43*6%+E43*3%+F43*5%+G43*5%+H43*5%+I43*5%+J43*4%+K43*4%+L43*4%+M43*4%+N43*4%+P43*4%+T43*3%</f>
        <v>0.56996941405478085</v>
      </c>
      <c r="V12" s="280">
        <f>+META_GES!$C$25</f>
        <v>1</v>
      </c>
    </row>
    <row r="13" spans="1:22" x14ac:dyDescent="0.25">
      <c r="A13" s="158" t="s">
        <v>211</v>
      </c>
      <c r="B13" s="280">
        <f>+'META 2'!$C$37</f>
        <v>0.8660382758111409</v>
      </c>
      <c r="C13" s="119">
        <f>+'META 3.1'!$C$37</f>
        <v>1.0186664268398871</v>
      </c>
      <c r="D13" s="119">
        <f>+'META 5 '!$C$37</f>
        <v>1.1787566864403578</v>
      </c>
      <c r="E13" s="119">
        <f>+'META 6'!$C$37</f>
        <v>1.1492064728401035</v>
      </c>
      <c r="F13" s="119">
        <f>+'META 7'!$C$37</f>
        <v>1.2451320690784706</v>
      </c>
      <c r="G13" s="119">
        <f>+'META 8.1'!$C$37</f>
        <v>1.1454876849436204</v>
      </c>
      <c r="H13" s="119">
        <f>+'META 8.2'!$C$37</f>
        <v>1.1777056039769855</v>
      </c>
      <c r="I13" s="119">
        <f>+'META 8.3'!$C$37</f>
        <v>1.2555555555555555</v>
      </c>
      <c r="J13" s="119">
        <f>+'META 9'!$C$37</f>
        <v>1.150789192323723</v>
      </c>
      <c r="K13" s="119">
        <f>+'META 10'!$C$37</f>
        <v>0.6997442455242967</v>
      </c>
      <c r="L13" s="119">
        <f>+'META 11'!$C$37</f>
        <v>1.2104806524379663</v>
      </c>
      <c r="M13" s="119">
        <f>+'META 12'!$C$37</f>
        <v>0.67031684247327272</v>
      </c>
      <c r="N13" s="119">
        <f>+'META 13'!$C$37</f>
        <v>0.58237593627188566</v>
      </c>
      <c r="O13" s="280">
        <f>+'META 14'!$C$37</f>
        <v>1.9730094466936574</v>
      </c>
      <c r="P13" s="119">
        <f>+'META 17'!$C$37</f>
        <v>0.98221568298294648</v>
      </c>
      <c r="Q13" s="280">
        <f>+'META 18'!$C$37</f>
        <v>1.382295719844358</v>
      </c>
      <c r="R13" s="280">
        <f>+'META 19'!$C$37</f>
        <v>0.75743348982785608</v>
      </c>
      <c r="S13" s="280">
        <f>+'META 20'!$C$37</f>
        <v>0.4978986078276858</v>
      </c>
      <c r="T13" s="119" t="str">
        <f>+'META 21'!$C$37</f>
        <v>SI</v>
      </c>
      <c r="U13" s="120">
        <f t="shared" ref="U13:U23" si="0">C44*3%+D44*6%+E44*3%+F44*5%+G44*5%+H44*5%+I44*5%+J44*4%+K44*4%+L44*4%+M44*4%+N44*4%+P44*4%+T44*3%</f>
        <v>0.54738610829009593</v>
      </c>
      <c r="V13" s="280">
        <f>+META_GES!$C$37</f>
        <v>1</v>
      </c>
    </row>
    <row r="14" spans="1:22" x14ac:dyDescent="0.25">
      <c r="A14" s="158" t="s">
        <v>224</v>
      </c>
      <c r="B14" s="280">
        <f>+'META 2'!$C$48</f>
        <v>2.6668428897651095</v>
      </c>
      <c r="C14" s="119">
        <f>+'META 3.1'!$C$48</f>
        <v>1.0204081632653061</v>
      </c>
      <c r="D14" s="119">
        <f>+'META 5 '!$C$48</f>
        <v>1.0392804698972098</v>
      </c>
      <c r="E14" s="119">
        <f>+'META 6'!$C$48</f>
        <v>3.9873239436619721</v>
      </c>
      <c r="F14" s="119">
        <f>+'META 7'!$C$48</f>
        <v>1.3429157431451679</v>
      </c>
      <c r="G14" s="119">
        <f>+'META 8.1'!$C$48</f>
        <v>1.518523174501009</v>
      </c>
      <c r="H14" s="119">
        <f>+'META 8.2'!$C$48</f>
        <v>1.2930158094856914</v>
      </c>
      <c r="I14" s="119">
        <f>+'META 8.3'!$C$48</f>
        <v>1.4972972972972973</v>
      </c>
      <c r="J14" s="119">
        <f>+'META 9'!$C$48</f>
        <v>1.3287316652286456</v>
      </c>
      <c r="K14" s="119">
        <f>+'META 10'!$C$48</f>
        <v>1.8529411764705883</v>
      </c>
      <c r="L14" s="119">
        <f>+'META 11'!$C$48</f>
        <v>1.4069148936170213</v>
      </c>
      <c r="M14" s="119">
        <f>+'META 12'!$C$48</f>
        <v>0.74417070471457269</v>
      </c>
      <c r="N14" s="119">
        <f>+'META 13'!$C$48</f>
        <v>0.85035866958424533</v>
      </c>
      <c r="O14" s="280">
        <f>+'META 14'!$C$48</f>
        <v>1.9638242894056848</v>
      </c>
      <c r="P14" s="119">
        <f>+'META 17'!$C$48</f>
        <v>0.97288135593220337</v>
      </c>
      <c r="Q14" s="280">
        <f>+'META 18'!$C$48</f>
        <v>1.7014925373134329</v>
      </c>
      <c r="R14" s="280">
        <f>+'META 19'!$C$48</f>
        <v>0.95969773299748118</v>
      </c>
      <c r="S14" s="280">
        <f>+'META 20'!$C$48</f>
        <v>0.8222036727879799</v>
      </c>
      <c r="T14" s="119" t="str">
        <f>+'META 21'!$C$48</f>
        <v>SI</v>
      </c>
      <c r="U14" s="120">
        <f t="shared" si="0"/>
        <v>0.5726964292092408</v>
      </c>
      <c r="V14" s="280">
        <f>+META_GES!$C$48</f>
        <v>1</v>
      </c>
    </row>
    <row r="15" spans="1:22" x14ac:dyDescent="0.25">
      <c r="A15" s="158" t="s">
        <v>216</v>
      </c>
      <c r="B15" s="280">
        <f>+'META 2'!$C$62</f>
        <v>2.1881515466583052</v>
      </c>
      <c r="C15" s="119">
        <f>+'META 3.1'!$C$62</f>
        <v>1.0196078431372551</v>
      </c>
      <c r="D15" s="119">
        <f>+'META 5 '!$C$62</f>
        <v>1.0693865823875881</v>
      </c>
      <c r="E15" s="281">
        <f>+'META 6'!$C$62</f>
        <v>1.4947791164658635</v>
      </c>
      <c r="F15" s="119">
        <f>+'META 7'!$C$62</f>
        <v>1.0582759983649364</v>
      </c>
      <c r="G15" s="119">
        <f>+'META 8.1'!$C$62</f>
        <v>0.79596412556053808</v>
      </c>
      <c r="H15" s="119">
        <f>+'META 8.2'!$C$62</f>
        <v>0.7540641430073608</v>
      </c>
      <c r="I15" s="119">
        <f>+'META 8.3'!$C$62</f>
        <v>1.2962025316455694</v>
      </c>
      <c r="J15" s="119">
        <f>+'META 9'!$C$62</f>
        <v>1.2507739938080495</v>
      </c>
      <c r="K15" s="119">
        <f>+'META 10'!$C$62</f>
        <v>0.48809523809523808</v>
      </c>
      <c r="L15" s="119">
        <f>+'META 11'!$C$62</f>
        <v>1.6333725029377202</v>
      </c>
      <c r="M15" s="119">
        <f>+'META 12'!$C$62</f>
        <v>0.61262770802270916</v>
      </c>
      <c r="N15" s="119">
        <f>+'META 13'!$C$62</f>
        <v>0.68138298862025071</v>
      </c>
      <c r="O15" s="280">
        <f>+'META 14'!$C$62</f>
        <v>0.64814814814814814</v>
      </c>
      <c r="P15" s="119">
        <f>+'META 17'!$C$62</f>
        <v>0.97038178394110597</v>
      </c>
      <c r="Q15" s="280">
        <f>+'META 18'!$C$62</f>
        <v>1.6931216931216932</v>
      </c>
      <c r="R15" s="280">
        <f>+'META 19'!$C$62</f>
        <v>0.78640776699029125</v>
      </c>
      <c r="S15" s="280">
        <f>+'META 20'!$C$62</f>
        <v>1.0688836104513064</v>
      </c>
      <c r="T15" s="119" t="str">
        <f>+'META 21'!$C$62</f>
        <v>SI</v>
      </c>
      <c r="U15" s="208">
        <f t="shared" si="0"/>
        <v>0.51760092217556697</v>
      </c>
      <c r="V15" s="280">
        <f>+META_GES!$C$62</f>
        <v>1</v>
      </c>
    </row>
    <row r="16" spans="1:22" x14ac:dyDescent="0.25">
      <c r="A16" s="158" t="s">
        <v>212</v>
      </c>
      <c r="B16" s="280">
        <f>+'META 2'!$C$73</f>
        <v>1.9955719631597619</v>
      </c>
      <c r="C16" s="119">
        <f>+'META 3.1'!$C$73</f>
        <v>1.019522776572668</v>
      </c>
      <c r="D16" s="119">
        <f>+'META 5 '!$C$73</f>
        <v>1.1988575508746875</v>
      </c>
      <c r="E16" s="119">
        <f>+'META 6'!$C$73</f>
        <v>1.2411670344524335</v>
      </c>
      <c r="F16" s="119">
        <f>+'META 7'!$C$73</f>
        <v>0.81390642446699779</v>
      </c>
      <c r="G16" s="119">
        <f>+'META 8.1'!$C$73</f>
        <v>1.6354300385109115</v>
      </c>
      <c r="H16" s="119">
        <f>+'META 8.2'!$C$73</f>
        <v>1.6054842989827509</v>
      </c>
      <c r="I16" s="119">
        <f>+'META 8.3'!$C$73</f>
        <v>0.94164668265387697</v>
      </c>
      <c r="J16" s="119">
        <f>+'META 9'!$C$73</f>
        <v>1.595744680851064</v>
      </c>
      <c r="K16" s="119">
        <f>+'META 10'!$C$73</f>
        <v>0.64646464646464641</v>
      </c>
      <c r="L16" s="119">
        <f>+'META 11'!$C$73</f>
        <v>1.0619136960600375</v>
      </c>
      <c r="M16" s="119">
        <f>+'META 12'!$C$73</f>
        <v>0.77819294306763664</v>
      </c>
      <c r="N16" s="119">
        <f>+'META 13'!$C$73</f>
        <v>0.98762311239688572</v>
      </c>
      <c r="O16" s="280">
        <f>+'META 14'!$C$73</f>
        <v>2.2222222222222223</v>
      </c>
      <c r="P16" s="119">
        <f>+'META 17'!$C$73</f>
        <v>1.0316742081447963</v>
      </c>
      <c r="Q16" s="280">
        <f>+'META 18'!$C$73</f>
        <v>1.9607843137254903</v>
      </c>
      <c r="R16" s="280">
        <f>+'META 19'!$C$73</f>
        <v>1.32</v>
      </c>
      <c r="S16" s="280">
        <f>+'META 20'!$C$73</f>
        <v>1.167753960857409</v>
      </c>
      <c r="T16" s="119" t="str">
        <f>+'META 21'!$C$73</f>
        <v>SI</v>
      </c>
      <c r="U16" s="120">
        <f t="shared" si="0"/>
        <v>0.55426888343321046</v>
      </c>
      <c r="V16" s="280">
        <f>+META_GES!$C$73</f>
        <v>1</v>
      </c>
    </row>
    <row r="17" spans="1:22" x14ac:dyDescent="0.25">
      <c r="A17" s="158" t="s">
        <v>218</v>
      </c>
      <c r="B17" s="281">
        <f>+'META 2'!$C$79</f>
        <v>2.4428750891966837</v>
      </c>
      <c r="C17" s="281">
        <f>+'META 3.1'!$C$79</f>
        <v>1.015625</v>
      </c>
      <c r="D17" s="119">
        <f>+'META 5 '!$C$79</f>
        <v>0.93927125506072884</v>
      </c>
      <c r="E17" s="119">
        <f>+'META 6'!$C$79</f>
        <v>1.7445746580595498</v>
      </c>
      <c r="F17" s="119">
        <f>+'META 7'!$C$79</f>
        <v>1.7915472102765833</v>
      </c>
      <c r="G17" s="119">
        <f>+'META 8.1'!$C$79</f>
        <v>1.1366846333675171</v>
      </c>
      <c r="H17" s="119">
        <f>+'META 8.2'!$C$79</f>
        <v>1.2090858725761773</v>
      </c>
      <c r="I17" s="119">
        <f>+'META 8.3'!$C$79</f>
        <v>1.150197628458498</v>
      </c>
      <c r="J17" s="119">
        <f>+'META 9'!$C$79</f>
        <v>1.2128146453089244</v>
      </c>
      <c r="K17" s="119">
        <f>+'META 10'!$C$79</f>
        <v>2.5</v>
      </c>
      <c r="L17" s="119">
        <f>+'META 11'!$C$79</f>
        <v>1.086021505376344</v>
      </c>
      <c r="M17" s="119">
        <f>+'META 12'!$C$79</f>
        <v>0.32414641444196945</v>
      </c>
      <c r="N17" s="119">
        <f>+'META 13'!$C$79</f>
        <v>0.62666045196418552</v>
      </c>
      <c r="O17" s="280">
        <f>+'META 14'!$C$79</f>
        <v>0.27083333333333331</v>
      </c>
      <c r="P17" s="119">
        <f>+'META 17'!$C$79</f>
        <v>0.78333333333333333</v>
      </c>
      <c r="Q17" s="280">
        <f>+'META 18'!$C$79</f>
        <v>2.2222222222222223</v>
      </c>
      <c r="R17" s="280">
        <f>+'META 19'!$C$79</f>
        <v>0.74691358024691357</v>
      </c>
      <c r="S17" s="280">
        <f>+'META 20'!$C$79</f>
        <v>0.9297385620915033</v>
      </c>
      <c r="T17" s="119" t="str">
        <f>+'META 21'!$C$79</f>
        <v>SI</v>
      </c>
      <c r="U17" s="208">
        <f t="shared" si="0"/>
        <v>0.53572188329322323</v>
      </c>
      <c r="V17" s="280">
        <f>+META_GES!$C$79</f>
        <v>1</v>
      </c>
    </row>
    <row r="18" spans="1:22" x14ac:dyDescent="0.25">
      <c r="A18" s="158" t="s">
        <v>223</v>
      </c>
      <c r="B18" s="282">
        <f>+'META 2'!$C$90</f>
        <v>3.371951764682295</v>
      </c>
      <c r="C18" s="282">
        <f>+'META 3.1'!$C$90</f>
        <v>1.0204081632653061</v>
      </c>
      <c r="D18" s="119">
        <f>+'META 5 '!$C$90</f>
        <v>0.96887966804979253</v>
      </c>
      <c r="E18" s="119">
        <f>+'META 6'!$C$90</f>
        <v>1.3891293791572379</v>
      </c>
      <c r="F18" s="119">
        <f>+'META 7'!$C$90</f>
        <v>0.90096230982018022</v>
      </c>
      <c r="G18" s="119">
        <f>+'META 8.1'!$C$90</f>
        <v>1.0926387934171689</v>
      </c>
      <c r="H18" s="119">
        <f>+'META 8.2'!$C$90</f>
        <v>1.1634345794392524</v>
      </c>
      <c r="I18" s="119">
        <f>+'META 8.3'!$C$90</f>
        <v>1.2522522522522523</v>
      </c>
      <c r="J18" s="119">
        <f>+'META 9'!$C$90</f>
        <v>1.1709677419354838</v>
      </c>
      <c r="K18" s="119">
        <f>+'META 10'!$C$90</f>
        <v>0.13389121338912133</v>
      </c>
      <c r="L18" s="119">
        <f>+'META 11'!$C$90</f>
        <v>2.7506775067750673</v>
      </c>
      <c r="M18" s="119">
        <f>+'META 12'!$C$90</f>
        <v>1.1782925954400729</v>
      </c>
      <c r="N18" s="119">
        <f>+'META 13'!$C$90</f>
        <v>0.74065324980414482</v>
      </c>
      <c r="O18" s="280">
        <f>+'META 14'!$C$90</f>
        <v>2.2173913043478262</v>
      </c>
      <c r="P18" s="119">
        <f>+'META 17'!$C$90</f>
        <v>1.0512265512265513</v>
      </c>
      <c r="Q18" s="280">
        <f>+'META 18'!$C$90</f>
        <v>2.2054794520547945</v>
      </c>
      <c r="R18" s="280">
        <f>+'META 19'!$C$90</f>
        <v>1.0247252747252746</v>
      </c>
      <c r="S18" s="280">
        <f>+'META 20'!$C$90</f>
        <v>0.93031358885017412</v>
      </c>
      <c r="T18" s="119" t="str">
        <f>+'META 21'!$C$90</f>
        <v>SI</v>
      </c>
      <c r="U18" s="208">
        <f t="shared" si="0"/>
        <v>0.53816267410172713</v>
      </c>
      <c r="V18" s="280">
        <f>+META_GES!$C$90</f>
        <v>1</v>
      </c>
    </row>
    <row r="19" spans="1:22" x14ac:dyDescent="0.25">
      <c r="A19" s="158" t="s">
        <v>220</v>
      </c>
      <c r="B19" s="280">
        <f>+'META 2'!$C$108</f>
        <v>2.2501721121503389</v>
      </c>
      <c r="C19" s="119">
        <f>+'META 3.1'!$C$108</f>
        <v>1.0198675496688741</v>
      </c>
      <c r="D19" s="119">
        <f>+'META 5 '!$C$108</f>
        <v>1.4958515528646708</v>
      </c>
      <c r="E19" s="119">
        <f>+'META 6'!$C$108</f>
        <v>1.2237302827792076</v>
      </c>
      <c r="F19" s="119">
        <f>+'META 7'!$C$108</f>
        <v>0.97955767088220402</v>
      </c>
      <c r="G19" s="119">
        <f>+'META 8.1'!$C$108</f>
        <v>1.3271183380065232</v>
      </c>
      <c r="H19" s="119">
        <f>+'META 8.2'!$C$108</f>
        <v>1.5873552467550982</v>
      </c>
      <c r="I19" s="119">
        <f>+'META 8.3'!$C$108</f>
        <v>1.4764784946236562</v>
      </c>
      <c r="J19" s="119">
        <f>+'META 9'!$C$108</f>
        <v>1.1674020705138304</v>
      </c>
      <c r="K19" s="119">
        <f>+'META 10'!$C$108</f>
        <v>1.479582146248813</v>
      </c>
      <c r="L19" s="119">
        <f>+'META 11'!$C$108</f>
        <v>1.0213146519600538</v>
      </c>
      <c r="M19" s="119">
        <f>+'META 12'!$C$108</f>
        <v>0.99138205740102114</v>
      </c>
      <c r="N19" s="119">
        <f>+'META 13'!$C$108</f>
        <v>0.85365852905638462</v>
      </c>
      <c r="O19" s="280">
        <f>+'META 14'!$C$108</f>
        <v>1.0770186335403726</v>
      </c>
      <c r="P19" s="119">
        <f>+'META 17'!$C$108</f>
        <v>1.0315895964125561</v>
      </c>
      <c r="Q19" s="280">
        <f>+'META 18'!$C$108</f>
        <v>1.8431372549019609</v>
      </c>
      <c r="R19" s="280">
        <f>+'META 19'!$C$108</f>
        <v>1.0060048038430744</v>
      </c>
      <c r="S19" s="280">
        <f>+'META 20'!$C$108</f>
        <v>0.94191980558930744</v>
      </c>
      <c r="T19" s="119" t="str">
        <f>+'META 21'!$C$108</f>
        <v>SI</v>
      </c>
      <c r="U19" s="120">
        <f t="shared" si="0"/>
        <v>0.58277950700240633</v>
      </c>
      <c r="V19" s="280">
        <f>+META_GES!$C$108</f>
        <v>0.9992542878448919</v>
      </c>
    </row>
    <row r="20" spans="1:22" x14ac:dyDescent="0.25">
      <c r="A20" s="158" t="s">
        <v>273</v>
      </c>
      <c r="B20" s="280">
        <f>+'META 2'!$C$121</f>
        <v>3.385546608600086</v>
      </c>
      <c r="C20" s="119">
        <f>+'META 3.1'!$C$121</f>
        <v>1.0160427807486632</v>
      </c>
      <c r="D20" s="119">
        <f>+'META 5 '!$C$121</f>
        <v>0.9171704957678356</v>
      </c>
      <c r="E20" s="119">
        <f>+'META 6'!$C$121</f>
        <v>1.3734885216997652</v>
      </c>
      <c r="F20" s="119">
        <f>+'META 7'!$C$121</f>
        <v>1.158482567572126</v>
      </c>
      <c r="G20" s="119">
        <f>+'META 8.1'!$C$121</f>
        <v>1.2412858305715448</v>
      </c>
      <c r="H20" s="119">
        <f>+'META 8.2'!$C$121</f>
        <v>1.2905622721166763</v>
      </c>
      <c r="I20" s="119">
        <f>+'META 8.3'!$C$121</f>
        <v>1.051643192488263</v>
      </c>
      <c r="J20" s="119">
        <f>+'META 9'!$C$121</f>
        <v>1.175030599755202</v>
      </c>
      <c r="K20" s="119">
        <f>+'META 10'!$C$121</f>
        <v>0.93333333333333324</v>
      </c>
      <c r="L20" s="119">
        <f>+'META 11'!$C$121</f>
        <v>1.8032786885245902</v>
      </c>
      <c r="M20" s="119">
        <f>+'META 12'!$C$121</f>
        <v>0.89412765769911706</v>
      </c>
      <c r="N20" s="119">
        <f>+'META 13'!$C$121</f>
        <v>0.98797360420763802</v>
      </c>
      <c r="O20" s="280">
        <f>+'META 14'!$C$121</f>
        <v>1.8272013228606863</v>
      </c>
      <c r="P20" s="119">
        <f>+'META 17'!$C$121</f>
        <v>1.1111111111111112</v>
      </c>
      <c r="Q20" s="280">
        <f>+'META 18'!$C$121</f>
        <v>1.3777777777777778</v>
      </c>
      <c r="R20" s="280">
        <f>+'META 19'!$C$121</f>
        <v>0.68306010928961758</v>
      </c>
      <c r="S20" s="280">
        <f>+'META 20'!$C$121</f>
        <v>0.77038895859473022</v>
      </c>
      <c r="T20" s="119" t="str">
        <f>+'META 21'!$C$121</f>
        <v>SI</v>
      </c>
      <c r="U20" s="120">
        <f t="shared" si="0"/>
        <v>0.57764761355567362</v>
      </c>
      <c r="V20" s="280">
        <f>+META_GES!$C$121</f>
        <v>1</v>
      </c>
    </row>
    <row r="21" spans="1:22" x14ac:dyDescent="0.25">
      <c r="A21" s="158" t="s">
        <v>219</v>
      </c>
      <c r="B21" s="280">
        <f>+'META 2'!$C$135</f>
        <v>2.4719060647031461</v>
      </c>
      <c r="C21" s="119">
        <f>+'META 3.1'!$C$135</f>
        <v>1.0189982728842832</v>
      </c>
      <c r="D21" s="119">
        <f>+'META 5 '!$C$135</f>
        <v>1.1754293262879789</v>
      </c>
      <c r="E21" s="119">
        <f>+'META 6'!$C$135</f>
        <v>1.4852493830213898</v>
      </c>
      <c r="F21" s="119">
        <f>+'META 7'!$C$135</f>
        <v>1.0129441666558834</v>
      </c>
      <c r="G21" s="119">
        <f>+'META 8.1'!$C$135</f>
        <v>0.77850058654153786</v>
      </c>
      <c r="H21" s="119">
        <f>+'META 8.2'!$C$135</f>
        <v>0.78662754139593383</v>
      </c>
      <c r="I21" s="119">
        <f>+'META 8.3'!$C$135</f>
        <v>1.0773966578715919</v>
      </c>
      <c r="J21" s="119">
        <f>+'META 9'!$C$135</f>
        <v>1.1373119099471731</v>
      </c>
      <c r="K21" s="119">
        <f>+'META 10'!$C$135</f>
        <v>1.3152173913043477</v>
      </c>
      <c r="L21" s="119">
        <f>+'META 11'!$C$135</f>
        <v>1.0753524550315994</v>
      </c>
      <c r="M21" s="119">
        <f>+'META 12'!$C$135</f>
        <v>0.82429726707751516</v>
      </c>
      <c r="N21" s="119">
        <f>+'META 13'!$C$135</f>
        <v>0.80846386334284548</v>
      </c>
      <c r="O21" s="280">
        <f>+'META 14'!$C$135</f>
        <v>2.2222222222222223</v>
      </c>
      <c r="P21" s="119">
        <f>+'META 17'!$C$135</f>
        <v>0.97234117234117245</v>
      </c>
      <c r="Q21" s="280">
        <f>+'META 18'!$C$135</f>
        <v>2.0617283950617282</v>
      </c>
      <c r="R21" s="280">
        <f>+'META 19'!$C$135</f>
        <v>0.91345029239766073</v>
      </c>
      <c r="S21" s="280">
        <f>+'META 20'!$C$135</f>
        <v>0.78569017887276416</v>
      </c>
      <c r="T21" s="119" t="str">
        <f>+'META 21'!$C$135</f>
        <v>SI</v>
      </c>
      <c r="U21" s="120">
        <f t="shared" si="0"/>
        <v>0.55246049850733492</v>
      </c>
      <c r="V21" s="280">
        <f>+META_GES!$C$135</f>
        <v>1</v>
      </c>
    </row>
    <row r="22" spans="1:22" x14ac:dyDescent="0.25">
      <c r="A22" s="158" t="s">
        <v>221</v>
      </c>
      <c r="B22" s="280">
        <f>+'META 2'!$C$140</f>
        <v>1.0581949274757281</v>
      </c>
      <c r="C22" s="119">
        <f>+'META 3.1'!$C$140</f>
        <v>0.88126159554730987</v>
      </c>
      <c r="D22" s="119">
        <f>+'META 5 '!$C$140</f>
        <v>1.133642765685019</v>
      </c>
      <c r="E22" s="119">
        <f>+'META 6'!$C$140</f>
        <v>0.96515335757155118</v>
      </c>
      <c r="F22" s="119">
        <f>+'META 7'!$C$140</f>
        <v>1.4136484576622219</v>
      </c>
      <c r="G22" s="119">
        <f>+'META 8.1'!$C$140</f>
        <v>1.7036446886446885</v>
      </c>
      <c r="H22" s="119">
        <f>+'META 8.2'!$C$140</f>
        <v>0.962021052631579</v>
      </c>
      <c r="I22" s="119">
        <f>+'META 8.3'!$C$140</f>
        <v>1.3361462728551337</v>
      </c>
      <c r="J22" s="119">
        <f>+'META 9'!$C$140</f>
        <v>1.1534341149863112</v>
      </c>
      <c r="K22" s="119">
        <f>+'META 10'!$C$140</f>
        <v>0.67153284671532854</v>
      </c>
      <c r="L22" s="119">
        <f>+'META 11'!$C$140</f>
        <v>0.73257287705956908</v>
      </c>
      <c r="M22" s="119">
        <f>+'META 12'!$C$140</f>
        <v>1.0691628290756179</v>
      </c>
      <c r="N22" s="119">
        <f>+'META 13'!$C$140</f>
        <v>0.92840216315012669</v>
      </c>
      <c r="O22" s="280">
        <f>+'META 14'!$C$140</f>
        <v>2.2162162162162162</v>
      </c>
      <c r="P22" s="119">
        <f>+'META 17'!$C$140</f>
        <v>0.91739620351911244</v>
      </c>
      <c r="Q22" s="280">
        <f>+'META 18'!$C$140</f>
        <v>1.4970760233918128</v>
      </c>
      <c r="R22" s="280">
        <f>+'META 19'!$C$140</f>
        <v>0.97878787878787887</v>
      </c>
      <c r="S22" s="280">
        <f>+'META 20'!$C$140</f>
        <v>0.81128747795414469</v>
      </c>
      <c r="T22" s="119" t="str">
        <f>+'META 21'!$C$140</f>
        <v>SI</v>
      </c>
      <c r="U22" s="120">
        <f t="shared" si="0"/>
        <v>0.55348966484291018</v>
      </c>
      <c r="V22" s="280">
        <f>+META_GES!$C$140</f>
        <v>1</v>
      </c>
    </row>
    <row r="23" spans="1:22" x14ac:dyDescent="0.25">
      <c r="A23" s="215" t="s">
        <v>222</v>
      </c>
      <c r="B23" s="281">
        <f>+'META 2'!$C$148</f>
        <v>0.81689087212356981</v>
      </c>
      <c r="C23" s="281">
        <f>+'META 3.1'!$C$148</f>
        <v>1.0204081632653059</v>
      </c>
      <c r="D23" s="119">
        <f>+'META 5 '!$C$148</f>
        <v>0.88072976054732044</v>
      </c>
      <c r="E23" s="119">
        <f>+'META 6'!$C$148</f>
        <v>1.4202149638539763</v>
      </c>
      <c r="F23" s="119">
        <f>+'META 7'!$C$148</f>
        <v>1.0120548453901483</v>
      </c>
      <c r="G23" s="119">
        <f>+'META 8.1'!$C$148</f>
        <v>1.1058823529411765</v>
      </c>
      <c r="H23" s="119">
        <f>+'META 8.2'!$C$148</f>
        <v>0.73695153646231459</v>
      </c>
      <c r="I23" s="119">
        <f>+'META 8.3'!$C$148</f>
        <v>1.1145374449339207</v>
      </c>
      <c r="J23" s="119">
        <f>+'META 9'!$C$148</f>
        <v>0.90779958677685946</v>
      </c>
      <c r="K23" s="119">
        <f>+'META 10'!$C$148</f>
        <v>0.41379310344827591</v>
      </c>
      <c r="L23" s="119">
        <f>+'META 11'!$C$148</f>
        <v>1.429718875502008</v>
      </c>
      <c r="M23" s="119">
        <f>+'META 12'!$C$148</f>
        <v>1.0323449333555066</v>
      </c>
      <c r="N23" s="119">
        <f>+'META 13'!$C$148</f>
        <v>1.2172986093406555</v>
      </c>
      <c r="O23" s="280">
        <f>+'META 14'!$C$148</f>
        <v>2.2222222222222223</v>
      </c>
      <c r="P23" s="119">
        <f>+'META 17'!$C$148</f>
        <v>0.96103896103896103</v>
      </c>
      <c r="Q23" s="280">
        <f>+'META 18'!$C$148</f>
        <v>1.8928571428571426</v>
      </c>
      <c r="R23" s="280">
        <f>+'META 19'!$C$148</f>
        <v>0.94000000000000006</v>
      </c>
      <c r="S23" s="280">
        <f>+'META 20'!$C$148</f>
        <v>0.79059180576631261</v>
      </c>
      <c r="T23" s="119" t="str">
        <f>+'META 21'!$C$148</f>
        <v>SI</v>
      </c>
      <c r="U23" s="208">
        <f t="shared" si="0"/>
        <v>0.54099662850651886</v>
      </c>
      <c r="V23" s="280">
        <f>+META_GES!$C$148</f>
        <v>1</v>
      </c>
    </row>
    <row r="24" spans="1:22" x14ac:dyDescent="0.25">
      <c r="A24" s="216" t="s">
        <v>380</v>
      </c>
      <c r="B24" s="217"/>
      <c r="C24" s="217"/>
      <c r="D24" s="217"/>
      <c r="E24" s="217"/>
      <c r="F24" s="217"/>
      <c r="G24" s="217"/>
      <c r="H24" s="217"/>
      <c r="I24" s="217"/>
      <c r="J24" s="217"/>
      <c r="K24" s="217"/>
      <c r="L24" s="217"/>
      <c r="M24" s="217"/>
      <c r="N24" s="217"/>
      <c r="O24" s="217"/>
      <c r="P24" s="217"/>
      <c r="Q24" s="217"/>
      <c r="R24" s="217"/>
      <c r="S24" s="217"/>
      <c r="T24" s="217"/>
      <c r="U24" s="121"/>
    </row>
    <row r="26" spans="1:22" hidden="1" x14ac:dyDescent="0.25"/>
    <row r="27" spans="1:22" hidden="1" x14ac:dyDescent="0.25"/>
    <row r="28" spans="1:22" hidden="1" x14ac:dyDescent="0.25"/>
    <row r="29" spans="1:22" hidden="1" x14ac:dyDescent="0.25"/>
    <row r="30" spans="1:22" hidden="1" x14ac:dyDescent="0.25"/>
    <row r="31" spans="1:22" hidden="1" x14ac:dyDescent="0.25">
      <c r="A31" s="205" t="s">
        <v>274</v>
      </c>
      <c r="B31" s="153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206"/>
      <c r="O31" s="153"/>
      <c r="P31" s="153"/>
      <c r="Q31" s="206"/>
      <c r="R31" s="153"/>
      <c r="S31" s="153"/>
      <c r="T31" s="206"/>
    </row>
    <row r="32" spans="1:22" hidden="1" x14ac:dyDescent="0.25">
      <c r="A32" s="205" t="s">
        <v>275</v>
      </c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206"/>
      <c r="O32" s="153"/>
      <c r="P32" s="153"/>
      <c r="Q32" s="206"/>
      <c r="R32" s="153"/>
      <c r="S32" s="153"/>
      <c r="T32" s="206"/>
    </row>
    <row r="33" spans="1:21" hidden="1" x14ac:dyDescent="0.25">
      <c r="A33" s="205" t="s">
        <v>276</v>
      </c>
      <c r="B33" s="153"/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206"/>
      <c r="O33" s="153"/>
      <c r="P33" s="153"/>
      <c r="Q33" s="206"/>
      <c r="R33" s="153"/>
      <c r="S33" s="153"/>
      <c r="T33" s="206"/>
    </row>
    <row r="34" spans="1:21" hidden="1" x14ac:dyDescent="0.25">
      <c r="A34" s="205" t="s">
        <v>277</v>
      </c>
      <c r="B34" s="154"/>
      <c r="C34" s="155"/>
      <c r="D34" s="155"/>
      <c r="E34" s="154"/>
      <c r="F34" s="154"/>
      <c r="G34" s="155"/>
      <c r="H34" s="155"/>
      <c r="I34" s="155"/>
      <c r="J34" s="155"/>
      <c r="K34" s="155"/>
      <c r="L34" s="155"/>
      <c r="M34" s="155"/>
      <c r="N34" s="207"/>
      <c r="O34" s="155"/>
      <c r="P34" s="155"/>
      <c r="Q34" s="207"/>
      <c r="R34" s="155"/>
      <c r="S34" s="155"/>
      <c r="T34" s="207"/>
    </row>
    <row r="35" spans="1:21" hidden="1" x14ac:dyDescent="0.25">
      <c r="A35" s="205"/>
      <c r="B35" s="154"/>
      <c r="C35" s="155"/>
      <c r="D35" s="155"/>
      <c r="E35" s="154"/>
      <c r="F35" s="154"/>
      <c r="G35" s="155"/>
      <c r="H35" s="155"/>
      <c r="I35" s="155"/>
      <c r="J35" s="155"/>
      <c r="K35" s="155"/>
      <c r="L35" s="155"/>
      <c r="M35" s="155"/>
      <c r="N35" s="155"/>
      <c r="O35" s="155"/>
      <c r="P35" s="155"/>
      <c r="Q35" s="155"/>
      <c r="R35" s="155"/>
      <c r="S35" s="155"/>
      <c r="T35" s="155"/>
    </row>
    <row r="36" spans="1:21" hidden="1" x14ac:dyDescent="0.25">
      <c r="A36" s="305" t="s">
        <v>0</v>
      </c>
      <c r="B36" s="298" t="s">
        <v>283</v>
      </c>
      <c r="C36" s="299"/>
      <c r="D36" s="299"/>
      <c r="E36" s="299"/>
      <c r="F36" s="299"/>
      <c r="G36" s="299"/>
      <c r="H36" s="299"/>
      <c r="I36" s="299"/>
      <c r="J36" s="299"/>
      <c r="K36" s="299"/>
      <c r="L36" s="299"/>
      <c r="M36" s="299"/>
      <c r="N36" s="299"/>
      <c r="O36" s="299"/>
      <c r="P36" s="299"/>
      <c r="Q36" s="299"/>
      <c r="R36" s="299"/>
      <c r="S36" s="299"/>
      <c r="T36" s="299"/>
      <c r="U36" s="299"/>
    </row>
    <row r="37" spans="1:21" hidden="1" x14ac:dyDescent="0.25">
      <c r="A37" s="306"/>
      <c r="B37" s="298" t="s">
        <v>282</v>
      </c>
      <c r="C37" s="299"/>
      <c r="D37" s="299"/>
      <c r="E37" s="299"/>
      <c r="F37" s="299"/>
      <c r="G37" s="299"/>
      <c r="H37" s="299"/>
      <c r="I37" s="299"/>
      <c r="J37" s="299"/>
      <c r="K37" s="299"/>
      <c r="L37" s="299"/>
      <c r="M37" s="299"/>
      <c r="N37" s="299"/>
      <c r="O37" s="299"/>
      <c r="P37" s="299"/>
      <c r="Q37" s="299"/>
      <c r="R37" s="299"/>
      <c r="S37" s="299"/>
      <c r="T37" s="299"/>
      <c r="U37" s="299"/>
    </row>
    <row r="38" spans="1:21" hidden="1" x14ac:dyDescent="0.25">
      <c r="A38" s="306"/>
      <c r="B38" s="298"/>
      <c r="C38" s="299"/>
      <c r="D38" s="299"/>
      <c r="E38" s="299"/>
      <c r="F38" s="299"/>
      <c r="G38" s="299"/>
      <c r="H38" s="299"/>
      <c r="I38" s="299"/>
      <c r="J38" s="299"/>
      <c r="K38" s="299"/>
      <c r="L38" s="299"/>
      <c r="M38" s="299"/>
      <c r="N38" s="299"/>
      <c r="O38" s="299"/>
      <c r="P38" s="299"/>
      <c r="Q38" s="299"/>
      <c r="R38" s="299"/>
      <c r="S38" s="299"/>
      <c r="T38" s="299"/>
      <c r="U38" s="299"/>
    </row>
    <row r="39" spans="1:21" hidden="1" x14ac:dyDescent="0.25">
      <c r="A39" s="306"/>
      <c r="B39" s="300" t="s">
        <v>374</v>
      </c>
      <c r="C39" s="301"/>
      <c r="D39" s="301"/>
      <c r="E39" s="301"/>
      <c r="F39" s="301"/>
      <c r="G39" s="301"/>
      <c r="H39" s="301"/>
      <c r="I39" s="301"/>
      <c r="J39" s="301"/>
      <c r="K39" s="301"/>
      <c r="L39" s="301"/>
      <c r="M39" s="301"/>
      <c r="N39" s="301"/>
      <c r="O39" s="301"/>
      <c r="P39" s="301"/>
      <c r="Q39" s="301"/>
      <c r="R39" s="301"/>
      <c r="S39" s="301"/>
      <c r="T39" s="301"/>
      <c r="U39" s="301"/>
    </row>
    <row r="40" spans="1:21" hidden="1" x14ac:dyDescent="0.25">
      <c r="A40" s="306"/>
      <c r="B40" s="156" t="s">
        <v>246</v>
      </c>
      <c r="C40" s="156" t="s">
        <v>300</v>
      </c>
      <c r="D40" s="156" t="s">
        <v>249</v>
      </c>
      <c r="E40" s="156" t="s">
        <v>250</v>
      </c>
      <c r="F40" s="156" t="s">
        <v>251</v>
      </c>
      <c r="G40" s="156" t="s">
        <v>301</v>
      </c>
      <c r="H40" s="156" t="s">
        <v>302</v>
      </c>
      <c r="I40" s="156" t="s">
        <v>303</v>
      </c>
      <c r="J40" s="156" t="s">
        <v>253</v>
      </c>
      <c r="K40" s="156" t="s">
        <v>254</v>
      </c>
      <c r="L40" s="156" t="s">
        <v>233</v>
      </c>
      <c r="M40" s="156" t="s">
        <v>234</v>
      </c>
      <c r="N40" s="156" t="s">
        <v>261</v>
      </c>
      <c r="O40" s="156" t="s">
        <v>304</v>
      </c>
      <c r="P40" s="156" t="s">
        <v>305</v>
      </c>
      <c r="Q40" s="156" t="s">
        <v>306</v>
      </c>
      <c r="R40" s="156" t="s">
        <v>307</v>
      </c>
      <c r="S40" s="156" t="s">
        <v>308</v>
      </c>
      <c r="T40" s="156" t="s">
        <v>309</v>
      </c>
    </row>
    <row r="41" spans="1:21" ht="15" hidden="1" customHeight="1" x14ac:dyDescent="0.25">
      <c r="A41" s="306"/>
      <c r="B41" s="291" t="s">
        <v>311</v>
      </c>
      <c r="C41" s="291" t="s">
        <v>310</v>
      </c>
      <c r="D41" s="291" t="s">
        <v>312</v>
      </c>
      <c r="E41" s="291" t="s">
        <v>313</v>
      </c>
      <c r="F41" s="291" t="s">
        <v>268</v>
      </c>
      <c r="G41" s="291" t="s">
        <v>314</v>
      </c>
      <c r="H41" s="291" t="s">
        <v>262</v>
      </c>
      <c r="I41" s="291" t="s">
        <v>263</v>
      </c>
      <c r="J41" s="291" t="s">
        <v>315</v>
      </c>
      <c r="K41" s="291" t="s">
        <v>316</v>
      </c>
      <c r="L41" s="291" t="s">
        <v>265</v>
      </c>
      <c r="M41" s="291" t="s">
        <v>270</v>
      </c>
      <c r="N41" s="293" t="s">
        <v>269</v>
      </c>
      <c r="O41" s="291" t="s">
        <v>317</v>
      </c>
      <c r="P41" s="291" t="s">
        <v>264</v>
      </c>
      <c r="Q41" s="293" t="s">
        <v>318</v>
      </c>
      <c r="R41" s="291" t="s">
        <v>266</v>
      </c>
      <c r="S41" s="291" t="s">
        <v>267</v>
      </c>
      <c r="T41" s="293" t="s">
        <v>373</v>
      </c>
    </row>
    <row r="42" spans="1:21" ht="84.75" hidden="1" customHeight="1" x14ac:dyDescent="0.25">
      <c r="A42" s="307"/>
      <c r="B42" s="292"/>
      <c r="C42" s="292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4"/>
      <c r="O42" s="292"/>
      <c r="P42" s="292"/>
      <c r="Q42" s="294"/>
      <c r="R42" s="292"/>
      <c r="S42" s="292"/>
      <c r="T42" s="294"/>
    </row>
    <row r="43" spans="1:21" hidden="1" x14ac:dyDescent="0.25">
      <c r="A43" s="157" t="s">
        <v>217</v>
      </c>
      <c r="B43" s="218">
        <f>IF(B12="n/a","n/a",IF(B12="","",IF(B12&gt;1,1,B12)))</f>
        <v>1</v>
      </c>
      <c r="C43" s="218">
        <f t="shared" ref="C43:S54" si="1">IF(C12="n/a","n/a",IF(C12="","",IF(C12&gt;1,1,C12)))</f>
        <v>1</v>
      </c>
      <c r="D43" s="218">
        <f t="shared" si="1"/>
        <v>1</v>
      </c>
      <c r="E43" s="218">
        <f t="shared" si="1"/>
        <v>1</v>
      </c>
      <c r="F43" s="218">
        <f t="shared" si="1"/>
        <v>1</v>
      </c>
      <c r="G43" s="218">
        <f t="shared" si="1"/>
        <v>1</v>
      </c>
      <c r="H43" s="218">
        <f t="shared" si="1"/>
        <v>0.95061781468816142</v>
      </c>
      <c r="I43" s="218">
        <f t="shared" si="1"/>
        <v>0.97353389185072348</v>
      </c>
      <c r="J43" s="218">
        <f t="shared" si="1"/>
        <v>1</v>
      </c>
      <c r="K43" s="218">
        <f t="shared" si="1"/>
        <v>0.79690721649484531</v>
      </c>
      <c r="L43" s="218">
        <f t="shared" ref="L43:L54" si="2">IF(L12="n/a","n/a",IF(L12="","",IF(L12&gt;1,1,L12)))</f>
        <v>1</v>
      </c>
      <c r="M43" s="218">
        <f t="shared" si="1"/>
        <v>0.97428923787332156</v>
      </c>
      <c r="N43" s="219">
        <f t="shared" si="1"/>
        <v>0.82284926382774803</v>
      </c>
      <c r="O43" s="218">
        <f t="shared" si="1"/>
        <v>1</v>
      </c>
      <c r="P43" s="218">
        <f t="shared" ref="P43:Q43" si="3">IF(P12="n/a","n/a",IF(P12="","",IF(P12&gt;1,1,P12)))</f>
        <v>1</v>
      </c>
      <c r="Q43" s="219">
        <f t="shared" si="3"/>
        <v>1</v>
      </c>
      <c r="R43" s="218">
        <f t="shared" si="1"/>
        <v>0.82905982905982911</v>
      </c>
      <c r="S43" s="218">
        <f t="shared" ref="S43" si="4">IF(S12="n/a","n/a",IF(S12="","",IF(S12&gt;1,1,S12)))</f>
        <v>0.76972175745181892</v>
      </c>
      <c r="T43" s="219">
        <f>IF(T12="n/a","n/a",IF(T12="SI",1,0))</f>
        <v>1</v>
      </c>
      <c r="U43" s="220"/>
    </row>
    <row r="44" spans="1:21" hidden="1" x14ac:dyDescent="0.25">
      <c r="A44" s="158" t="s">
        <v>211</v>
      </c>
      <c r="B44" s="218">
        <f t="shared" ref="B44:N54" si="5">IF(B13="n/a","n/a",IF(B13="","",IF(B13&gt;1,1,B13)))</f>
        <v>0.8660382758111409</v>
      </c>
      <c r="C44" s="218">
        <f t="shared" si="5"/>
        <v>1</v>
      </c>
      <c r="D44" s="218">
        <f t="shared" si="5"/>
        <v>1</v>
      </c>
      <c r="E44" s="218">
        <f t="shared" si="5"/>
        <v>1</v>
      </c>
      <c r="F44" s="218">
        <f t="shared" si="5"/>
        <v>1</v>
      </c>
      <c r="G44" s="218">
        <f t="shared" si="5"/>
        <v>1</v>
      </c>
      <c r="H44" s="218">
        <f t="shared" si="5"/>
        <v>1</v>
      </c>
      <c r="I44" s="218">
        <f t="shared" si="5"/>
        <v>1</v>
      </c>
      <c r="J44" s="218">
        <f t="shared" si="5"/>
        <v>1</v>
      </c>
      <c r="K44" s="218">
        <f t="shared" si="5"/>
        <v>0.6997442455242967</v>
      </c>
      <c r="L44" s="218">
        <f t="shared" si="2"/>
        <v>1</v>
      </c>
      <c r="M44" s="218">
        <f t="shared" si="5"/>
        <v>0.67031684247327272</v>
      </c>
      <c r="N44" s="219">
        <f t="shared" si="5"/>
        <v>0.58237593627188566</v>
      </c>
      <c r="O44" s="218">
        <f t="shared" si="1"/>
        <v>1</v>
      </c>
      <c r="P44" s="218">
        <f t="shared" si="1"/>
        <v>0.98221568298294648</v>
      </c>
      <c r="Q44" s="219">
        <f t="shared" si="1"/>
        <v>1</v>
      </c>
      <c r="R44" s="218">
        <f t="shared" si="1"/>
        <v>0.75743348982785608</v>
      </c>
      <c r="S44" s="218">
        <f t="shared" si="1"/>
        <v>0.4978986078276858</v>
      </c>
      <c r="T44" s="219">
        <f t="shared" ref="T44:T54" si="6">IF(T13="n/a","n/a",IF(T13="SI",1,0))</f>
        <v>1</v>
      </c>
    </row>
    <row r="45" spans="1:21" hidden="1" x14ac:dyDescent="0.25">
      <c r="A45" s="158" t="s">
        <v>224</v>
      </c>
      <c r="B45" s="218">
        <f t="shared" si="5"/>
        <v>1</v>
      </c>
      <c r="C45" s="218">
        <f t="shared" si="5"/>
        <v>1</v>
      </c>
      <c r="D45" s="218">
        <f t="shared" si="5"/>
        <v>1</v>
      </c>
      <c r="E45" s="218">
        <f t="shared" si="5"/>
        <v>1</v>
      </c>
      <c r="F45" s="218">
        <f t="shared" si="5"/>
        <v>1</v>
      </c>
      <c r="G45" s="218">
        <f t="shared" si="5"/>
        <v>1</v>
      </c>
      <c r="H45" s="218">
        <f t="shared" si="5"/>
        <v>1</v>
      </c>
      <c r="I45" s="218">
        <f t="shared" si="5"/>
        <v>1</v>
      </c>
      <c r="J45" s="218">
        <f t="shared" si="5"/>
        <v>1</v>
      </c>
      <c r="K45" s="218">
        <f t="shared" si="5"/>
        <v>1</v>
      </c>
      <c r="L45" s="218">
        <f t="shared" si="2"/>
        <v>1</v>
      </c>
      <c r="M45" s="218">
        <f t="shared" si="5"/>
        <v>0.74417070471457269</v>
      </c>
      <c r="N45" s="219">
        <f t="shared" si="5"/>
        <v>0.85035866958424533</v>
      </c>
      <c r="O45" s="218">
        <f t="shared" si="1"/>
        <v>1</v>
      </c>
      <c r="P45" s="218">
        <f t="shared" si="1"/>
        <v>0.97288135593220337</v>
      </c>
      <c r="Q45" s="219">
        <f t="shared" si="1"/>
        <v>1</v>
      </c>
      <c r="R45" s="218">
        <f t="shared" si="1"/>
        <v>0.95969773299748118</v>
      </c>
      <c r="S45" s="218">
        <f t="shared" si="1"/>
        <v>0.8222036727879799</v>
      </c>
      <c r="T45" s="219">
        <f t="shared" si="6"/>
        <v>1</v>
      </c>
    </row>
    <row r="46" spans="1:21" hidden="1" x14ac:dyDescent="0.25">
      <c r="A46" s="158" t="s">
        <v>216</v>
      </c>
      <c r="B46" s="218">
        <f t="shared" si="5"/>
        <v>1</v>
      </c>
      <c r="C46" s="218">
        <f t="shared" si="5"/>
        <v>1</v>
      </c>
      <c r="D46" s="218">
        <f t="shared" si="5"/>
        <v>1</v>
      </c>
      <c r="E46" s="218">
        <f t="shared" si="5"/>
        <v>1</v>
      </c>
      <c r="F46" s="218">
        <f t="shared" si="5"/>
        <v>1</v>
      </c>
      <c r="G46" s="218">
        <f t="shared" si="5"/>
        <v>0.79596412556053808</v>
      </c>
      <c r="H46" s="218">
        <f t="shared" si="5"/>
        <v>0.7540641430073608</v>
      </c>
      <c r="I46" s="218">
        <f t="shared" si="5"/>
        <v>1</v>
      </c>
      <c r="J46" s="218">
        <f t="shared" si="5"/>
        <v>1</v>
      </c>
      <c r="K46" s="218">
        <f t="shared" si="5"/>
        <v>0.48809523809523808</v>
      </c>
      <c r="L46" s="218">
        <f t="shared" si="2"/>
        <v>1</v>
      </c>
      <c r="M46" s="218">
        <f t="shared" si="5"/>
        <v>0.61262770802270916</v>
      </c>
      <c r="N46" s="219">
        <f t="shared" si="5"/>
        <v>0.68138298862025071</v>
      </c>
      <c r="O46" s="218">
        <f t="shared" si="1"/>
        <v>0.64814814814814814</v>
      </c>
      <c r="P46" s="218">
        <f t="shared" si="1"/>
        <v>0.97038178394110597</v>
      </c>
      <c r="Q46" s="219">
        <f t="shared" si="1"/>
        <v>1</v>
      </c>
      <c r="R46" s="218">
        <f t="shared" si="1"/>
        <v>0.78640776699029125</v>
      </c>
      <c r="S46" s="218">
        <f t="shared" si="1"/>
        <v>1</v>
      </c>
      <c r="T46" s="219">
        <f t="shared" si="6"/>
        <v>1</v>
      </c>
    </row>
    <row r="47" spans="1:21" hidden="1" x14ac:dyDescent="0.25">
      <c r="A47" s="158" t="s">
        <v>212</v>
      </c>
      <c r="B47" s="218">
        <f t="shared" si="5"/>
        <v>1</v>
      </c>
      <c r="C47" s="218">
        <f t="shared" si="5"/>
        <v>1</v>
      </c>
      <c r="D47" s="218">
        <f t="shared" si="5"/>
        <v>1</v>
      </c>
      <c r="E47" s="218">
        <f t="shared" si="5"/>
        <v>1</v>
      </c>
      <c r="F47" s="218">
        <f t="shared" si="5"/>
        <v>0.81390642446699779</v>
      </c>
      <c r="G47" s="218">
        <f t="shared" si="5"/>
        <v>1</v>
      </c>
      <c r="H47" s="218">
        <f t="shared" si="5"/>
        <v>1</v>
      </c>
      <c r="I47" s="218">
        <f t="shared" si="5"/>
        <v>0.94164668265387697</v>
      </c>
      <c r="J47" s="218">
        <f t="shared" si="5"/>
        <v>1</v>
      </c>
      <c r="K47" s="218">
        <f t="shared" si="5"/>
        <v>0.64646464646464641</v>
      </c>
      <c r="L47" s="218">
        <f t="shared" si="2"/>
        <v>1</v>
      </c>
      <c r="M47" s="218">
        <f t="shared" si="5"/>
        <v>0.77819294306763664</v>
      </c>
      <c r="N47" s="219">
        <f t="shared" si="5"/>
        <v>0.98762311239688572</v>
      </c>
      <c r="O47" s="218">
        <f t="shared" si="1"/>
        <v>1</v>
      </c>
      <c r="P47" s="218">
        <f t="shared" si="1"/>
        <v>1</v>
      </c>
      <c r="Q47" s="219">
        <f t="shared" si="1"/>
        <v>1</v>
      </c>
      <c r="R47" s="218">
        <f t="shared" si="1"/>
        <v>1</v>
      </c>
      <c r="S47" s="218">
        <f t="shared" si="1"/>
        <v>1</v>
      </c>
      <c r="T47" s="219">
        <f t="shared" si="6"/>
        <v>1</v>
      </c>
    </row>
    <row r="48" spans="1:21" hidden="1" x14ac:dyDescent="0.25">
      <c r="A48" s="158" t="s">
        <v>218</v>
      </c>
      <c r="B48" s="218">
        <f t="shared" si="5"/>
        <v>1</v>
      </c>
      <c r="C48" s="218">
        <f t="shared" si="5"/>
        <v>1</v>
      </c>
      <c r="D48" s="218">
        <f t="shared" si="5"/>
        <v>0.93927125506072884</v>
      </c>
      <c r="E48" s="218">
        <f t="shared" si="5"/>
        <v>1</v>
      </c>
      <c r="F48" s="218">
        <f t="shared" si="5"/>
        <v>1</v>
      </c>
      <c r="G48" s="218">
        <f t="shared" si="5"/>
        <v>1</v>
      </c>
      <c r="H48" s="218">
        <f t="shared" si="5"/>
        <v>1</v>
      </c>
      <c r="I48" s="218">
        <f t="shared" si="5"/>
        <v>1</v>
      </c>
      <c r="J48" s="218">
        <f t="shared" si="5"/>
        <v>1</v>
      </c>
      <c r="K48" s="218">
        <f t="shared" si="5"/>
        <v>1</v>
      </c>
      <c r="L48" s="218">
        <f t="shared" si="2"/>
        <v>1</v>
      </c>
      <c r="M48" s="218">
        <f t="shared" si="5"/>
        <v>0.32414641444196945</v>
      </c>
      <c r="N48" s="219">
        <f t="shared" si="5"/>
        <v>0.62666045196418552</v>
      </c>
      <c r="O48" s="218">
        <f t="shared" si="1"/>
        <v>0.27083333333333331</v>
      </c>
      <c r="P48" s="218">
        <f t="shared" si="1"/>
        <v>0.78333333333333333</v>
      </c>
      <c r="Q48" s="219">
        <f t="shared" si="1"/>
        <v>1</v>
      </c>
      <c r="R48" s="218">
        <f t="shared" si="1"/>
        <v>0.74691358024691357</v>
      </c>
      <c r="S48" s="218">
        <f t="shared" si="1"/>
        <v>0.9297385620915033</v>
      </c>
      <c r="T48" s="219">
        <f t="shared" si="6"/>
        <v>1</v>
      </c>
    </row>
    <row r="49" spans="1:20" hidden="1" x14ac:dyDescent="0.25">
      <c r="A49" s="158" t="s">
        <v>223</v>
      </c>
      <c r="B49" s="218">
        <f t="shared" si="5"/>
        <v>1</v>
      </c>
      <c r="C49" s="218">
        <f t="shared" si="5"/>
        <v>1</v>
      </c>
      <c r="D49" s="218">
        <f t="shared" si="5"/>
        <v>0.96887966804979253</v>
      </c>
      <c r="E49" s="218">
        <f t="shared" si="5"/>
        <v>1</v>
      </c>
      <c r="F49" s="218">
        <f t="shared" si="5"/>
        <v>0.90096230982018022</v>
      </c>
      <c r="G49" s="218">
        <f t="shared" si="5"/>
        <v>1</v>
      </c>
      <c r="H49" s="218">
        <f t="shared" si="5"/>
        <v>1</v>
      </c>
      <c r="I49" s="218">
        <f t="shared" si="5"/>
        <v>1</v>
      </c>
      <c r="J49" s="218">
        <f t="shared" si="5"/>
        <v>1</v>
      </c>
      <c r="K49" s="218">
        <f t="shared" si="5"/>
        <v>0.13389121338912133</v>
      </c>
      <c r="L49" s="218">
        <f t="shared" si="2"/>
        <v>1</v>
      </c>
      <c r="M49" s="218">
        <f t="shared" si="5"/>
        <v>1</v>
      </c>
      <c r="N49" s="219">
        <f t="shared" si="5"/>
        <v>0.74065324980414482</v>
      </c>
      <c r="O49" s="218">
        <f t="shared" si="1"/>
        <v>1</v>
      </c>
      <c r="P49" s="218">
        <f t="shared" si="1"/>
        <v>1</v>
      </c>
      <c r="Q49" s="219">
        <f t="shared" si="1"/>
        <v>1</v>
      </c>
      <c r="R49" s="218">
        <f t="shared" si="1"/>
        <v>1</v>
      </c>
      <c r="S49" s="218">
        <f t="shared" si="1"/>
        <v>0.93031358885017412</v>
      </c>
      <c r="T49" s="219">
        <f t="shared" si="6"/>
        <v>1</v>
      </c>
    </row>
    <row r="50" spans="1:20" hidden="1" x14ac:dyDescent="0.25">
      <c r="A50" s="158" t="s">
        <v>220</v>
      </c>
      <c r="B50" s="218">
        <f t="shared" si="5"/>
        <v>1</v>
      </c>
      <c r="C50" s="218">
        <f t="shared" si="5"/>
        <v>1</v>
      </c>
      <c r="D50" s="218">
        <f t="shared" si="5"/>
        <v>1</v>
      </c>
      <c r="E50" s="218">
        <f t="shared" si="5"/>
        <v>1</v>
      </c>
      <c r="F50" s="218">
        <f t="shared" si="5"/>
        <v>0.97955767088220402</v>
      </c>
      <c r="G50" s="218">
        <f t="shared" si="5"/>
        <v>1</v>
      </c>
      <c r="H50" s="218">
        <f t="shared" si="5"/>
        <v>1</v>
      </c>
      <c r="I50" s="218">
        <f t="shared" si="5"/>
        <v>1</v>
      </c>
      <c r="J50" s="218">
        <f t="shared" si="5"/>
        <v>1</v>
      </c>
      <c r="K50" s="218">
        <f t="shared" si="5"/>
        <v>1</v>
      </c>
      <c r="L50" s="218">
        <f t="shared" si="2"/>
        <v>1</v>
      </c>
      <c r="M50" s="218">
        <f t="shared" si="5"/>
        <v>0.99138205740102114</v>
      </c>
      <c r="N50" s="219">
        <f t="shared" si="5"/>
        <v>0.85365852905638462</v>
      </c>
      <c r="O50" s="218">
        <f t="shared" si="1"/>
        <v>1</v>
      </c>
      <c r="P50" s="218">
        <f t="shared" si="1"/>
        <v>1</v>
      </c>
      <c r="Q50" s="219">
        <f t="shared" si="1"/>
        <v>1</v>
      </c>
      <c r="R50" s="218">
        <f t="shared" si="1"/>
        <v>1</v>
      </c>
      <c r="S50" s="218">
        <f t="shared" si="1"/>
        <v>0.94191980558930744</v>
      </c>
      <c r="T50" s="219">
        <f t="shared" si="6"/>
        <v>1</v>
      </c>
    </row>
    <row r="51" spans="1:20" hidden="1" x14ac:dyDescent="0.25">
      <c r="A51" s="158" t="s">
        <v>273</v>
      </c>
      <c r="B51" s="218">
        <f t="shared" si="5"/>
        <v>1</v>
      </c>
      <c r="C51" s="218">
        <f t="shared" si="5"/>
        <v>1</v>
      </c>
      <c r="D51" s="218">
        <f t="shared" si="5"/>
        <v>0.9171704957678356</v>
      </c>
      <c r="E51" s="218">
        <f t="shared" si="5"/>
        <v>1</v>
      </c>
      <c r="F51" s="218">
        <f t="shared" si="5"/>
        <v>1</v>
      </c>
      <c r="G51" s="218">
        <f t="shared" si="5"/>
        <v>1</v>
      </c>
      <c r="H51" s="218">
        <f t="shared" si="5"/>
        <v>1</v>
      </c>
      <c r="I51" s="218">
        <f t="shared" si="5"/>
        <v>1</v>
      </c>
      <c r="J51" s="218">
        <f t="shared" si="5"/>
        <v>1</v>
      </c>
      <c r="K51" s="218">
        <f t="shared" si="5"/>
        <v>0.93333333333333324</v>
      </c>
      <c r="L51" s="218">
        <f t="shared" si="2"/>
        <v>1</v>
      </c>
      <c r="M51" s="218">
        <f t="shared" si="5"/>
        <v>0.89412765769911706</v>
      </c>
      <c r="N51" s="219">
        <f t="shared" si="5"/>
        <v>0.98797360420763802</v>
      </c>
      <c r="O51" s="218">
        <f t="shared" si="1"/>
        <v>1</v>
      </c>
      <c r="P51" s="218">
        <f t="shared" si="1"/>
        <v>1</v>
      </c>
      <c r="Q51" s="219">
        <f t="shared" si="1"/>
        <v>1</v>
      </c>
      <c r="R51" s="218">
        <f t="shared" si="1"/>
        <v>0.68306010928961758</v>
      </c>
      <c r="S51" s="218">
        <f t="shared" si="1"/>
        <v>0.77038895859473022</v>
      </c>
      <c r="T51" s="219">
        <f t="shared" si="6"/>
        <v>1</v>
      </c>
    </row>
    <row r="52" spans="1:20" hidden="1" x14ac:dyDescent="0.25">
      <c r="A52" s="158" t="s">
        <v>219</v>
      </c>
      <c r="B52" s="218">
        <f t="shared" si="5"/>
        <v>1</v>
      </c>
      <c r="C52" s="218">
        <f t="shared" si="5"/>
        <v>1</v>
      </c>
      <c r="D52" s="218">
        <f t="shared" si="5"/>
        <v>1</v>
      </c>
      <c r="E52" s="218">
        <f t="shared" si="5"/>
        <v>1</v>
      </c>
      <c r="F52" s="218">
        <f t="shared" si="5"/>
        <v>1</v>
      </c>
      <c r="G52" s="218">
        <f t="shared" si="5"/>
        <v>0.77850058654153786</v>
      </c>
      <c r="H52" s="218">
        <f t="shared" si="5"/>
        <v>0.78662754139593383</v>
      </c>
      <c r="I52" s="218">
        <f t="shared" si="5"/>
        <v>1</v>
      </c>
      <c r="J52" s="218">
        <f t="shared" si="5"/>
        <v>1</v>
      </c>
      <c r="K52" s="218">
        <f t="shared" si="5"/>
        <v>1</v>
      </c>
      <c r="L52" s="218">
        <f t="shared" si="2"/>
        <v>1</v>
      </c>
      <c r="M52" s="218">
        <f t="shared" si="5"/>
        <v>0.82429726707751516</v>
      </c>
      <c r="N52" s="219">
        <f t="shared" si="5"/>
        <v>0.80846386334284548</v>
      </c>
      <c r="O52" s="218">
        <f t="shared" si="1"/>
        <v>1</v>
      </c>
      <c r="P52" s="218">
        <f t="shared" si="1"/>
        <v>0.97234117234117245</v>
      </c>
      <c r="Q52" s="219">
        <f t="shared" si="1"/>
        <v>1</v>
      </c>
      <c r="R52" s="218">
        <f t="shared" si="1"/>
        <v>0.91345029239766073</v>
      </c>
      <c r="S52" s="218">
        <f t="shared" si="1"/>
        <v>0.78569017887276416</v>
      </c>
      <c r="T52" s="219">
        <f t="shared" si="6"/>
        <v>1</v>
      </c>
    </row>
    <row r="53" spans="1:20" hidden="1" x14ac:dyDescent="0.25">
      <c r="A53" s="158" t="s">
        <v>221</v>
      </c>
      <c r="B53" s="218">
        <f t="shared" si="5"/>
        <v>1</v>
      </c>
      <c r="C53" s="218">
        <f t="shared" si="5"/>
        <v>0.88126159554730987</v>
      </c>
      <c r="D53" s="218">
        <f t="shared" si="5"/>
        <v>1</v>
      </c>
      <c r="E53" s="218">
        <f t="shared" si="5"/>
        <v>0.96515335757155118</v>
      </c>
      <c r="F53" s="218">
        <f t="shared" si="5"/>
        <v>1</v>
      </c>
      <c r="G53" s="218">
        <f t="shared" si="5"/>
        <v>1</v>
      </c>
      <c r="H53" s="218">
        <f t="shared" si="5"/>
        <v>0.962021052631579</v>
      </c>
      <c r="I53" s="218">
        <f t="shared" si="5"/>
        <v>1</v>
      </c>
      <c r="J53" s="218">
        <f t="shared" si="5"/>
        <v>1</v>
      </c>
      <c r="K53" s="218">
        <f t="shared" si="5"/>
        <v>0.67153284671532854</v>
      </c>
      <c r="L53" s="218">
        <f t="shared" si="2"/>
        <v>0.73257287705956908</v>
      </c>
      <c r="M53" s="218">
        <f t="shared" si="5"/>
        <v>1</v>
      </c>
      <c r="N53" s="219">
        <f t="shared" si="5"/>
        <v>0.92840216315012669</v>
      </c>
      <c r="O53" s="218">
        <f t="shared" si="1"/>
        <v>1</v>
      </c>
      <c r="P53" s="218">
        <f t="shared" si="1"/>
        <v>0.91739620351911244</v>
      </c>
      <c r="Q53" s="219">
        <f t="shared" si="1"/>
        <v>1</v>
      </c>
      <c r="R53" s="218">
        <f t="shared" si="1"/>
        <v>0.97878787878787887</v>
      </c>
      <c r="S53" s="218">
        <f t="shared" si="1"/>
        <v>0.81128747795414469</v>
      </c>
      <c r="T53" s="219">
        <f t="shared" si="6"/>
        <v>1</v>
      </c>
    </row>
    <row r="54" spans="1:20" hidden="1" x14ac:dyDescent="0.25">
      <c r="A54" s="221" t="s">
        <v>222</v>
      </c>
      <c r="B54" s="222">
        <f t="shared" si="5"/>
        <v>0.81689087212356981</v>
      </c>
      <c r="C54" s="222">
        <f t="shared" si="5"/>
        <v>1</v>
      </c>
      <c r="D54" s="222">
        <f t="shared" si="5"/>
        <v>0.88072976054732044</v>
      </c>
      <c r="E54" s="222">
        <f t="shared" si="5"/>
        <v>1</v>
      </c>
      <c r="F54" s="222">
        <f t="shared" si="5"/>
        <v>1</v>
      </c>
      <c r="G54" s="222">
        <f t="shared" si="5"/>
        <v>1</v>
      </c>
      <c r="H54" s="222">
        <f t="shared" si="5"/>
        <v>0.73695153646231459</v>
      </c>
      <c r="I54" s="222">
        <f t="shared" si="5"/>
        <v>1</v>
      </c>
      <c r="J54" s="222">
        <f t="shared" si="5"/>
        <v>0.90779958677685946</v>
      </c>
      <c r="K54" s="222">
        <f t="shared" si="5"/>
        <v>0.41379310344827591</v>
      </c>
      <c r="L54" s="222">
        <f t="shared" si="2"/>
        <v>1</v>
      </c>
      <c r="M54" s="222">
        <f t="shared" si="5"/>
        <v>1</v>
      </c>
      <c r="N54" s="223">
        <f t="shared" si="5"/>
        <v>1</v>
      </c>
      <c r="O54" s="222">
        <f t="shared" si="1"/>
        <v>1</v>
      </c>
      <c r="P54" s="222">
        <f t="shared" si="1"/>
        <v>0.96103896103896103</v>
      </c>
      <c r="Q54" s="223">
        <f t="shared" si="1"/>
        <v>1</v>
      </c>
      <c r="R54" s="222">
        <f t="shared" si="1"/>
        <v>0.94000000000000006</v>
      </c>
      <c r="S54" s="222">
        <f t="shared" si="1"/>
        <v>0.79059180576631261</v>
      </c>
      <c r="T54" s="219">
        <f t="shared" si="6"/>
        <v>1</v>
      </c>
    </row>
    <row r="55" spans="1:20" hidden="1" x14ac:dyDescent="0.25"/>
  </sheetData>
  <mergeCells count="48">
    <mergeCell ref="R41:R42"/>
    <mergeCell ref="I41:I42"/>
    <mergeCell ref="J41:J42"/>
    <mergeCell ref="K41:K42"/>
    <mergeCell ref="L41:L42"/>
    <mergeCell ref="M41:M42"/>
    <mergeCell ref="A36:A42"/>
    <mergeCell ref="B10:B11"/>
    <mergeCell ref="C10:C11"/>
    <mergeCell ref="D10:D11"/>
    <mergeCell ref="E10:E11"/>
    <mergeCell ref="A5:A11"/>
    <mergeCell ref="B41:B42"/>
    <mergeCell ref="C41:C42"/>
    <mergeCell ref="D41:D42"/>
    <mergeCell ref="E41:E42"/>
    <mergeCell ref="B8:U8"/>
    <mergeCell ref="B5:U5"/>
    <mergeCell ref="B6:U7"/>
    <mergeCell ref="L10:L11"/>
    <mergeCell ref="M10:M11"/>
    <mergeCell ref="N10:N11"/>
    <mergeCell ref="V9:V11"/>
    <mergeCell ref="I10:I11"/>
    <mergeCell ref="J10:J11"/>
    <mergeCell ref="K10:K11"/>
    <mergeCell ref="R10:R11"/>
    <mergeCell ref="S10:S11"/>
    <mergeCell ref="T10:T11"/>
    <mergeCell ref="O10:O11"/>
    <mergeCell ref="P10:P11"/>
    <mergeCell ref="Q10:Q11"/>
    <mergeCell ref="S41:S42"/>
    <mergeCell ref="T41:T42"/>
    <mergeCell ref="F10:F11"/>
    <mergeCell ref="G10:G11"/>
    <mergeCell ref="U9:U11"/>
    <mergeCell ref="H10:H11"/>
    <mergeCell ref="O41:O42"/>
    <mergeCell ref="P41:P42"/>
    <mergeCell ref="Q41:Q42"/>
    <mergeCell ref="B36:U36"/>
    <mergeCell ref="B37:U38"/>
    <mergeCell ref="B39:U39"/>
    <mergeCell ref="F41:F42"/>
    <mergeCell ref="G41:G42"/>
    <mergeCell ref="N41:N42"/>
    <mergeCell ref="H41:H42"/>
  </mergeCells>
  <conditionalFormatting sqref="B12:S23">
    <cfRule type="cellIs" dxfId="103" priority="3" operator="greaterThan">
      <formula>2</formula>
    </cfRule>
  </conditionalFormatting>
  <conditionalFormatting sqref="C12:P23">
    <cfRule type="cellIs" dxfId="102" priority="2" operator="lessThan">
      <formula>0.857</formula>
    </cfRule>
  </conditionalFormatting>
  <conditionalFormatting sqref="Q12:S23 B12:B23">
    <cfRule type="cellIs" dxfId="101" priority="1" operator="lessThan">
      <formula>1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E12" sqref="E12"/>
    </sheetView>
  </sheetViews>
  <sheetFormatPr baseColWidth="10" defaultRowHeight="15" x14ac:dyDescent="0.25"/>
  <cols>
    <col min="1" max="1" width="31.5703125" style="284" bestFit="1" customWidth="1"/>
    <col min="2" max="2" width="39" style="284" customWidth="1"/>
    <col min="3" max="3" width="14.42578125" style="61" customWidth="1"/>
    <col min="4" max="4" width="10.85546875" style="284" bestFit="1" customWidth="1"/>
    <col min="5" max="5" width="22.28515625" style="290" customWidth="1"/>
    <col min="6" max="6" width="25.28515625" style="284" customWidth="1"/>
    <col min="7" max="7" width="20" style="284" customWidth="1"/>
    <col min="8" max="255" width="11.42578125" style="284"/>
    <col min="256" max="256" width="31.5703125" style="284" bestFit="1" customWidth="1"/>
    <col min="257" max="257" width="39" style="284" customWidth="1"/>
    <col min="258" max="258" width="14.42578125" style="284" customWidth="1"/>
    <col min="259" max="259" width="10.85546875" style="284" bestFit="1" customWidth="1"/>
    <col min="260" max="260" width="22.28515625" style="284" customWidth="1"/>
    <col min="261" max="261" width="25.28515625" style="284" customWidth="1"/>
    <col min="262" max="262" width="20" style="284" customWidth="1"/>
    <col min="263" max="263" width="26.7109375" style="284" customWidth="1"/>
    <col min="264" max="511" width="11.42578125" style="284"/>
    <col min="512" max="512" width="31.5703125" style="284" bestFit="1" customWidth="1"/>
    <col min="513" max="513" width="39" style="284" customWidth="1"/>
    <col min="514" max="514" width="14.42578125" style="284" customWidth="1"/>
    <col min="515" max="515" width="10.85546875" style="284" bestFit="1" customWidth="1"/>
    <col min="516" max="516" width="22.28515625" style="284" customWidth="1"/>
    <col min="517" max="517" width="25.28515625" style="284" customWidth="1"/>
    <col min="518" max="518" width="20" style="284" customWidth="1"/>
    <col min="519" max="519" width="26.7109375" style="284" customWidth="1"/>
    <col min="520" max="767" width="11.42578125" style="284"/>
    <col min="768" max="768" width="31.5703125" style="284" bestFit="1" customWidth="1"/>
    <col min="769" max="769" width="39" style="284" customWidth="1"/>
    <col min="770" max="770" width="14.42578125" style="284" customWidth="1"/>
    <col min="771" max="771" width="10.85546875" style="284" bestFit="1" customWidth="1"/>
    <col min="772" max="772" width="22.28515625" style="284" customWidth="1"/>
    <col min="773" max="773" width="25.28515625" style="284" customWidth="1"/>
    <col min="774" max="774" width="20" style="284" customWidth="1"/>
    <col min="775" max="775" width="26.7109375" style="284" customWidth="1"/>
    <col min="776" max="1023" width="11.42578125" style="284"/>
    <col min="1024" max="1024" width="31.5703125" style="284" bestFit="1" customWidth="1"/>
    <col min="1025" max="1025" width="39" style="284" customWidth="1"/>
    <col min="1026" max="1026" width="14.42578125" style="284" customWidth="1"/>
    <col min="1027" max="1027" width="10.85546875" style="284" bestFit="1" customWidth="1"/>
    <col min="1028" max="1028" width="22.28515625" style="284" customWidth="1"/>
    <col min="1029" max="1029" width="25.28515625" style="284" customWidth="1"/>
    <col min="1030" max="1030" width="20" style="284" customWidth="1"/>
    <col min="1031" max="1031" width="26.7109375" style="284" customWidth="1"/>
    <col min="1032" max="1279" width="11.42578125" style="284"/>
    <col min="1280" max="1280" width="31.5703125" style="284" bestFit="1" customWidth="1"/>
    <col min="1281" max="1281" width="39" style="284" customWidth="1"/>
    <col min="1282" max="1282" width="14.42578125" style="284" customWidth="1"/>
    <col min="1283" max="1283" width="10.85546875" style="284" bestFit="1" customWidth="1"/>
    <col min="1284" max="1284" width="22.28515625" style="284" customWidth="1"/>
    <col min="1285" max="1285" width="25.28515625" style="284" customWidth="1"/>
    <col min="1286" max="1286" width="20" style="284" customWidth="1"/>
    <col min="1287" max="1287" width="26.7109375" style="284" customWidth="1"/>
    <col min="1288" max="1535" width="11.42578125" style="284"/>
    <col min="1536" max="1536" width="31.5703125" style="284" bestFit="1" customWidth="1"/>
    <col min="1537" max="1537" width="39" style="284" customWidth="1"/>
    <col min="1538" max="1538" width="14.42578125" style="284" customWidth="1"/>
    <col min="1539" max="1539" width="10.85546875" style="284" bestFit="1" customWidth="1"/>
    <col min="1540" max="1540" width="22.28515625" style="284" customWidth="1"/>
    <col min="1541" max="1541" width="25.28515625" style="284" customWidth="1"/>
    <col min="1542" max="1542" width="20" style="284" customWidth="1"/>
    <col min="1543" max="1543" width="26.7109375" style="284" customWidth="1"/>
    <col min="1544" max="1791" width="11.42578125" style="284"/>
    <col min="1792" max="1792" width="31.5703125" style="284" bestFit="1" customWidth="1"/>
    <col min="1793" max="1793" width="39" style="284" customWidth="1"/>
    <col min="1794" max="1794" width="14.42578125" style="284" customWidth="1"/>
    <col min="1795" max="1795" width="10.85546875" style="284" bestFit="1" customWidth="1"/>
    <col min="1796" max="1796" width="22.28515625" style="284" customWidth="1"/>
    <col min="1797" max="1797" width="25.28515625" style="284" customWidth="1"/>
    <col min="1798" max="1798" width="20" style="284" customWidth="1"/>
    <col min="1799" max="1799" width="26.7109375" style="284" customWidth="1"/>
    <col min="1800" max="2047" width="11.42578125" style="284"/>
    <col min="2048" max="2048" width="31.5703125" style="284" bestFit="1" customWidth="1"/>
    <col min="2049" max="2049" width="39" style="284" customWidth="1"/>
    <col min="2050" max="2050" width="14.42578125" style="284" customWidth="1"/>
    <col min="2051" max="2051" width="10.85546875" style="284" bestFit="1" customWidth="1"/>
    <col min="2052" max="2052" width="22.28515625" style="284" customWidth="1"/>
    <col min="2053" max="2053" width="25.28515625" style="284" customWidth="1"/>
    <col min="2054" max="2054" width="20" style="284" customWidth="1"/>
    <col min="2055" max="2055" width="26.7109375" style="284" customWidth="1"/>
    <col min="2056" max="2303" width="11.42578125" style="284"/>
    <col min="2304" max="2304" width="31.5703125" style="284" bestFit="1" customWidth="1"/>
    <col min="2305" max="2305" width="39" style="284" customWidth="1"/>
    <col min="2306" max="2306" width="14.42578125" style="284" customWidth="1"/>
    <col min="2307" max="2307" width="10.85546875" style="284" bestFit="1" customWidth="1"/>
    <col min="2308" max="2308" width="22.28515625" style="284" customWidth="1"/>
    <col min="2309" max="2309" width="25.28515625" style="284" customWidth="1"/>
    <col min="2310" max="2310" width="20" style="284" customWidth="1"/>
    <col min="2311" max="2311" width="26.7109375" style="284" customWidth="1"/>
    <col min="2312" max="2559" width="11.42578125" style="284"/>
    <col min="2560" max="2560" width="31.5703125" style="284" bestFit="1" customWidth="1"/>
    <col min="2561" max="2561" width="39" style="284" customWidth="1"/>
    <col min="2562" max="2562" width="14.42578125" style="284" customWidth="1"/>
    <col min="2563" max="2563" width="10.85546875" style="284" bestFit="1" customWidth="1"/>
    <col min="2564" max="2564" width="22.28515625" style="284" customWidth="1"/>
    <col min="2565" max="2565" width="25.28515625" style="284" customWidth="1"/>
    <col min="2566" max="2566" width="20" style="284" customWidth="1"/>
    <col min="2567" max="2567" width="26.7109375" style="284" customWidth="1"/>
    <col min="2568" max="2815" width="11.42578125" style="284"/>
    <col min="2816" max="2816" width="31.5703125" style="284" bestFit="1" customWidth="1"/>
    <col min="2817" max="2817" width="39" style="284" customWidth="1"/>
    <col min="2818" max="2818" width="14.42578125" style="284" customWidth="1"/>
    <col min="2819" max="2819" width="10.85546875" style="284" bestFit="1" customWidth="1"/>
    <col min="2820" max="2820" width="22.28515625" style="284" customWidth="1"/>
    <col min="2821" max="2821" width="25.28515625" style="284" customWidth="1"/>
    <col min="2822" max="2822" width="20" style="284" customWidth="1"/>
    <col min="2823" max="2823" width="26.7109375" style="284" customWidth="1"/>
    <col min="2824" max="3071" width="11.42578125" style="284"/>
    <col min="3072" max="3072" width="31.5703125" style="284" bestFit="1" customWidth="1"/>
    <col min="3073" max="3073" width="39" style="284" customWidth="1"/>
    <col min="3074" max="3074" width="14.42578125" style="284" customWidth="1"/>
    <col min="3075" max="3075" width="10.85546875" style="284" bestFit="1" customWidth="1"/>
    <col min="3076" max="3076" width="22.28515625" style="284" customWidth="1"/>
    <col min="3077" max="3077" width="25.28515625" style="284" customWidth="1"/>
    <col min="3078" max="3078" width="20" style="284" customWidth="1"/>
    <col min="3079" max="3079" width="26.7109375" style="284" customWidth="1"/>
    <col min="3080" max="3327" width="11.42578125" style="284"/>
    <col min="3328" max="3328" width="31.5703125" style="284" bestFit="1" customWidth="1"/>
    <col min="3329" max="3329" width="39" style="284" customWidth="1"/>
    <col min="3330" max="3330" width="14.42578125" style="284" customWidth="1"/>
    <col min="3331" max="3331" width="10.85546875" style="284" bestFit="1" customWidth="1"/>
    <col min="3332" max="3332" width="22.28515625" style="284" customWidth="1"/>
    <col min="3333" max="3333" width="25.28515625" style="284" customWidth="1"/>
    <col min="3334" max="3334" width="20" style="284" customWidth="1"/>
    <col min="3335" max="3335" width="26.7109375" style="284" customWidth="1"/>
    <col min="3336" max="3583" width="11.42578125" style="284"/>
    <col min="3584" max="3584" width="31.5703125" style="284" bestFit="1" customWidth="1"/>
    <col min="3585" max="3585" width="39" style="284" customWidth="1"/>
    <col min="3586" max="3586" width="14.42578125" style="284" customWidth="1"/>
    <col min="3587" max="3587" width="10.85546875" style="284" bestFit="1" customWidth="1"/>
    <col min="3588" max="3588" width="22.28515625" style="284" customWidth="1"/>
    <col min="3589" max="3589" width="25.28515625" style="284" customWidth="1"/>
    <col min="3590" max="3590" width="20" style="284" customWidth="1"/>
    <col min="3591" max="3591" width="26.7109375" style="284" customWidth="1"/>
    <col min="3592" max="3839" width="11.42578125" style="284"/>
    <col min="3840" max="3840" width="31.5703125" style="284" bestFit="1" customWidth="1"/>
    <col min="3841" max="3841" width="39" style="284" customWidth="1"/>
    <col min="3842" max="3842" width="14.42578125" style="284" customWidth="1"/>
    <col min="3843" max="3843" width="10.85546875" style="284" bestFit="1" customWidth="1"/>
    <col min="3844" max="3844" width="22.28515625" style="284" customWidth="1"/>
    <col min="3845" max="3845" width="25.28515625" style="284" customWidth="1"/>
    <col min="3846" max="3846" width="20" style="284" customWidth="1"/>
    <col min="3847" max="3847" width="26.7109375" style="284" customWidth="1"/>
    <col min="3848" max="4095" width="11.42578125" style="284"/>
    <col min="4096" max="4096" width="31.5703125" style="284" bestFit="1" customWidth="1"/>
    <col min="4097" max="4097" width="39" style="284" customWidth="1"/>
    <col min="4098" max="4098" width="14.42578125" style="284" customWidth="1"/>
    <col min="4099" max="4099" width="10.85546875" style="284" bestFit="1" customWidth="1"/>
    <col min="4100" max="4100" width="22.28515625" style="284" customWidth="1"/>
    <col min="4101" max="4101" width="25.28515625" style="284" customWidth="1"/>
    <col min="4102" max="4102" width="20" style="284" customWidth="1"/>
    <col min="4103" max="4103" width="26.7109375" style="284" customWidth="1"/>
    <col min="4104" max="4351" width="11.42578125" style="284"/>
    <col min="4352" max="4352" width="31.5703125" style="284" bestFit="1" customWidth="1"/>
    <col min="4353" max="4353" width="39" style="284" customWidth="1"/>
    <col min="4354" max="4354" width="14.42578125" style="284" customWidth="1"/>
    <col min="4355" max="4355" width="10.85546875" style="284" bestFit="1" customWidth="1"/>
    <col min="4356" max="4356" width="22.28515625" style="284" customWidth="1"/>
    <col min="4357" max="4357" width="25.28515625" style="284" customWidth="1"/>
    <col min="4358" max="4358" width="20" style="284" customWidth="1"/>
    <col min="4359" max="4359" width="26.7109375" style="284" customWidth="1"/>
    <col min="4360" max="4607" width="11.42578125" style="284"/>
    <col min="4608" max="4608" width="31.5703125" style="284" bestFit="1" customWidth="1"/>
    <col min="4609" max="4609" width="39" style="284" customWidth="1"/>
    <col min="4610" max="4610" width="14.42578125" style="284" customWidth="1"/>
    <col min="4611" max="4611" width="10.85546875" style="284" bestFit="1" customWidth="1"/>
    <col min="4612" max="4612" width="22.28515625" style="284" customWidth="1"/>
    <col min="4613" max="4613" width="25.28515625" style="284" customWidth="1"/>
    <col min="4614" max="4614" width="20" style="284" customWidth="1"/>
    <col min="4615" max="4615" width="26.7109375" style="284" customWidth="1"/>
    <col min="4616" max="4863" width="11.42578125" style="284"/>
    <col min="4864" max="4864" width="31.5703125" style="284" bestFit="1" customWidth="1"/>
    <col min="4865" max="4865" width="39" style="284" customWidth="1"/>
    <col min="4866" max="4866" width="14.42578125" style="284" customWidth="1"/>
    <col min="4867" max="4867" width="10.85546875" style="284" bestFit="1" customWidth="1"/>
    <col min="4868" max="4868" width="22.28515625" style="284" customWidth="1"/>
    <col min="4869" max="4869" width="25.28515625" style="284" customWidth="1"/>
    <col min="4870" max="4870" width="20" style="284" customWidth="1"/>
    <col min="4871" max="4871" width="26.7109375" style="284" customWidth="1"/>
    <col min="4872" max="5119" width="11.42578125" style="284"/>
    <col min="5120" max="5120" width="31.5703125" style="284" bestFit="1" customWidth="1"/>
    <col min="5121" max="5121" width="39" style="284" customWidth="1"/>
    <col min="5122" max="5122" width="14.42578125" style="284" customWidth="1"/>
    <col min="5123" max="5123" width="10.85546875" style="284" bestFit="1" customWidth="1"/>
    <col min="5124" max="5124" width="22.28515625" style="284" customWidth="1"/>
    <col min="5125" max="5125" width="25.28515625" style="284" customWidth="1"/>
    <col min="5126" max="5126" width="20" style="284" customWidth="1"/>
    <col min="5127" max="5127" width="26.7109375" style="284" customWidth="1"/>
    <col min="5128" max="5375" width="11.42578125" style="284"/>
    <col min="5376" max="5376" width="31.5703125" style="284" bestFit="1" customWidth="1"/>
    <col min="5377" max="5377" width="39" style="284" customWidth="1"/>
    <col min="5378" max="5378" width="14.42578125" style="284" customWidth="1"/>
    <col min="5379" max="5379" width="10.85546875" style="284" bestFit="1" customWidth="1"/>
    <col min="5380" max="5380" width="22.28515625" style="284" customWidth="1"/>
    <col min="5381" max="5381" width="25.28515625" style="284" customWidth="1"/>
    <col min="5382" max="5382" width="20" style="284" customWidth="1"/>
    <col min="5383" max="5383" width="26.7109375" style="284" customWidth="1"/>
    <col min="5384" max="5631" width="11.42578125" style="284"/>
    <col min="5632" max="5632" width="31.5703125" style="284" bestFit="1" customWidth="1"/>
    <col min="5633" max="5633" width="39" style="284" customWidth="1"/>
    <col min="5634" max="5634" width="14.42578125" style="284" customWidth="1"/>
    <col min="5635" max="5635" width="10.85546875" style="284" bestFit="1" customWidth="1"/>
    <col min="5636" max="5636" width="22.28515625" style="284" customWidth="1"/>
    <col min="5637" max="5637" width="25.28515625" style="284" customWidth="1"/>
    <col min="5638" max="5638" width="20" style="284" customWidth="1"/>
    <col min="5639" max="5639" width="26.7109375" style="284" customWidth="1"/>
    <col min="5640" max="5887" width="11.42578125" style="284"/>
    <col min="5888" max="5888" width="31.5703125" style="284" bestFit="1" customWidth="1"/>
    <col min="5889" max="5889" width="39" style="284" customWidth="1"/>
    <col min="5890" max="5890" width="14.42578125" style="284" customWidth="1"/>
    <col min="5891" max="5891" width="10.85546875" style="284" bestFit="1" customWidth="1"/>
    <col min="5892" max="5892" width="22.28515625" style="284" customWidth="1"/>
    <col min="5893" max="5893" width="25.28515625" style="284" customWidth="1"/>
    <col min="5894" max="5894" width="20" style="284" customWidth="1"/>
    <col min="5895" max="5895" width="26.7109375" style="284" customWidth="1"/>
    <col min="5896" max="6143" width="11.42578125" style="284"/>
    <col min="6144" max="6144" width="31.5703125" style="284" bestFit="1" customWidth="1"/>
    <col min="6145" max="6145" width="39" style="284" customWidth="1"/>
    <col min="6146" max="6146" width="14.42578125" style="284" customWidth="1"/>
    <col min="6147" max="6147" width="10.85546875" style="284" bestFit="1" customWidth="1"/>
    <col min="6148" max="6148" width="22.28515625" style="284" customWidth="1"/>
    <col min="6149" max="6149" width="25.28515625" style="284" customWidth="1"/>
    <col min="6150" max="6150" width="20" style="284" customWidth="1"/>
    <col min="6151" max="6151" width="26.7109375" style="284" customWidth="1"/>
    <col min="6152" max="6399" width="11.42578125" style="284"/>
    <col min="6400" max="6400" width="31.5703125" style="284" bestFit="1" customWidth="1"/>
    <col min="6401" max="6401" width="39" style="284" customWidth="1"/>
    <col min="6402" max="6402" width="14.42578125" style="284" customWidth="1"/>
    <col min="6403" max="6403" width="10.85546875" style="284" bestFit="1" customWidth="1"/>
    <col min="6404" max="6404" width="22.28515625" style="284" customWidth="1"/>
    <col min="6405" max="6405" width="25.28515625" style="284" customWidth="1"/>
    <col min="6406" max="6406" width="20" style="284" customWidth="1"/>
    <col min="6407" max="6407" width="26.7109375" style="284" customWidth="1"/>
    <col min="6408" max="6655" width="11.42578125" style="284"/>
    <col min="6656" max="6656" width="31.5703125" style="284" bestFit="1" customWidth="1"/>
    <col min="6657" max="6657" width="39" style="284" customWidth="1"/>
    <col min="6658" max="6658" width="14.42578125" style="284" customWidth="1"/>
    <col min="6659" max="6659" width="10.85546875" style="284" bestFit="1" customWidth="1"/>
    <col min="6660" max="6660" width="22.28515625" style="284" customWidth="1"/>
    <col min="6661" max="6661" width="25.28515625" style="284" customWidth="1"/>
    <col min="6662" max="6662" width="20" style="284" customWidth="1"/>
    <col min="6663" max="6663" width="26.7109375" style="284" customWidth="1"/>
    <col min="6664" max="6911" width="11.42578125" style="284"/>
    <col min="6912" max="6912" width="31.5703125" style="284" bestFit="1" customWidth="1"/>
    <col min="6913" max="6913" width="39" style="284" customWidth="1"/>
    <col min="6914" max="6914" width="14.42578125" style="284" customWidth="1"/>
    <col min="6915" max="6915" width="10.85546875" style="284" bestFit="1" customWidth="1"/>
    <col min="6916" max="6916" width="22.28515625" style="284" customWidth="1"/>
    <col min="6917" max="6917" width="25.28515625" style="284" customWidth="1"/>
    <col min="6918" max="6918" width="20" style="284" customWidth="1"/>
    <col min="6919" max="6919" width="26.7109375" style="284" customWidth="1"/>
    <col min="6920" max="7167" width="11.42578125" style="284"/>
    <col min="7168" max="7168" width="31.5703125" style="284" bestFit="1" customWidth="1"/>
    <col min="7169" max="7169" width="39" style="284" customWidth="1"/>
    <col min="7170" max="7170" width="14.42578125" style="284" customWidth="1"/>
    <col min="7171" max="7171" width="10.85546875" style="284" bestFit="1" customWidth="1"/>
    <col min="7172" max="7172" width="22.28515625" style="284" customWidth="1"/>
    <col min="7173" max="7173" width="25.28515625" style="284" customWidth="1"/>
    <col min="7174" max="7174" width="20" style="284" customWidth="1"/>
    <col min="7175" max="7175" width="26.7109375" style="284" customWidth="1"/>
    <col min="7176" max="7423" width="11.42578125" style="284"/>
    <col min="7424" max="7424" width="31.5703125" style="284" bestFit="1" customWidth="1"/>
    <col min="7425" max="7425" width="39" style="284" customWidth="1"/>
    <col min="7426" max="7426" width="14.42578125" style="284" customWidth="1"/>
    <col min="7427" max="7427" width="10.85546875" style="284" bestFit="1" customWidth="1"/>
    <col min="7428" max="7428" width="22.28515625" style="284" customWidth="1"/>
    <col min="7429" max="7429" width="25.28515625" style="284" customWidth="1"/>
    <col min="7430" max="7430" width="20" style="284" customWidth="1"/>
    <col min="7431" max="7431" width="26.7109375" style="284" customWidth="1"/>
    <col min="7432" max="7679" width="11.42578125" style="284"/>
    <col min="7680" max="7680" width="31.5703125" style="284" bestFit="1" customWidth="1"/>
    <col min="7681" max="7681" width="39" style="284" customWidth="1"/>
    <col min="7682" max="7682" width="14.42578125" style="284" customWidth="1"/>
    <col min="7683" max="7683" width="10.85546875" style="284" bestFit="1" customWidth="1"/>
    <col min="7684" max="7684" width="22.28515625" style="284" customWidth="1"/>
    <col min="7685" max="7685" width="25.28515625" style="284" customWidth="1"/>
    <col min="7686" max="7686" width="20" style="284" customWidth="1"/>
    <col min="7687" max="7687" width="26.7109375" style="284" customWidth="1"/>
    <col min="7688" max="7935" width="11.42578125" style="284"/>
    <col min="7936" max="7936" width="31.5703125" style="284" bestFit="1" customWidth="1"/>
    <col min="7937" max="7937" width="39" style="284" customWidth="1"/>
    <col min="7938" max="7938" width="14.42578125" style="284" customWidth="1"/>
    <col min="7939" max="7939" width="10.85546875" style="284" bestFit="1" customWidth="1"/>
    <col min="7940" max="7940" width="22.28515625" style="284" customWidth="1"/>
    <col min="7941" max="7941" width="25.28515625" style="284" customWidth="1"/>
    <col min="7942" max="7942" width="20" style="284" customWidth="1"/>
    <col min="7943" max="7943" width="26.7109375" style="284" customWidth="1"/>
    <col min="7944" max="8191" width="11.42578125" style="284"/>
    <col min="8192" max="8192" width="31.5703125" style="284" bestFit="1" customWidth="1"/>
    <col min="8193" max="8193" width="39" style="284" customWidth="1"/>
    <col min="8194" max="8194" width="14.42578125" style="284" customWidth="1"/>
    <col min="8195" max="8195" width="10.85546875" style="284" bestFit="1" customWidth="1"/>
    <col min="8196" max="8196" width="22.28515625" style="284" customWidth="1"/>
    <col min="8197" max="8197" width="25.28515625" style="284" customWidth="1"/>
    <col min="8198" max="8198" width="20" style="284" customWidth="1"/>
    <col min="8199" max="8199" width="26.7109375" style="284" customWidth="1"/>
    <col min="8200" max="8447" width="11.42578125" style="284"/>
    <col min="8448" max="8448" width="31.5703125" style="284" bestFit="1" customWidth="1"/>
    <col min="8449" max="8449" width="39" style="284" customWidth="1"/>
    <col min="8450" max="8450" width="14.42578125" style="284" customWidth="1"/>
    <col min="8451" max="8451" width="10.85546875" style="284" bestFit="1" customWidth="1"/>
    <col min="8452" max="8452" width="22.28515625" style="284" customWidth="1"/>
    <col min="8453" max="8453" width="25.28515625" style="284" customWidth="1"/>
    <col min="8454" max="8454" width="20" style="284" customWidth="1"/>
    <col min="8455" max="8455" width="26.7109375" style="284" customWidth="1"/>
    <col min="8456" max="8703" width="11.42578125" style="284"/>
    <col min="8704" max="8704" width="31.5703125" style="284" bestFit="1" customWidth="1"/>
    <col min="8705" max="8705" width="39" style="284" customWidth="1"/>
    <col min="8706" max="8706" width="14.42578125" style="284" customWidth="1"/>
    <col min="8707" max="8707" width="10.85546875" style="284" bestFit="1" customWidth="1"/>
    <col min="8708" max="8708" width="22.28515625" style="284" customWidth="1"/>
    <col min="8709" max="8709" width="25.28515625" style="284" customWidth="1"/>
    <col min="8710" max="8710" width="20" style="284" customWidth="1"/>
    <col min="8711" max="8711" width="26.7109375" style="284" customWidth="1"/>
    <col min="8712" max="8959" width="11.42578125" style="284"/>
    <col min="8960" max="8960" width="31.5703125" style="284" bestFit="1" customWidth="1"/>
    <col min="8961" max="8961" width="39" style="284" customWidth="1"/>
    <col min="8962" max="8962" width="14.42578125" style="284" customWidth="1"/>
    <col min="8963" max="8963" width="10.85546875" style="284" bestFit="1" customWidth="1"/>
    <col min="8964" max="8964" width="22.28515625" style="284" customWidth="1"/>
    <col min="8965" max="8965" width="25.28515625" style="284" customWidth="1"/>
    <col min="8966" max="8966" width="20" style="284" customWidth="1"/>
    <col min="8967" max="8967" width="26.7109375" style="284" customWidth="1"/>
    <col min="8968" max="9215" width="11.42578125" style="284"/>
    <col min="9216" max="9216" width="31.5703125" style="284" bestFit="1" customWidth="1"/>
    <col min="9217" max="9217" width="39" style="284" customWidth="1"/>
    <col min="9218" max="9218" width="14.42578125" style="284" customWidth="1"/>
    <col min="9219" max="9219" width="10.85546875" style="284" bestFit="1" customWidth="1"/>
    <col min="9220" max="9220" width="22.28515625" style="284" customWidth="1"/>
    <col min="9221" max="9221" width="25.28515625" style="284" customWidth="1"/>
    <col min="9222" max="9222" width="20" style="284" customWidth="1"/>
    <col min="9223" max="9223" width="26.7109375" style="284" customWidth="1"/>
    <col min="9224" max="9471" width="11.42578125" style="284"/>
    <col min="9472" max="9472" width="31.5703125" style="284" bestFit="1" customWidth="1"/>
    <col min="9473" max="9473" width="39" style="284" customWidth="1"/>
    <col min="9474" max="9474" width="14.42578125" style="284" customWidth="1"/>
    <col min="9475" max="9475" width="10.85546875" style="284" bestFit="1" customWidth="1"/>
    <col min="9476" max="9476" width="22.28515625" style="284" customWidth="1"/>
    <col min="9477" max="9477" width="25.28515625" style="284" customWidth="1"/>
    <col min="9478" max="9478" width="20" style="284" customWidth="1"/>
    <col min="9479" max="9479" width="26.7109375" style="284" customWidth="1"/>
    <col min="9480" max="9727" width="11.42578125" style="284"/>
    <col min="9728" max="9728" width="31.5703125" style="284" bestFit="1" customWidth="1"/>
    <col min="9729" max="9729" width="39" style="284" customWidth="1"/>
    <col min="9730" max="9730" width="14.42578125" style="284" customWidth="1"/>
    <col min="9731" max="9731" width="10.85546875" style="284" bestFit="1" customWidth="1"/>
    <col min="9732" max="9732" width="22.28515625" style="284" customWidth="1"/>
    <col min="9733" max="9733" width="25.28515625" style="284" customWidth="1"/>
    <col min="9734" max="9734" width="20" style="284" customWidth="1"/>
    <col min="9735" max="9735" width="26.7109375" style="284" customWidth="1"/>
    <col min="9736" max="9983" width="11.42578125" style="284"/>
    <col min="9984" max="9984" width="31.5703125" style="284" bestFit="1" customWidth="1"/>
    <col min="9985" max="9985" width="39" style="284" customWidth="1"/>
    <col min="9986" max="9986" width="14.42578125" style="284" customWidth="1"/>
    <col min="9987" max="9987" width="10.85546875" style="284" bestFit="1" customWidth="1"/>
    <col min="9988" max="9988" width="22.28515625" style="284" customWidth="1"/>
    <col min="9989" max="9989" width="25.28515625" style="284" customWidth="1"/>
    <col min="9990" max="9990" width="20" style="284" customWidth="1"/>
    <col min="9991" max="9991" width="26.7109375" style="284" customWidth="1"/>
    <col min="9992" max="10239" width="11.42578125" style="284"/>
    <col min="10240" max="10240" width="31.5703125" style="284" bestFit="1" customWidth="1"/>
    <col min="10241" max="10241" width="39" style="284" customWidth="1"/>
    <col min="10242" max="10242" width="14.42578125" style="284" customWidth="1"/>
    <col min="10243" max="10243" width="10.85546875" style="284" bestFit="1" customWidth="1"/>
    <col min="10244" max="10244" width="22.28515625" style="284" customWidth="1"/>
    <col min="10245" max="10245" width="25.28515625" style="284" customWidth="1"/>
    <col min="10246" max="10246" width="20" style="284" customWidth="1"/>
    <col min="10247" max="10247" width="26.7109375" style="284" customWidth="1"/>
    <col min="10248" max="10495" width="11.42578125" style="284"/>
    <col min="10496" max="10496" width="31.5703125" style="284" bestFit="1" customWidth="1"/>
    <col min="10497" max="10497" width="39" style="284" customWidth="1"/>
    <col min="10498" max="10498" width="14.42578125" style="284" customWidth="1"/>
    <col min="10499" max="10499" width="10.85546875" style="284" bestFit="1" customWidth="1"/>
    <col min="10500" max="10500" width="22.28515625" style="284" customWidth="1"/>
    <col min="10501" max="10501" width="25.28515625" style="284" customWidth="1"/>
    <col min="10502" max="10502" width="20" style="284" customWidth="1"/>
    <col min="10503" max="10503" width="26.7109375" style="284" customWidth="1"/>
    <col min="10504" max="10751" width="11.42578125" style="284"/>
    <col min="10752" max="10752" width="31.5703125" style="284" bestFit="1" customWidth="1"/>
    <col min="10753" max="10753" width="39" style="284" customWidth="1"/>
    <col min="10754" max="10754" width="14.42578125" style="284" customWidth="1"/>
    <col min="10755" max="10755" width="10.85546875" style="284" bestFit="1" customWidth="1"/>
    <col min="10756" max="10756" width="22.28515625" style="284" customWidth="1"/>
    <col min="10757" max="10757" width="25.28515625" style="284" customWidth="1"/>
    <col min="10758" max="10758" width="20" style="284" customWidth="1"/>
    <col min="10759" max="10759" width="26.7109375" style="284" customWidth="1"/>
    <col min="10760" max="11007" width="11.42578125" style="284"/>
    <col min="11008" max="11008" width="31.5703125" style="284" bestFit="1" customWidth="1"/>
    <col min="11009" max="11009" width="39" style="284" customWidth="1"/>
    <col min="11010" max="11010" width="14.42578125" style="284" customWidth="1"/>
    <col min="11011" max="11011" width="10.85546875" style="284" bestFit="1" customWidth="1"/>
    <col min="11012" max="11012" width="22.28515625" style="284" customWidth="1"/>
    <col min="11013" max="11013" width="25.28515625" style="284" customWidth="1"/>
    <col min="11014" max="11014" width="20" style="284" customWidth="1"/>
    <col min="11015" max="11015" width="26.7109375" style="284" customWidth="1"/>
    <col min="11016" max="11263" width="11.42578125" style="284"/>
    <col min="11264" max="11264" width="31.5703125" style="284" bestFit="1" customWidth="1"/>
    <col min="11265" max="11265" width="39" style="284" customWidth="1"/>
    <col min="11266" max="11266" width="14.42578125" style="284" customWidth="1"/>
    <col min="11267" max="11267" width="10.85546875" style="284" bestFit="1" customWidth="1"/>
    <col min="11268" max="11268" width="22.28515625" style="284" customWidth="1"/>
    <col min="11269" max="11269" width="25.28515625" style="284" customWidth="1"/>
    <col min="11270" max="11270" width="20" style="284" customWidth="1"/>
    <col min="11271" max="11271" width="26.7109375" style="284" customWidth="1"/>
    <col min="11272" max="11519" width="11.42578125" style="284"/>
    <col min="11520" max="11520" width="31.5703125" style="284" bestFit="1" customWidth="1"/>
    <col min="11521" max="11521" width="39" style="284" customWidth="1"/>
    <col min="11522" max="11522" width="14.42578125" style="284" customWidth="1"/>
    <col min="11523" max="11523" width="10.85546875" style="284" bestFit="1" customWidth="1"/>
    <col min="11524" max="11524" width="22.28515625" style="284" customWidth="1"/>
    <col min="11525" max="11525" width="25.28515625" style="284" customWidth="1"/>
    <col min="11526" max="11526" width="20" style="284" customWidth="1"/>
    <col min="11527" max="11527" width="26.7109375" style="284" customWidth="1"/>
    <col min="11528" max="11775" width="11.42578125" style="284"/>
    <col min="11776" max="11776" width="31.5703125" style="284" bestFit="1" customWidth="1"/>
    <col min="11777" max="11777" width="39" style="284" customWidth="1"/>
    <col min="11778" max="11778" width="14.42578125" style="284" customWidth="1"/>
    <col min="11779" max="11779" width="10.85546875" style="284" bestFit="1" customWidth="1"/>
    <col min="11780" max="11780" width="22.28515625" style="284" customWidth="1"/>
    <col min="11781" max="11781" width="25.28515625" style="284" customWidth="1"/>
    <col min="11782" max="11782" width="20" style="284" customWidth="1"/>
    <col min="11783" max="11783" width="26.7109375" style="284" customWidth="1"/>
    <col min="11784" max="12031" width="11.42578125" style="284"/>
    <col min="12032" max="12032" width="31.5703125" style="284" bestFit="1" customWidth="1"/>
    <col min="12033" max="12033" width="39" style="284" customWidth="1"/>
    <col min="12034" max="12034" width="14.42578125" style="284" customWidth="1"/>
    <col min="12035" max="12035" width="10.85546875" style="284" bestFit="1" customWidth="1"/>
    <col min="12036" max="12036" width="22.28515625" style="284" customWidth="1"/>
    <col min="12037" max="12037" width="25.28515625" style="284" customWidth="1"/>
    <col min="12038" max="12038" width="20" style="284" customWidth="1"/>
    <col min="12039" max="12039" width="26.7109375" style="284" customWidth="1"/>
    <col min="12040" max="12287" width="11.42578125" style="284"/>
    <col min="12288" max="12288" width="31.5703125" style="284" bestFit="1" customWidth="1"/>
    <col min="12289" max="12289" width="39" style="284" customWidth="1"/>
    <col min="12290" max="12290" width="14.42578125" style="284" customWidth="1"/>
    <col min="12291" max="12291" width="10.85546875" style="284" bestFit="1" customWidth="1"/>
    <col min="12292" max="12292" width="22.28515625" style="284" customWidth="1"/>
    <col min="12293" max="12293" width="25.28515625" style="284" customWidth="1"/>
    <col min="12294" max="12294" width="20" style="284" customWidth="1"/>
    <col min="12295" max="12295" width="26.7109375" style="284" customWidth="1"/>
    <col min="12296" max="12543" width="11.42578125" style="284"/>
    <col min="12544" max="12544" width="31.5703125" style="284" bestFit="1" customWidth="1"/>
    <col min="12545" max="12545" width="39" style="284" customWidth="1"/>
    <col min="12546" max="12546" width="14.42578125" style="284" customWidth="1"/>
    <col min="12547" max="12547" width="10.85546875" style="284" bestFit="1" customWidth="1"/>
    <col min="12548" max="12548" width="22.28515625" style="284" customWidth="1"/>
    <col min="12549" max="12549" width="25.28515625" style="284" customWidth="1"/>
    <col min="12550" max="12550" width="20" style="284" customWidth="1"/>
    <col min="12551" max="12551" width="26.7109375" style="284" customWidth="1"/>
    <col min="12552" max="12799" width="11.42578125" style="284"/>
    <col min="12800" max="12800" width="31.5703125" style="284" bestFit="1" customWidth="1"/>
    <col min="12801" max="12801" width="39" style="284" customWidth="1"/>
    <col min="12802" max="12802" width="14.42578125" style="284" customWidth="1"/>
    <col min="12803" max="12803" width="10.85546875" style="284" bestFit="1" customWidth="1"/>
    <col min="12804" max="12804" width="22.28515625" style="284" customWidth="1"/>
    <col min="12805" max="12805" width="25.28515625" style="284" customWidth="1"/>
    <col min="12806" max="12806" width="20" style="284" customWidth="1"/>
    <col min="12807" max="12807" width="26.7109375" style="284" customWidth="1"/>
    <col min="12808" max="13055" width="11.42578125" style="284"/>
    <col min="13056" max="13056" width="31.5703125" style="284" bestFit="1" customWidth="1"/>
    <col min="13057" max="13057" width="39" style="284" customWidth="1"/>
    <col min="13058" max="13058" width="14.42578125" style="284" customWidth="1"/>
    <col min="13059" max="13059" width="10.85546875" style="284" bestFit="1" customWidth="1"/>
    <col min="13060" max="13060" width="22.28515625" style="284" customWidth="1"/>
    <col min="13061" max="13061" width="25.28515625" style="284" customWidth="1"/>
    <col min="13062" max="13062" width="20" style="284" customWidth="1"/>
    <col min="13063" max="13063" width="26.7109375" style="284" customWidth="1"/>
    <col min="13064" max="13311" width="11.42578125" style="284"/>
    <col min="13312" max="13312" width="31.5703125" style="284" bestFit="1" customWidth="1"/>
    <col min="13313" max="13313" width="39" style="284" customWidth="1"/>
    <col min="13314" max="13314" width="14.42578125" style="284" customWidth="1"/>
    <col min="13315" max="13315" width="10.85546875" style="284" bestFit="1" customWidth="1"/>
    <col min="13316" max="13316" width="22.28515625" style="284" customWidth="1"/>
    <col min="13317" max="13317" width="25.28515625" style="284" customWidth="1"/>
    <col min="13318" max="13318" width="20" style="284" customWidth="1"/>
    <col min="13319" max="13319" width="26.7109375" style="284" customWidth="1"/>
    <col min="13320" max="13567" width="11.42578125" style="284"/>
    <col min="13568" max="13568" width="31.5703125" style="284" bestFit="1" customWidth="1"/>
    <col min="13569" max="13569" width="39" style="284" customWidth="1"/>
    <col min="13570" max="13570" width="14.42578125" style="284" customWidth="1"/>
    <col min="13571" max="13571" width="10.85546875" style="284" bestFit="1" customWidth="1"/>
    <col min="13572" max="13572" width="22.28515625" style="284" customWidth="1"/>
    <col min="13573" max="13573" width="25.28515625" style="284" customWidth="1"/>
    <col min="13574" max="13574" width="20" style="284" customWidth="1"/>
    <col min="13575" max="13575" width="26.7109375" style="284" customWidth="1"/>
    <col min="13576" max="13823" width="11.42578125" style="284"/>
    <col min="13824" max="13824" width="31.5703125" style="284" bestFit="1" customWidth="1"/>
    <col min="13825" max="13825" width="39" style="284" customWidth="1"/>
    <col min="13826" max="13826" width="14.42578125" style="284" customWidth="1"/>
    <col min="13827" max="13827" width="10.85546875" style="284" bestFit="1" customWidth="1"/>
    <col min="13828" max="13828" width="22.28515625" style="284" customWidth="1"/>
    <col min="13829" max="13829" width="25.28515625" style="284" customWidth="1"/>
    <col min="13830" max="13830" width="20" style="284" customWidth="1"/>
    <col min="13831" max="13831" width="26.7109375" style="284" customWidth="1"/>
    <col min="13832" max="14079" width="11.42578125" style="284"/>
    <col min="14080" max="14080" width="31.5703125" style="284" bestFit="1" customWidth="1"/>
    <col min="14081" max="14081" width="39" style="284" customWidth="1"/>
    <col min="14082" max="14082" width="14.42578125" style="284" customWidth="1"/>
    <col min="14083" max="14083" width="10.85546875" style="284" bestFit="1" customWidth="1"/>
    <col min="14084" max="14084" width="22.28515625" style="284" customWidth="1"/>
    <col min="14085" max="14085" width="25.28515625" style="284" customWidth="1"/>
    <col min="14086" max="14086" width="20" style="284" customWidth="1"/>
    <col min="14087" max="14087" width="26.7109375" style="284" customWidth="1"/>
    <col min="14088" max="14335" width="11.42578125" style="284"/>
    <col min="14336" max="14336" width="31.5703125" style="284" bestFit="1" customWidth="1"/>
    <col min="14337" max="14337" width="39" style="284" customWidth="1"/>
    <col min="14338" max="14338" width="14.42578125" style="284" customWidth="1"/>
    <col min="14339" max="14339" width="10.85546875" style="284" bestFit="1" customWidth="1"/>
    <col min="14340" max="14340" width="22.28515625" style="284" customWidth="1"/>
    <col min="14341" max="14341" width="25.28515625" style="284" customWidth="1"/>
    <col min="14342" max="14342" width="20" style="284" customWidth="1"/>
    <col min="14343" max="14343" width="26.7109375" style="284" customWidth="1"/>
    <col min="14344" max="14591" width="11.42578125" style="284"/>
    <col min="14592" max="14592" width="31.5703125" style="284" bestFit="1" customWidth="1"/>
    <col min="14593" max="14593" width="39" style="284" customWidth="1"/>
    <col min="14594" max="14594" width="14.42578125" style="284" customWidth="1"/>
    <col min="14595" max="14595" width="10.85546875" style="284" bestFit="1" customWidth="1"/>
    <col min="14596" max="14596" width="22.28515625" style="284" customWidth="1"/>
    <col min="14597" max="14597" width="25.28515625" style="284" customWidth="1"/>
    <col min="14598" max="14598" width="20" style="284" customWidth="1"/>
    <col min="14599" max="14599" width="26.7109375" style="284" customWidth="1"/>
    <col min="14600" max="14847" width="11.42578125" style="284"/>
    <col min="14848" max="14848" width="31.5703125" style="284" bestFit="1" customWidth="1"/>
    <col min="14849" max="14849" width="39" style="284" customWidth="1"/>
    <col min="14850" max="14850" width="14.42578125" style="284" customWidth="1"/>
    <col min="14851" max="14851" width="10.85546875" style="284" bestFit="1" customWidth="1"/>
    <col min="14852" max="14852" width="22.28515625" style="284" customWidth="1"/>
    <col min="14853" max="14853" width="25.28515625" style="284" customWidth="1"/>
    <col min="14854" max="14854" width="20" style="284" customWidth="1"/>
    <col min="14855" max="14855" width="26.7109375" style="284" customWidth="1"/>
    <col min="14856" max="15103" width="11.42578125" style="284"/>
    <col min="15104" max="15104" width="31.5703125" style="284" bestFit="1" customWidth="1"/>
    <col min="15105" max="15105" width="39" style="284" customWidth="1"/>
    <col min="15106" max="15106" width="14.42578125" style="284" customWidth="1"/>
    <col min="15107" max="15107" width="10.85546875" style="284" bestFit="1" customWidth="1"/>
    <col min="15108" max="15108" width="22.28515625" style="284" customWidth="1"/>
    <col min="15109" max="15109" width="25.28515625" style="284" customWidth="1"/>
    <col min="15110" max="15110" width="20" style="284" customWidth="1"/>
    <col min="15111" max="15111" width="26.7109375" style="284" customWidth="1"/>
    <col min="15112" max="15359" width="11.42578125" style="284"/>
    <col min="15360" max="15360" width="31.5703125" style="284" bestFit="1" customWidth="1"/>
    <col min="15361" max="15361" width="39" style="284" customWidth="1"/>
    <col min="15362" max="15362" width="14.42578125" style="284" customWidth="1"/>
    <col min="15363" max="15363" width="10.85546875" style="284" bestFit="1" customWidth="1"/>
    <col min="15364" max="15364" width="22.28515625" style="284" customWidth="1"/>
    <col min="15365" max="15365" width="25.28515625" style="284" customWidth="1"/>
    <col min="15366" max="15366" width="20" style="284" customWidth="1"/>
    <col min="15367" max="15367" width="26.7109375" style="284" customWidth="1"/>
    <col min="15368" max="15615" width="11.42578125" style="284"/>
    <col min="15616" max="15616" width="31.5703125" style="284" bestFit="1" customWidth="1"/>
    <col min="15617" max="15617" width="39" style="284" customWidth="1"/>
    <col min="15618" max="15618" width="14.42578125" style="284" customWidth="1"/>
    <col min="15619" max="15619" width="10.85546875" style="284" bestFit="1" customWidth="1"/>
    <col min="15620" max="15620" width="22.28515625" style="284" customWidth="1"/>
    <col min="15621" max="15621" width="25.28515625" style="284" customWidth="1"/>
    <col min="15622" max="15622" width="20" style="284" customWidth="1"/>
    <col min="15623" max="15623" width="26.7109375" style="284" customWidth="1"/>
    <col min="15624" max="15871" width="11.42578125" style="284"/>
    <col min="15872" max="15872" width="31.5703125" style="284" bestFit="1" customWidth="1"/>
    <col min="15873" max="15873" width="39" style="284" customWidth="1"/>
    <col min="15874" max="15874" width="14.42578125" style="284" customWidth="1"/>
    <col min="15875" max="15875" width="10.85546875" style="284" bestFit="1" customWidth="1"/>
    <col min="15876" max="15876" width="22.28515625" style="284" customWidth="1"/>
    <col min="15877" max="15877" width="25.28515625" style="284" customWidth="1"/>
    <col min="15878" max="15878" width="20" style="284" customWidth="1"/>
    <col min="15879" max="15879" width="26.7109375" style="284" customWidth="1"/>
    <col min="15880" max="16127" width="11.42578125" style="284"/>
    <col min="16128" max="16128" width="31.5703125" style="284" bestFit="1" customWidth="1"/>
    <col min="16129" max="16129" width="39" style="284" customWidth="1"/>
    <col min="16130" max="16130" width="14.42578125" style="284" customWidth="1"/>
    <col min="16131" max="16131" width="10.85546875" style="284" bestFit="1" customWidth="1"/>
    <col min="16132" max="16132" width="22.28515625" style="284" customWidth="1"/>
    <col min="16133" max="16133" width="25.28515625" style="284" customWidth="1"/>
    <col min="16134" max="16134" width="20" style="284" customWidth="1"/>
    <col min="16135" max="16135" width="26.7109375" style="284" customWidth="1"/>
    <col min="16136" max="16384" width="11.42578125" style="284"/>
  </cols>
  <sheetData>
    <row r="1" spans="1:7" s="170" customFormat="1" ht="83.25" customHeight="1" thickTop="1" thickBot="1" x14ac:dyDescent="0.3">
      <c r="A1" s="318" t="s">
        <v>0</v>
      </c>
      <c r="B1" s="318" t="s">
        <v>1</v>
      </c>
      <c r="C1" s="322" t="s">
        <v>191</v>
      </c>
      <c r="D1" s="325" t="s">
        <v>188</v>
      </c>
      <c r="E1" s="310" t="s">
        <v>335</v>
      </c>
      <c r="F1" s="311"/>
      <c r="G1" s="312"/>
    </row>
    <row r="2" spans="1:7" s="170" customFormat="1" ht="15" customHeight="1" thickTop="1" x14ac:dyDescent="0.25">
      <c r="A2" s="319"/>
      <c r="B2" s="321"/>
      <c r="C2" s="323"/>
      <c r="D2" s="326"/>
      <c r="E2" s="328" t="s">
        <v>2</v>
      </c>
      <c r="F2" s="329"/>
      <c r="G2" s="313" t="s">
        <v>3</v>
      </c>
    </row>
    <row r="3" spans="1:7" s="170" customFormat="1" ht="15" customHeight="1" x14ac:dyDescent="0.25">
      <c r="A3" s="319"/>
      <c r="B3" s="321"/>
      <c r="C3" s="323"/>
      <c r="D3" s="326"/>
      <c r="E3" s="328"/>
      <c r="F3" s="329"/>
      <c r="G3" s="314"/>
    </row>
    <row r="4" spans="1:7" s="170" customFormat="1" ht="15" customHeight="1" x14ac:dyDescent="0.25">
      <c r="A4" s="319"/>
      <c r="B4" s="321"/>
      <c r="C4" s="323"/>
      <c r="D4" s="326"/>
      <c r="E4" s="328"/>
      <c r="F4" s="329"/>
      <c r="G4" s="314"/>
    </row>
    <row r="5" spans="1:7" s="170" customFormat="1" ht="15" customHeight="1" x14ac:dyDescent="0.25">
      <c r="A5" s="319"/>
      <c r="B5" s="321"/>
      <c r="C5" s="323"/>
      <c r="D5" s="326"/>
      <c r="E5" s="328"/>
      <c r="F5" s="329"/>
      <c r="G5" s="314"/>
    </row>
    <row r="6" spans="1:7" s="170" customFormat="1" ht="15" customHeight="1" x14ac:dyDescent="0.25">
      <c r="A6" s="319"/>
      <c r="B6" s="321"/>
      <c r="C6" s="323"/>
      <c r="D6" s="326"/>
      <c r="E6" s="328"/>
      <c r="F6" s="329"/>
      <c r="G6" s="314"/>
    </row>
    <row r="7" spans="1:7" s="170" customFormat="1" ht="15" customHeight="1" x14ac:dyDescent="0.25">
      <c r="A7" s="319"/>
      <c r="B7" s="321"/>
      <c r="C7" s="323"/>
      <c r="D7" s="326"/>
      <c r="E7" s="328"/>
      <c r="F7" s="329"/>
      <c r="G7" s="314"/>
    </row>
    <row r="8" spans="1:7" s="170" customFormat="1" ht="15" customHeight="1" x14ac:dyDescent="0.25">
      <c r="A8" s="319"/>
      <c r="B8" s="321"/>
      <c r="C8" s="323"/>
      <c r="D8" s="326"/>
      <c r="E8" s="328"/>
      <c r="F8" s="329"/>
      <c r="G8" s="314"/>
    </row>
    <row r="9" spans="1:7" s="170" customFormat="1" ht="15.75" customHeight="1" thickBot="1" x14ac:dyDescent="0.3">
      <c r="A9" s="319"/>
      <c r="B9" s="321"/>
      <c r="C9" s="323"/>
      <c r="D9" s="326"/>
      <c r="E9" s="330"/>
      <c r="F9" s="331"/>
      <c r="G9" s="315"/>
    </row>
    <row r="10" spans="1:7" s="170" customFormat="1" ht="57.75" customHeight="1" thickTop="1" thickBot="1" x14ac:dyDescent="0.3">
      <c r="A10" s="320"/>
      <c r="B10" s="320"/>
      <c r="C10" s="323"/>
      <c r="D10" s="327"/>
      <c r="E10" s="332" t="s">
        <v>327</v>
      </c>
      <c r="F10" s="333"/>
      <c r="G10" s="316" t="s">
        <v>328</v>
      </c>
    </row>
    <row r="11" spans="1:7" s="170" customFormat="1" ht="15.75" thickBot="1" x14ac:dyDescent="0.3">
      <c r="A11" s="171"/>
      <c r="B11" s="171"/>
      <c r="C11" s="324"/>
      <c r="D11" s="171" t="s">
        <v>189</v>
      </c>
      <c r="E11" s="172" t="s">
        <v>17</v>
      </c>
      <c r="F11" s="173" t="s">
        <v>20</v>
      </c>
      <c r="G11" s="317"/>
    </row>
    <row r="12" spans="1:7" s="161" customFormat="1" ht="15.75" thickBot="1" x14ac:dyDescent="0.3">
      <c r="A12" s="85" t="s">
        <v>53</v>
      </c>
      <c r="B12" s="183" t="s">
        <v>40</v>
      </c>
      <c r="C12" s="59"/>
      <c r="D12" s="162"/>
      <c r="E12" s="176">
        <f>IFERROR(VLOOKUP($B12,[4]NUM2!$H$3:$J$140,2,FALSE),0)</f>
        <v>2745</v>
      </c>
      <c r="F12" s="177"/>
      <c r="G12" s="175"/>
    </row>
    <row r="13" spans="1:7" s="161" customFormat="1" ht="15.75" thickBot="1" x14ac:dyDescent="0.3">
      <c r="A13" s="85" t="s">
        <v>53</v>
      </c>
      <c r="B13" s="183" t="s">
        <v>41</v>
      </c>
      <c r="C13" s="59"/>
      <c r="D13" s="162"/>
      <c r="E13" s="176">
        <f>IFERROR(VLOOKUP($B13,[4]NUM2!$H$3:$J$140,2,FALSE),0)</f>
        <v>549</v>
      </c>
      <c r="F13" s="176"/>
      <c r="G13" s="163"/>
    </row>
    <row r="14" spans="1:7" s="161" customFormat="1" ht="15.75" thickBot="1" x14ac:dyDescent="0.3">
      <c r="A14" s="85" t="s">
        <v>53</v>
      </c>
      <c r="B14" s="183" t="s">
        <v>42</v>
      </c>
      <c r="C14" s="59"/>
      <c r="D14" s="162"/>
      <c r="E14" s="176">
        <f>IFERROR(VLOOKUP($B14,[4]NUM2!$H$3:$J$140,2,FALSE),0)</f>
        <v>272</v>
      </c>
      <c r="F14" s="176"/>
      <c r="G14" s="163"/>
    </row>
    <row r="15" spans="1:7" s="161" customFormat="1" ht="15.75" thickBot="1" x14ac:dyDescent="0.3">
      <c r="A15" s="85" t="s">
        <v>53</v>
      </c>
      <c r="B15" s="183" t="s">
        <v>43</v>
      </c>
      <c r="C15" s="59"/>
      <c r="D15" s="162"/>
      <c r="E15" s="176">
        <f>IFERROR(VLOOKUP($B15,[4]NUM2!$H$3:$J$140,2,FALSE),0)</f>
        <v>77</v>
      </c>
      <c r="F15" s="176"/>
      <c r="G15" s="163"/>
    </row>
    <row r="16" spans="1:7" s="161" customFormat="1" ht="15.75" thickBot="1" x14ac:dyDescent="0.3">
      <c r="A16" s="85" t="s">
        <v>53</v>
      </c>
      <c r="B16" s="183" t="s">
        <v>44</v>
      </c>
      <c r="C16" s="62"/>
      <c r="D16" s="162"/>
      <c r="E16" s="176">
        <f>IFERROR(VLOOKUP($B16,[4]NUM2!$H$3:$J$140,2,FALSE),0)</f>
        <v>486</v>
      </c>
      <c r="F16" s="176"/>
      <c r="G16" s="163"/>
    </row>
    <row r="17" spans="1:7" s="161" customFormat="1" ht="15.75" thickBot="1" x14ac:dyDescent="0.3">
      <c r="A17" s="85" t="s">
        <v>53</v>
      </c>
      <c r="B17" s="183" t="s">
        <v>45</v>
      </c>
      <c r="C17" s="59"/>
      <c r="D17" s="162"/>
      <c r="E17" s="176">
        <f>IFERROR(VLOOKUP($B17,[4]NUM2!$H$3:$J$140,2,FALSE),0)</f>
        <v>2387</v>
      </c>
      <c r="F17" s="176"/>
      <c r="G17" s="163"/>
    </row>
    <row r="18" spans="1:7" s="161" customFormat="1" ht="15.75" thickBot="1" x14ac:dyDescent="0.3">
      <c r="A18" s="85" t="s">
        <v>53</v>
      </c>
      <c r="B18" s="183" t="s">
        <v>46</v>
      </c>
      <c r="C18" s="59"/>
      <c r="D18" s="162"/>
      <c r="E18" s="176">
        <f>IFERROR(VLOOKUP($B18,[4]NUM2!$H$3:$J$140,2,FALSE),0)</f>
        <v>50</v>
      </c>
      <c r="F18" s="176"/>
      <c r="G18" s="163"/>
    </row>
    <row r="19" spans="1:7" s="161" customFormat="1" ht="15.75" thickBot="1" x14ac:dyDescent="0.3">
      <c r="A19" s="85" t="s">
        <v>53</v>
      </c>
      <c r="B19" s="183" t="s">
        <v>47</v>
      </c>
      <c r="C19" s="59"/>
      <c r="D19" s="162"/>
      <c r="E19" s="176">
        <f>IFERROR(VLOOKUP($B19,[4]NUM2!$H$3:$J$140,2,FALSE),0)</f>
        <v>49</v>
      </c>
      <c r="F19" s="176"/>
      <c r="G19" s="163"/>
    </row>
    <row r="20" spans="1:7" s="161" customFormat="1" ht="15.75" thickBot="1" x14ac:dyDescent="0.3">
      <c r="A20" s="85" t="s">
        <v>53</v>
      </c>
      <c r="B20" s="183" t="s">
        <v>48</v>
      </c>
      <c r="C20" s="59"/>
      <c r="D20" s="162"/>
      <c r="E20" s="176">
        <f>IFERROR(VLOOKUP($B20,[4]NUM2!$H$3:$J$140,2,FALSE),0)</f>
        <v>81</v>
      </c>
      <c r="F20" s="176"/>
      <c r="G20" s="163"/>
    </row>
    <row r="21" spans="1:7" s="161" customFormat="1" ht="15.75" thickBot="1" x14ac:dyDescent="0.3">
      <c r="A21" s="85" t="s">
        <v>53</v>
      </c>
      <c r="B21" s="183" t="s">
        <v>49</v>
      </c>
      <c r="C21" s="63"/>
      <c r="D21" s="162"/>
      <c r="E21" s="176">
        <f>IFERROR(VLOOKUP($B21,[4]NUM2!$H$3:$J$140,2,FALSE),0)</f>
        <v>90</v>
      </c>
      <c r="F21" s="176"/>
      <c r="G21" s="163"/>
    </row>
    <row r="22" spans="1:7" s="161" customFormat="1" ht="15.75" thickBot="1" x14ac:dyDescent="0.3">
      <c r="A22" s="85" t="s">
        <v>53</v>
      </c>
      <c r="B22" s="183" t="s">
        <v>50</v>
      </c>
      <c r="C22" s="59"/>
      <c r="D22" s="162"/>
      <c r="E22" s="176">
        <f>IFERROR(VLOOKUP($B22,[4]NUM2!$H$3:$J$140,2,FALSE),0)</f>
        <v>1193</v>
      </c>
      <c r="F22" s="176"/>
      <c r="G22" s="163"/>
    </row>
    <row r="23" spans="1:7" s="161" customFormat="1" ht="15.75" thickBot="1" x14ac:dyDescent="0.3">
      <c r="A23" s="85" t="s">
        <v>53</v>
      </c>
      <c r="B23" s="183" t="s">
        <v>51</v>
      </c>
      <c r="C23" s="59"/>
      <c r="D23" s="162"/>
      <c r="E23" s="176">
        <f>IFERROR(VLOOKUP($B23,[4]NUM2!$H$3:$J$140,2,FALSE),0)</f>
        <v>153</v>
      </c>
      <c r="F23" s="176"/>
      <c r="G23" s="163"/>
    </row>
    <row r="24" spans="1:7" s="161" customFormat="1" ht="15.75" thickBot="1" x14ac:dyDescent="0.3">
      <c r="A24" s="85" t="s">
        <v>53</v>
      </c>
      <c r="B24" s="183" t="s">
        <v>52</v>
      </c>
      <c r="C24" s="59"/>
      <c r="D24" s="162"/>
      <c r="E24" s="176">
        <f>IFERROR(VLOOKUP($B24,[4]NUM2!$H$3:$J$140,2,FALSE),0)</f>
        <v>96</v>
      </c>
      <c r="F24" s="176"/>
      <c r="G24" s="163"/>
    </row>
    <row r="25" spans="1:7" s="161" customFormat="1" ht="15.75" thickBot="1" x14ac:dyDescent="0.3">
      <c r="A25" s="308" t="s">
        <v>175</v>
      </c>
      <c r="B25" s="309"/>
      <c r="C25" s="276">
        <f>+D25/Metas!G69</f>
        <v>2.0361370943673642</v>
      </c>
      <c r="D25" s="165">
        <f>+E25/G25</f>
        <v>0.14142073872913838</v>
      </c>
      <c r="E25" s="178">
        <f>SUM(E12:E24)</f>
        <v>8228</v>
      </c>
      <c r="F25" s="178">
        <f>SUM(F12:F24)</f>
        <v>0</v>
      </c>
      <c r="G25" s="178">
        <v>58181</v>
      </c>
    </row>
    <row r="26" spans="1:7" s="161" customFormat="1" ht="15.75" thickBot="1" x14ac:dyDescent="0.3">
      <c r="A26" s="85" t="s">
        <v>54</v>
      </c>
      <c r="B26" s="183" t="s">
        <v>55</v>
      </c>
      <c r="C26" s="59"/>
      <c r="D26" s="162"/>
      <c r="E26" s="176">
        <f>IFERROR(VLOOKUP($B26,[4]NUM2!$H$3:$J$140,2,FALSE),0)</f>
        <v>246</v>
      </c>
      <c r="F26" s="176"/>
      <c r="G26" s="163"/>
    </row>
    <row r="27" spans="1:7" s="161" customFormat="1" ht="15.75" thickBot="1" x14ac:dyDescent="0.3">
      <c r="A27" s="85" t="s">
        <v>54</v>
      </c>
      <c r="B27" s="183" t="s">
        <v>56</v>
      </c>
      <c r="C27" s="59"/>
      <c r="D27" s="162"/>
      <c r="E27" s="176">
        <f>IFERROR(VLOOKUP($B27,[4]NUM2!$H$3:$J$140,2,FALSE),0)</f>
        <v>83</v>
      </c>
      <c r="F27" s="176"/>
      <c r="G27" s="163"/>
    </row>
    <row r="28" spans="1:7" s="161" customFormat="1" ht="15.75" thickBot="1" x14ac:dyDescent="0.3">
      <c r="A28" s="85" t="s">
        <v>54</v>
      </c>
      <c r="B28" s="183" t="s">
        <v>57</v>
      </c>
      <c r="C28" s="59"/>
      <c r="D28" s="162"/>
      <c r="E28" s="176">
        <f>IFERROR(VLOOKUP($B28,[4]NUM2!$H$3:$J$140,2,FALSE),0)</f>
        <v>1025</v>
      </c>
      <c r="F28" s="176"/>
      <c r="G28" s="163"/>
    </row>
    <row r="29" spans="1:7" s="161" customFormat="1" ht="15.75" thickBot="1" x14ac:dyDescent="0.3">
      <c r="A29" s="85" t="s">
        <v>54</v>
      </c>
      <c r="B29" s="183" t="s">
        <v>58</v>
      </c>
      <c r="C29" s="59"/>
      <c r="D29" s="162"/>
      <c r="E29" s="176">
        <f>IFERROR(VLOOKUP($B29,[4]NUM2!$H$3:$J$140,2,FALSE),0)</f>
        <v>30</v>
      </c>
      <c r="F29" s="176"/>
      <c r="G29" s="163"/>
    </row>
    <row r="30" spans="1:7" s="161" customFormat="1" ht="15.75" thickBot="1" x14ac:dyDescent="0.3">
      <c r="A30" s="85" t="s">
        <v>54</v>
      </c>
      <c r="B30" s="183" t="s">
        <v>59</v>
      </c>
      <c r="C30" s="59"/>
      <c r="D30" s="162"/>
      <c r="E30" s="176">
        <f>IFERROR(VLOOKUP($B30,[4]NUM2!$H$3:$J$140,2,FALSE),0)</f>
        <v>35</v>
      </c>
      <c r="F30" s="176"/>
      <c r="G30" s="163"/>
    </row>
    <row r="31" spans="1:7" s="161" customFormat="1" ht="15.75" thickBot="1" x14ac:dyDescent="0.3">
      <c r="A31" s="85" t="s">
        <v>54</v>
      </c>
      <c r="B31" s="183" t="s">
        <v>60</v>
      </c>
      <c r="C31" s="59"/>
      <c r="D31" s="162"/>
      <c r="E31" s="176">
        <f>IFERROR(VLOOKUP($B31,[4]NUM2!$H$3:$J$140,2,FALSE),0)</f>
        <v>0</v>
      </c>
      <c r="F31" s="176"/>
      <c r="G31" s="163"/>
    </row>
    <row r="32" spans="1:7" s="161" customFormat="1" ht="15.75" thickBot="1" x14ac:dyDescent="0.3">
      <c r="A32" s="85" t="s">
        <v>54</v>
      </c>
      <c r="B32" s="183" t="s">
        <v>61</v>
      </c>
      <c r="C32" s="59"/>
      <c r="D32" s="162"/>
      <c r="E32" s="176">
        <f>IFERROR(VLOOKUP($B32,[4]NUM2!$H$3:$J$140,2,FALSE),0)</f>
        <v>150</v>
      </c>
      <c r="F32" s="176"/>
      <c r="G32" s="163"/>
    </row>
    <row r="33" spans="1:7" s="161" customFormat="1" ht="15.75" thickBot="1" x14ac:dyDescent="0.3">
      <c r="A33" s="85" t="s">
        <v>54</v>
      </c>
      <c r="B33" s="183" t="s">
        <v>62</v>
      </c>
      <c r="C33" s="59"/>
      <c r="D33" s="162"/>
      <c r="E33" s="176">
        <f>IFERROR(VLOOKUP($B33,[4]NUM2!$H$3:$J$140,2,FALSE),0)</f>
        <v>32</v>
      </c>
      <c r="F33" s="176"/>
      <c r="G33" s="163"/>
    </row>
    <row r="34" spans="1:7" s="161" customFormat="1" ht="15.75" thickBot="1" x14ac:dyDescent="0.3">
      <c r="A34" s="85" t="s">
        <v>54</v>
      </c>
      <c r="B34" s="183" t="s">
        <v>63</v>
      </c>
      <c r="C34" s="59"/>
      <c r="D34" s="162"/>
      <c r="E34" s="176">
        <f>IFERROR(VLOOKUP($B34,[4]NUM2!$H$3:$J$140,2,FALSE),0)</f>
        <v>6</v>
      </c>
      <c r="F34" s="176"/>
      <c r="G34" s="163"/>
    </row>
    <row r="35" spans="1:7" s="161" customFormat="1" ht="15.75" thickBot="1" x14ac:dyDescent="0.3">
      <c r="A35" s="85" t="s">
        <v>54</v>
      </c>
      <c r="B35" s="183" t="s">
        <v>64</v>
      </c>
      <c r="C35" s="59"/>
      <c r="D35" s="162"/>
      <c r="E35" s="176">
        <f>IFERROR(VLOOKUP($B35,[4]NUM2!$H$3:$J$140,2,FALSE),0)</f>
        <v>1296</v>
      </c>
      <c r="F35" s="176"/>
      <c r="G35" s="163"/>
    </row>
    <row r="36" spans="1:7" s="161" customFormat="1" ht="15.75" thickBot="1" x14ac:dyDescent="0.3">
      <c r="A36" s="85" t="s">
        <v>54</v>
      </c>
      <c r="B36" s="183" t="s">
        <v>346</v>
      </c>
      <c r="C36" s="59"/>
      <c r="D36" s="162"/>
      <c r="E36" s="176">
        <f>IFERROR(VLOOKUP($B36,[4]NUM2!$H$3:$J$140,2,FALSE),0)</f>
        <v>61</v>
      </c>
      <c r="F36" s="176"/>
      <c r="G36" s="163"/>
    </row>
    <row r="37" spans="1:7" s="161" customFormat="1" ht="15.75" thickBot="1" x14ac:dyDescent="0.3">
      <c r="A37" s="308" t="s">
        <v>176</v>
      </c>
      <c r="B37" s="309"/>
      <c r="C37" s="276">
        <f>+D37/Metas!G67</f>
        <v>0.8660382758111409</v>
      </c>
      <c r="D37" s="165">
        <f>+E37/G37</f>
        <v>5.2796579978624865E-2</v>
      </c>
      <c r="E37" s="178">
        <f>SUM(E26:E36)</f>
        <v>2964</v>
      </c>
      <c r="F37" s="178">
        <f>SUM(F26:F36)</f>
        <v>0</v>
      </c>
      <c r="G37" s="178">
        <v>56140</v>
      </c>
    </row>
    <row r="38" spans="1:7" s="161" customFormat="1" ht="15.75" thickBot="1" x14ac:dyDescent="0.3">
      <c r="A38" s="85" t="s">
        <v>75</v>
      </c>
      <c r="B38" s="183" t="s">
        <v>65</v>
      </c>
      <c r="C38" s="59"/>
      <c r="D38" s="162"/>
      <c r="E38" s="176">
        <f>IFERROR(VLOOKUP($B38,[4]NUM2!$H$3:$J$140,2,FALSE),0)</f>
        <v>38</v>
      </c>
      <c r="F38" s="176"/>
      <c r="G38" s="163"/>
    </row>
    <row r="39" spans="1:7" s="161" customFormat="1" ht="15.75" thickBot="1" x14ac:dyDescent="0.3">
      <c r="A39" s="85" t="s">
        <v>75</v>
      </c>
      <c r="B39" s="183" t="s">
        <v>66</v>
      </c>
      <c r="C39" s="59"/>
      <c r="D39" s="162"/>
      <c r="E39" s="176">
        <f>IFERROR(VLOOKUP($B39,[4]NUM2!$H$3:$J$140,2,FALSE),0)</f>
        <v>24</v>
      </c>
      <c r="F39" s="176"/>
      <c r="G39" s="163"/>
    </row>
    <row r="40" spans="1:7" s="161" customFormat="1" ht="15.75" thickBot="1" x14ac:dyDescent="0.3">
      <c r="A40" s="85" t="s">
        <v>75</v>
      </c>
      <c r="B40" s="183" t="s">
        <v>67</v>
      </c>
      <c r="C40" s="59"/>
      <c r="D40" s="162"/>
      <c r="E40" s="176">
        <f>IFERROR(VLOOKUP($B40,[4]NUM2!$H$3:$J$140,2,FALSE),0)</f>
        <v>168</v>
      </c>
      <c r="F40" s="176"/>
      <c r="G40" s="163"/>
    </row>
    <row r="41" spans="1:7" s="161" customFormat="1" ht="15.75" thickBot="1" x14ac:dyDescent="0.3">
      <c r="A41" s="85" t="s">
        <v>75</v>
      </c>
      <c r="B41" s="183" t="s">
        <v>68</v>
      </c>
      <c r="C41" s="59"/>
      <c r="D41" s="162"/>
      <c r="E41" s="176">
        <f>IFERROR(VLOOKUP($B41,[4]NUM2!$H$3:$J$140,2,FALSE),0)</f>
        <v>4</v>
      </c>
      <c r="F41" s="176"/>
      <c r="G41" s="163"/>
    </row>
    <row r="42" spans="1:7" s="161" customFormat="1" ht="15.75" thickBot="1" x14ac:dyDescent="0.3">
      <c r="A42" s="85" t="s">
        <v>75</v>
      </c>
      <c r="B42" s="183" t="s">
        <v>69</v>
      </c>
      <c r="C42" s="59"/>
      <c r="D42" s="162"/>
      <c r="E42" s="176">
        <f>IFERROR(VLOOKUP($B42,[4]NUM2!$H$3:$J$140,2,FALSE),0)</f>
        <v>197</v>
      </c>
      <c r="F42" s="176"/>
      <c r="G42" s="163"/>
    </row>
    <row r="43" spans="1:7" s="161" customFormat="1" ht="15.75" thickBot="1" x14ac:dyDescent="0.3">
      <c r="A43" s="85" t="s">
        <v>75</v>
      </c>
      <c r="B43" s="183" t="s">
        <v>70</v>
      </c>
      <c r="C43" s="59"/>
      <c r="D43" s="162"/>
      <c r="E43" s="176">
        <f>IFERROR(VLOOKUP($B43,[4]NUM2!$H$3:$J$140,2,FALSE),0)</f>
        <v>28</v>
      </c>
      <c r="F43" s="176"/>
      <c r="G43" s="163"/>
    </row>
    <row r="44" spans="1:7" s="161" customFormat="1" ht="15.75" thickBot="1" x14ac:dyDescent="0.3">
      <c r="A44" s="85" t="s">
        <v>75</v>
      </c>
      <c r="B44" s="183" t="s">
        <v>71</v>
      </c>
      <c r="C44" s="59"/>
      <c r="D44" s="162"/>
      <c r="E44" s="176">
        <f>IFERROR(VLOOKUP($B44,[4]NUM2!$H$3:$J$140,2,FALSE),0)</f>
        <v>107</v>
      </c>
      <c r="F44" s="176"/>
      <c r="G44" s="163"/>
    </row>
    <row r="45" spans="1:7" s="161" customFormat="1" ht="15.75" thickBot="1" x14ac:dyDescent="0.3">
      <c r="A45" s="85" t="s">
        <v>75</v>
      </c>
      <c r="B45" s="183" t="s">
        <v>72</v>
      </c>
      <c r="C45" s="59"/>
      <c r="D45" s="162"/>
      <c r="E45" s="176">
        <f>IFERROR(VLOOKUP($B45,[4]NUM2!$H$3:$J$140,2,FALSE),0)</f>
        <v>11</v>
      </c>
      <c r="F45" s="176"/>
      <c r="G45" s="163"/>
    </row>
    <row r="46" spans="1:7" s="161" customFormat="1" ht="15.75" thickBot="1" x14ac:dyDescent="0.3">
      <c r="A46" s="85" t="s">
        <v>75</v>
      </c>
      <c r="B46" s="183" t="s">
        <v>73</v>
      </c>
      <c r="C46" s="59"/>
      <c r="D46" s="162"/>
      <c r="E46" s="176">
        <f>IFERROR(VLOOKUP($B46,[4]NUM2!$H$3:$J$140,2,FALSE),0)</f>
        <v>83</v>
      </c>
      <c r="F46" s="176"/>
      <c r="G46" s="163"/>
    </row>
    <row r="47" spans="1:7" s="161" customFormat="1" ht="15.75" thickBot="1" x14ac:dyDescent="0.3">
      <c r="A47" s="85" t="s">
        <v>75</v>
      </c>
      <c r="B47" s="183" t="s">
        <v>74</v>
      </c>
      <c r="C47" s="59"/>
      <c r="D47" s="162"/>
      <c r="E47" s="176">
        <f>IFERROR(VLOOKUP($B47,[4]NUM2!$H$3:$J$140,2,FALSE),0)</f>
        <v>8</v>
      </c>
      <c r="F47" s="176"/>
      <c r="G47" s="163"/>
    </row>
    <row r="48" spans="1:7" s="161" customFormat="1" ht="15.75" thickBot="1" x14ac:dyDescent="0.3">
      <c r="A48" s="308" t="s">
        <v>177</v>
      </c>
      <c r="B48" s="309"/>
      <c r="C48" s="276">
        <f>+D48/Metas!G76</f>
        <v>2.6668428897651095</v>
      </c>
      <c r="D48" s="165">
        <f>+E48/G48</f>
        <v>0.16186091591955415</v>
      </c>
      <c r="E48" s="178">
        <f>SUM(E38:E47)</f>
        <v>668</v>
      </c>
      <c r="F48" s="178">
        <f>SUM(F38:F47)</f>
        <v>0</v>
      </c>
      <c r="G48" s="178">
        <v>4127</v>
      </c>
    </row>
    <row r="49" spans="1:7" s="161" customFormat="1" ht="15.75" thickBot="1" x14ac:dyDescent="0.3">
      <c r="A49" s="183" t="s">
        <v>89</v>
      </c>
      <c r="B49" s="183" t="s">
        <v>76</v>
      </c>
      <c r="C49" s="59"/>
      <c r="D49" s="162"/>
      <c r="E49" s="176">
        <f>IFERROR(VLOOKUP($B49,[4]NUM2!$H$3:$J$140,2,FALSE),0)</f>
        <v>72</v>
      </c>
      <c r="F49" s="176"/>
      <c r="G49" s="163"/>
    </row>
    <row r="50" spans="1:7" s="161" customFormat="1" ht="15.75" thickBot="1" x14ac:dyDescent="0.3">
      <c r="A50" s="183" t="s">
        <v>89</v>
      </c>
      <c r="B50" s="183" t="s">
        <v>77</v>
      </c>
      <c r="C50" s="59"/>
      <c r="D50" s="162"/>
      <c r="E50" s="176">
        <f>IFERROR(VLOOKUP($B50,[4]NUM2!$H$3:$J$140,2,FALSE),0)</f>
        <v>201</v>
      </c>
      <c r="F50" s="176"/>
      <c r="G50" s="163"/>
    </row>
    <row r="51" spans="1:7" s="161" customFormat="1" ht="15.75" thickBot="1" x14ac:dyDescent="0.3">
      <c r="A51" s="183" t="s">
        <v>89</v>
      </c>
      <c r="B51" s="183" t="s">
        <v>78</v>
      </c>
      <c r="C51" s="59"/>
      <c r="D51" s="162"/>
      <c r="E51" s="176">
        <f>IFERROR(VLOOKUP($B51,[4]NUM2!$H$3:$J$140,2,FALSE),0)</f>
        <v>20</v>
      </c>
      <c r="F51" s="176"/>
      <c r="G51" s="163"/>
    </row>
    <row r="52" spans="1:7" s="161" customFormat="1" ht="15.75" thickBot="1" x14ac:dyDescent="0.3">
      <c r="A52" s="183" t="s">
        <v>89</v>
      </c>
      <c r="B52" s="183" t="s">
        <v>79</v>
      </c>
      <c r="C52" s="59"/>
      <c r="D52" s="162"/>
      <c r="E52" s="176">
        <f>IFERROR(VLOOKUP($B52,[4]NUM2!$H$3:$J$140,2,FALSE),0)</f>
        <v>18</v>
      </c>
      <c r="F52" s="176"/>
      <c r="G52" s="163"/>
    </row>
    <row r="53" spans="1:7" s="161" customFormat="1" ht="15.75" thickBot="1" x14ac:dyDescent="0.3">
      <c r="A53" s="183" t="s">
        <v>89</v>
      </c>
      <c r="B53" s="183" t="s">
        <v>80</v>
      </c>
      <c r="C53" s="59"/>
      <c r="D53" s="162"/>
      <c r="E53" s="176">
        <f>IFERROR(VLOOKUP($B53,[4]NUM2!$H$3:$J$140,2,FALSE),0)</f>
        <v>17</v>
      </c>
      <c r="F53" s="176"/>
      <c r="G53" s="163"/>
    </row>
    <row r="54" spans="1:7" s="161" customFormat="1" ht="15.75" thickBot="1" x14ac:dyDescent="0.3">
      <c r="A54" s="183" t="s">
        <v>89</v>
      </c>
      <c r="B54" s="183" t="s">
        <v>81</v>
      </c>
      <c r="C54" s="59"/>
      <c r="D54" s="162"/>
      <c r="E54" s="176">
        <f>IFERROR(VLOOKUP($B54,[4]NUM2!$H$3:$J$140,2,FALSE),0)</f>
        <v>25</v>
      </c>
      <c r="F54" s="176"/>
      <c r="G54" s="163"/>
    </row>
    <row r="55" spans="1:7" s="161" customFormat="1" ht="15.75" thickBot="1" x14ac:dyDescent="0.3">
      <c r="A55" s="183" t="s">
        <v>89</v>
      </c>
      <c r="B55" s="183" t="s">
        <v>82</v>
      </c>
      <c r="C55" s="59"/>
      <c r="D55" s="162"/>
      <c r="E55" s="176">
        <f>IFERROR(VLOOKUP($B55,[4]NUM2!$H$3:$J$140,2,FALSE),0)</f>
        <v>22</v>
      </c>
      <c r="F55" s="176"/>
      <c r="G55" s="163"/>
    </row>
    <row r="56" spans="1:7" s="161" customFormat="1" ht="15.75" thickBot="1" x14ac:dyDescent="0.3">
      <c r="A56" s="183" t="s">
        <v>89</v>
      </c>
      <c r="B56" s="183" t="s">
        <v>83</v>
      </c>
      <c r="C56" s="59"/>
      <c r="D56" s="162"/>
      <c r="E56" s="176">
        <f>IFERROR(VLOOKUP($B56,[4]NUM2!$H$3:$J$140,2,FALSE),0)</f>
        <v>33</v>
      </c>
      <c r="F56" s="176"/>
      <c r="G56" s="163"/>
    </row>
    <row r="57" spans="1:7" s="161" customFormat="1" ht="15.75" thickBot="1" x14ac:dyDescent="0.3">
      <c r="A57" s="183" t="s">
        <v>89</v>
      </c>
      <c r="B57" s="183" t="s">
        <v>84</v>
      </c>
      <c r="C57" s="59"/>
      <c r="D57" s="162"/>
      <c r="E57" s="176">
        <f>IFERROR(VLOOKUP($B57,[4]NUM2!$H$3:$J$140,2,FALSE),0)</f>
        <v>14</v>
      </c>
      <c r="F57" s="176"/>
      <c r="G57" s="163"/>
    </row>
    <row r="58" spans="1:7" s="161" customFormat="1" ht="15.75" thickBot="1" x14ac:dyDescent="0.3">
      <c r="A58" s="183" t="s">
        <v>89</v>
      </c>
      <c r="B58" s="183" t="s">
        <v>85</v>
      </c>
      <c r="C58" s="59"/>
      <c r="D58" s="162"/>
      <c r="E58" s="176">
        <f>IFERROR(VLOOKUP($B58,[4]NUM2!$H$3:$J$140,2,FALSE),0)</f>
        <v>12</v>
      </c>
      <c r="F58" s="176"/>
      <c r="G58" s="163"/>
    </row>
    <row r="59" spans="1:7" s="161" customFormat="1" ht="15.75" thickBot="1" x14ac:dyDescent="0.3">
      <c r="A59" s="183" t="s">
        <v>89</v>
      </c>
      <c r="B59" s="183" t="s">
        <v>86</v>
      </c>
      <c r="C59" s="59"/>
      <c r="D59" s="162"/>
      <c r="E59" s="176">
        <f>IFERROR(VLOOKUP($B59,[4]NUM2!$H$3:$J$140,2,FALSE),0)</f>
        <v>68</v>
      </c>
      <c r="F59" s="176"/>
      <c r="G59" s="163"/>
    </row>
    <row r="60" spans="1:7" s="161" customFormat="1" ht="15.75" thickBot="1" x14ac:dyDescent="0.3">
      <c r="A60" s="183" t="s">
        <v>89</v>
      </c>
      <c r="B60" s="183" t="s">
        <v>87</v>
      </c>
      <c r="C60" s="59"/>
      <c r="D60" s="162"/>
      <c r="E60" s="176">
        <f>IFERROR(VLOOKUP($B60,[4]NUM2!$H$3:$J$140,2,FALSE),0)</f>
        <v>5</v>
      </c>
      <c r="F60" s="176"/>
      <c r="G60" s="163"/>
    </row>
    <row r="61" spans="1:7" s="161" customFormat="1" ht="15.75" thickBot="1" x14ac:dyDescent="0.3">
      <c r="A61" s="183" t="s">
        <v>89</v>
      </c>
      <c r="B61" s="183" t="s">
        <v>88</v>
      </c>
      <c r="C61" s="59"/>
      <c r="D61" s="162"/>
      <c r="E61" s="176">
        <f>IFERROR(VLOOKUP($B61,[4]NUM2!$H$3:$J$140,2,FALSE),0)</f>
        <v>98</v>
      </c>
      <c r="F61" s="176"/>
      <c r="G61" s="163"/>
    </row>
    <row r="62" spans="1:7" s="161" customFormat="1" ht="15.75" thickBot="1" x14ac:dyDescent="0.3">
      <c r="A62" s="308" t="s">
        <v>178</v>
      </c>
      <c r="B62" s="309"/>
      <c r="C62" s="276">
        <f>+D62/Metas!G68</f>
        <v>2.1881515466583052</v>
      </c>
      <c r="D62" s="165">
        <f>+E62/G62</f>
        <v>0.15775749674054759</v>
      </c>
      <c r="E62" s="178">
        <f>SUM(E49:E61)</f>
        <v>605</v>
      </c>
      <c r="F62" s="178">
        <f>SUM(F49:F61)</f>
        <v>0</v>
      </c>
      <c r="G62" s="178">
        <v>3835</v>
      </c>
    </row>
    <row r="63" spans="1:7" s="161" customFormat="1" ht="15.75" thickBot="1" x14ac:dyDescent="0.3">
      <c r="A63" s="183" t="s">
        <v>100</v>
      </c>
      <c r="B63" s="183" t="s">
        <v>90</v>
      </c>
      <c r="C63" s="59"/>
      <c r="D63" s="162"/>
      <c r="E63" s="176">
        <f>IFERROR(VLOOKUP($B63,[4]NUM2!$H$3:$J$140,2,FALSE),0)</f>
        <v>212</v>
      </c>
      <c r="F63" s="176"/>
      <c r="G63" s="163"/>
    </row>
    <row r="64" spans="1:7" s="161" customFormat="1" ht="15.75" thickBot="1" x14ac:dyDescent="0.3">
      <c r="A64" s="183" t="s">
        <v>100</v>
      </c>
      <c r="B64" s="183" t="s">
        <v>91</v>
      </c>
      <c r="C64" s="59"/>
      <c r="D64" s="162"/>
      <c r="E64" s="176">
        <f>IFERROR(VLOOKUP($B64,[4]NUM2!$H$3:$J$140,2,FALSE),0)</f>
        <v>0</v>
      </c>
      <c r="F64" s="176"/>
      <c r="G64" s="163"/>
    </row>
    <row r="65" spans="1:7" s="161" customFormat="1" ht="15.75" thickBot="1" x14ac:dyDescent="0.3">
      <c r="A65" s="183" t="s">
        <v>100</v>
      </c>
      <c r="B65" s="183" t="s">
        <v>92</v>
      </c>
      <c r="C65" s="59"/>
      <c r="D65" s="162"/>
      <c r="E65" s="176">
        <f>IFERROR(VLOOKUP($B65,[4]NUM2!$H$3:$J$140,2,FALSE),0)</f>
        <v>0</v>
      </c>
      <c r="F65" s="176"/>
      <c r="G65" s="163"/>
    </row>
    <row r="66" spans="1:7" s="161" customFormat="1" ht="15.75" thickBot="1" x14ac:dyDescent="0.3">
      <c r="A66" s="183" t="s">
        <v>100</v>
      </c>
      <c r="B66" s="183" t="s">
        <v>93</v>
      </c>
      <c r="C66" s="59"/>
      <c r="D66" s="162"/>
      <c r="E66" s="176">
        <f>IFERROR(VLOOKUP($B66,[4]NUM2!$H$3:$J$140,2,FALSE),0)</f>
        <v>0</v>
      </c>
      <c r="F66" s="176"/>
      <c r="G66" s="163"/>
    </row>
    <row r="67" spans="1:7" s="161" customFormat="1" ht="15.75" thickBot="1" x14ac:dyDescent="0.3">
      <c r="A67" s="183" t="s">
        <v>100</v>
      </c>
      <c r="B67" s="183" t="s">
        <v>94</v>
      </c>
      <c r="C67" s="59"/>
      <c r="D67" s="162"/>
      <c r="E67" s="176">
        <f>IFERROR(VLOOKUP($B67,[4]NUM2!$H$3:$J$140,2,FALSE),0)</f>
        <v>0</v>
      </c>
      <c r="F67" s="176"/>
      <c r="G67" s="163"/>
    </row>
    <row r="68" spans="1:7" s="161" customFormat="1" ht="15.75" thickBot="1" x14ac:dyDescent="0.3">
      <c r="A68" s="183" t="s">
        <v>100</v>
      </c>
      <c r="B68" s="183" t="s">
        <v>95</v>
      </c>
      <c r="C68" s="59"/>
      <c r="D68" s="162"/>
      <c r="E68" s="176">
        <f>IFERROR(VLOOKUP($B68,[4]NUM2!$H$3:$J$140,2,FALSE),0)</f>
        <v>0</v>
      </c>
      <c r="F68" s="176"/>
      <c r="G68" s="163"/>
    </row>
    <row r="69" spans="1:7" s="161" customFormat="1" ht="15.75" thickBot="1" x14ac:dyDescent="0.3">
      <c r="A69" s="183" t="s">
        <v>100</v>
      </c>
      <c r="B69" s="183" t="s">
        <v>96</v>
      </c>
      <c r="C69" s="59"/>
      <c r="D69" s="162"/>
      <c r="E69" s="176">
        <f>IFERROR(VLOOKUP($B69,[4]NUM2!$H$3:$J$140,2,FALSE),0)</f>
        <v>0</v>
      </c>
      <c r="F69" s="176"/>
      <c r="G69" s="163"/>
    </row>
    <row r="70" spans="1:7" s="161" customFormat="1" ht="15.75" thickBot="1" x14ac:dyDescent="0.3">
      <c r="A70" s="183" t="s">
        <v>100</v>
      </c>
      <c r="B70" s="183" t="s">
        <v>97</v>
      </c>
      <c r="C70" s="59"/>
      <c r="D70" s="162"/>
      <c r="E70" s="176">
        <f>IFERROR(VLOOKUP($B70,[4]NUM2!$H$3:$J$140,2,FALSE),0)</f>
        <v>0</v>
      </c>
      <c r="F70" s="176"/>
      <c r="G70" s="163"/>
    </row>
    <row r="71" spans="1:7" s="161" customFormat="1" ht="15.75" thickBot="1" x14ac:dyDescent="0.3">
      <c r="A71" s="183" t="s">
        <v>100</v>
      </c>
      <c r="B71" s="183" t="s">
        <v>98</v>
      </c>
      <c r="C71" s="59"/>
      <c r="D71" s="162"/>
      <c r="E71" s="176">
        <f>IFERROR(VLOOKUP($B71,[4]NUM2!$H$3:$J$140,2,FALSE),0)</f>
        <v>0</v>
      </c>
      <c r="F71" s="176"/>
      <c r="G71" s="163"/>
    </row>
    <row r="72" spans="1:7" s="161" customFormat="1" ht="15.75" thickBot="1" x14ac:dyDescent="0.3">
      <c r="A72" s="183" t="s">
        <v>100</v>
      </c>
      <c r="B72" s="183" t="s">
        <v>99</v>
      </c>
      <c r="C72" s="59"/>
      <c r="D72" s="162"/>
      <c r="E72" s="176">
        <f>IFERROR(VLOOKUP($B72,[4]NUM2!$H$3:$J$140,2,FALSE),0)</f>
        <v>0</v>
      </c>
      <c r="F72" s="176"/>
      <c r="G72" s="163"/>
    </row>
    <row r="73" spans="1:7" s="161" customFormat="1" ht="15.75" thickBot="1" x14ac:dyDescent="0.3">
      <c r="A73" s="308" t="s">
        <v>18</v>
      </c>
      <c r="B73" s="309"/>
      <c r="C73" s="276">
        <f>+D73/Metas!G65</f>
        <v>1.9955719631597619</v>
      </c>
      <c r="D73" s="165">
        <f>+E73/G73</f>
        <v>7.4938140685754689E-2</v>
      </c>
      <c r="E73" s="178">
        <f>SUM(E63:E72)</f>
        <v>212</v>
      </c>
      <c r="F73" s="178">
        <f>SUM(F63:F72)</f>
        <v>0</v>
      </c>
      <c r="G73" s="178">
        <v>2829</v>
      </c>
    </row>
    <row r="74" spans="1:7" s="161" customFormat="1" ht="15.75" thickBot="1" x14ac:dyDescent="0.3">
      <c r="A74" s="85" t="s">
        <v>106</v>
      </c>
      <c r="B74" s="183" t="s">
        <v>101</v>
      </c>
      <c r="C74" s="59"/>
      <c r="D74" s="162"/>
      <c r="E74" s="176">
        <f>IFERROR(VLOOKUP($B74,[4]NUM2!$H$3:$J$140,2,FALSE),0)</f>
        <v>40</v>
      </c>
      <c r="F74" s="176"/>
      <c r="G74" s="163"/>
    </row>
    <row r="75" spans="1:7" s="161" customFormat="1" ht="15.75" thickBot="1" x14ac:dyDescent="0.3">
      <c r="A75" s="85" t="s">
        <v>106</v>
      </c>
      <c r="B75" s="183" t="s">
        <v>102</v>
      </c>
      <c r="C75" s="59"/>
      <c r="D75" s="162"/>
      <c r="E75" s="176">
        <f>IFERROR(VLOOKUP($B75,[4]NUM2!$H$3:$J$140,2,FALSE),0)</f>
        <v>70</v>
      </c>
      <c r="F75" s="176"/>
      <c r="G75" s="163"/>
    </row>
    <row r="76" spans="1:7" s="161" customFormat="1" ht="15.75" thickBot="1" x14ac:dyDescent="0.3">
      <c r="A76" s="85" t="s">
        <v>106</v>
      </c>
      <c r="B76" s="183" t="s">
        <v>103</v>
      </c>
      <c r="C76" s="59"/>
      <c r="D76" s="162"/>
      <c r="E76" s="176">
        <f>IFERROR(VLOOKUP($B76,[4]NUM2!$H$3:$J$140,2,FALSE),0)</f>
        <v>70</v>
      </c>
      <c r="F76" s="176"/>
      <c r="G76" s="163"/>
    </row>
    <row r="77" spans="1:7" s="161" customFormat="1" ht="15.75" thickBot="1" x14ac:dyDescent="0.3">
      <c r="A77" s="85" t="s">
        <v>106</v>
      </c>
      <c r="B77" s="183" t="s">
        <v>104</v>
      </c>
      <c r="C77" s="59"/>
      <c r="D77" s="162"/>
      <c r="E77" s="176">
        <f>IFERROR(VLOOKUP($B77,[4]NUM2!$H$3:$J$140,2,FALSE),0)</f>
        <v>3</v>
      </c>
      <c r="F77" s="176"/>
      <c r="G77" s="163"/>
    </row>
    <row r="78" spans="1:7" s="161" customFormat="1" ht="15.75" thickBot="1" x14ac:dyDescent="0.3">
      <c r="A78" s="85" t="s">
        <v>106</v>
      </c>
      <c r="B78" s="183" t="s">
        <v>105</v>
      </c>
      <c r="C78" s="59"/>
      <c r="D78" s="162"/>
      <c r="E78" s="176">
        <f>IFERROR(VLOOKUP($B78,[4]NUM2!$H$3:$J$140,2,FALSE),0)</f>
        <v>10</v>
      </c>
      <c r="F78" s="176"/>
      <c r="G78" s="163"/>
    </row>
    <row r="79" spans="1:7" s="161" customFormat="1" ht="15.75" thickBot="1" x14ac:dyDescent="0.3">
      <c r="A79" s="308" t="s">
        <v>179</v>
      </c>
      <c r="B79" s="309"/>
      <c r="C79" s="276">
        <f>+D79/Metas!G70</f>
        <v>2.4428750891966837</v>
      </c>
      <c r="D79" s="165">
        <f>+E79/G79</f>
        <v>0.10616061606160616</v>
      </c>
      <c r="E79" s="178">
        <f>SUM(E74:E78)</f>
        <v>193</v>
      </c>
      <c r="F79" s="178">
        <f>SUM(F74:F78)</f>
        <v>0</v>
      </c>
      <c r="G79" s="178">
        <v>1818</v>
      </c>
    </row>
    <row r="80" spans="1:7" s="161" customFormat="1" ht="15.75" thickBot="1" x14ac:dyDescent="0.3">
      <c r="A80" s="85" t="s">
        <v>117</v>
      </c>
      <c r="B80" s="183" t="s">
        <v>107</v>
      </c>
      <c r="C80" s="59"/>
      <c r="D80" s="162"/>
      <c r="E80" s="176">
        <f>IFERROR(VLOOKUP($B80,[4]NUM2!$H$3:$J$140,2,FALSE),0)</f>
        <v>248</v>
      </c>
      <c r="F80" s="176"/>
      <c r="G80" s="163"/>
    </row>
    <row r="81" spans="1:7" s="161" customFormat="1" ht="15.75" thickBot="1" x14ac:dyDescent="0.3">
      <c r="A81" s="85" t="s">
        <v>117</v>
      </c>
      <c r="B81" s="183" t="s">
        <v>108</v>
      </c>
      <c r="C81" s="59"/>
      <c r="D81" s="162"/>
      <c r="E81" s="176">
        <f>IFERROR(VLOOKUP($B81,[4]NUM2!$H$3:$J$140,2,FALSE),0)</f>
        <v>268</v>
      </c>
      <c r="F81" s="176"/>
      <c r="G81" s="163"/>
    </row>
    <row r="82" spans="1:7" s="161" customFormat="1" ht="15.75" thickBot="1" x14ac:dyDescent="0.3">
      <c r="A82" s="85" t="s">
        <v>117</v>
      </c>
      <c r="B82" s="183" t="s">
        <v>109</v>
      </c>
      <c r="C82" s="59"/>
      <c r="D82" s="162"/>
      <c r="E82" s="176">
        <f>IFERROR(VLOOKUP($B82,[4]NUM2!$H$3:$J$140,2,FALSE),0)</f>
        <v>0</v>
      </c>
      <c r="F82" s="176"/>
      <c r="G82" s="163"/>
    </row>
    <row r="83" spans="1:7" s="161" customFormat="1" ht="15.75" thickBot="1" x14ac:dyDescent="0.3">
      <c r="A83" s="85" t="s">
        <v>117</v>
      </c>
      <c r="B83" s="183" t="s">
        <v>110</v>
      </c>
      <c r="C83" s="59"/>
      <c r="D83" s="162"/>
      <c r="E83" s="176">
        <f>IFERROR(VLOOKUP($B83,[4]NUM2!$H$3:$J$140,2,FALSE),0)</f>
        <v>736</v>
      </c>
      <c r="F83" s="176"/>
      <c r="G83" s="163"/>
    </row>
    <row r="84" spans="1:7" s="161" customFormat="1" ht="15.75" thickBot="1" x14ac:dyDescent="0.3">
      <c r="A84" s="85" t="s">
        <v>117</v>
      </c>
      <c r="B84" s="183" t="s">
        <v>111</v>
      </c>
      <c r="C84" s="59"/>
      <c r="D84" s="162"/>
      <c r="E84" s="176">
        <f>IFERROR(VLOOKUP($B84,[4]NUM2!$H$3:$J$140,2,FALSE),0)</f>
        <v>0</v>
      </c>
      <c r="F84" s="176"/>
      <c r="G84" s="163"/>
    </row>
    <row r="85" spans="1:7" s="161" customFormat="1" ht="15.75" thickBot="1" x14ac:dyDescent="0.3">
      <c r="A85" s="85" t="s">
        <v>117</v>
      </c>
      <c r="B85" s="183" t="s">
        <v>112</v>
      </c>
      <c r="C85" s="59"/>
      <c r="D85" s="162"/>
      <c r="E85" s="176">
        <f>IFERROR(VLOOKUP($B85,[4]NUM2!$H$3:$J$140,2,FALSE),0)</f>
        <v>0</v>
      </c>
      <c r="F85" s="176"/>
      <c r="G85" s="163"/>
    </row>
    <row r="86" spans="1:7" s="161" customFormat="1" ht="15.75" thickBot="1" x14ac:dyDescent="0.3">
      <c r="A86" s="85" t="s">
        <v>117</v>
      </c>
      <c r="B86" s="183" t="s">
        <v>113</v>
      </c>
      <c r="C86" s="59"/>
      <c r="D86" s="162"/>
      <c r="E86" s="176">
        <f>IFERROR(VLOOKUP($B86,[4]NUM2!$H$3:$J$140,2,FALSE),0)</f>
        <v>0</v>
      </c>
      <c r="F86" s="176"/>
      <c r="G86" s="163"/>
    </row>
    <row r="87" spans="1:7" s="161" customFormat="1" ht="15.75" thickBot="1" x14ac:dyDescent="0.3">
      <c r="A87" s="85" t="s">
        <v>117</v>
      </c>
      <c r="B87" s="183" t="s">
        <v>114</v>
      </c>
      <c r="C87" s="59"/>
      <c r="D87" s="162"/>
      <c r="E87" s="176">
        <f>IFERROR(VLOOKUP($B87,[4]NUM2!$H$3:$J$140,2,FALSE),0)</f>
        <v>247</v>
      </c>
      <c r="F87" s="176"/>
      <c r="G87" s="163"/>
    </row>
    <row r="88" spans="1:7" s="161" customFormat="1" ht="15.75" thickBot="1" x14ac:dyDescent="0.3">
      <c r="A88" s="85" t="s">
        <v>117</v>
      </c>
      <c r="B88" s="183" t="s">
        <v>115</v>
      </c>
      <c r="C88" s="59"/>
      <c r="D88" s="162"/>
      <c r="E88" s="176">
        <f>IFERROR(VLOOKUP($B88,[4]NUM2!$H$3:$J$140,2,FALSE),0)</f>
        <v>0</v>
      </c>
      <c r="F88" s="176"/>
      <c r="G88" s="163"/>
    </row>
    <row r="89" spans="1:7" s="161" customFormat="1" ht="15.75" thickBot="1" x14ac:dyDescent="0.3">
      <c r="A89" s="85" t="s">
        <v>117</v>
      </c>
      <c r="B89" s="183" t="s">
        <v>116</v>
      </c>
      <c r="C89" s="59"/>
      <c r="D89" s="162"/>
      <c r="E89" s="176">
        <f>IFERROR(VLOOKUP($B89,[4]NUM2!$H$3:$J$140,2,FALSE),0)</f>
        <v>0</v>
      </c>
      <c r="F89" s="176"/>
      <c r="G89" s="163"/>
    </row>
    <row r="90" spans="1:7" s="161" customFormat="1" ht="16.5" customHeight="1" thickBot="1" x14ac:dyDescent="0.3">
      <c r="A90" s="308" t="s">
        <v>180</v>
      </c>
      <c r="B90" s="309"/>
      <c r="C90" s="276">
        <f>+D90/Metas!G75</f>
        <v>3.371951764682295</v>
      </c>
      <c r="D90" s="165">
        <f>+E90/G90</f>
        <v>0.39468141126908901</v>
      </c>
      <c r="E90" s="178">
        <f>SUM(E80:E89)</f>
        <v>1499</v>
      </c>
      <c r="F90" s="178">
        <f>SUM(F80:F89)</f>
        <v>0</v>
      </c>
      <c r="G90" s="178">
        <v>3798</v>
      </c>
    </row>
    <row r="91" spans="1:7" s="161" customFormat="1" ht="15.75" thickBot="1" x14ac:dyDescent="0.3">
      <c r="A91" s="85" t="s">
        <v>134</v>
      </c>
      <c r="B91" s="183" t="s">
        <v>118</v>
      </c>
      <c r="C91" s="59"/>
      <c r="D91" s="162"/>
      <c r="E91" s="176">
        <f>IFERROR(VLOOKUP($B91,[4]NUM2!$H$3:$J$140,2,FALSE),0)</f>
        <v>120</v>
      </c>
      <c r="F91" s="176"/>
      <c r="G91" s="163"/>
    </row>
    <row r="92" spans="1:7" s="161" customFormat="1" ht="15.75" thickBot="1" x14ac:dyDescent="0.3">
      <c r="A92" s="85" t="s">
        <v>134</v>
      </c>
      <c r="B92" s="183" t="s">
        <v>119</v>
      </c>
      <c r="C92" s="59"/>
      <c r="D92" s="162"/>
      <c r="E92" s="176">
        <f>IFERROR(VLOOKUP($B92,[4]NUM2!$H$3:$J$140,2,FALSE),0)</f>
        <v>178</v>
      </c>
      <c r="F92" s="176"/>
      <c r="G92" s="163"/>
    </row>
    <row r="93" spans="1:7" s="161" customFormat="1" ht="15.75" thickBot="1" x14ac:dyDescent="0.3">
      <c r="A93" s="85" t="s">
        <v>134</v>
      </c>
      <c r="B93" s="183" t="s">
        <v>120</v>
      </c>
      <c r="C93" s="59"/>
      <c r="D93" s="162"/>
      <c r="E93" s="176">
        <f>IFERROR(VLOOKUP($B93,[4]NUM2!$H$3:$J$140,2,FALSE),0)</f>
        <v>545</v>
      </c>
      <c r="F93" s="176"/>
      <c r="G93" s="163"/>
    </row>
    <row r="94" spans="1:7" s="161" customFormat="1" ht="15.75" thickBot="1" x14ac:dyDescent="0.3">
      <c r="A94" s="85" t="s">
        <v>134</v>
      </c>
      <c r="B94" s="183" t="s">
        <v>121</v>
      </c>
      <c r="C94" s="59"/>
      <c r="D94" s="162"/>
      <c r="E94" s="176">
        <f>IFERROR(VLOOKUP($B94,[4]NUM2!$H$3:$J$140,2,FALSE),0)</f>
        <v>57</v>
      </c>
      <c r="F94" s="176"/>
      <c r="G94" s="163"/>
    </row>
    <row r="95" spans="1:7" s="161" customFormat="1" ht="15.75" thickBot="1" x14ac:dyDescent="0.3">
      <c r="A95" s="85" t="s">
        <v>134</v>
      </c>
      <c r="B95" s="183" t="s">
        <v>122</v>
      </c>
      <c r="C95" s="59"/>
      <c r="D95" s="162"/>
      <c r="E95" s="176">
        <f>IFERROR(VLOOKUP($B95,[4]NUM2!$H$3:$J$140,2,FALSE),0)</f>
        <v>601</v>
      </c>
      <c r="F95" s="176"/>
      <c r="G95" s="163"/>
    </row>
    <row r="96" spans="1:7" s="161" customFormat="1" ht="15.75" thickBot="1" x14ac:dyDescent="0.3">
      <c r="A96" s="85" t="s">
        <v>134</v>
      </c>
      <c r="B96" s="183" t="s">
        <v>123</v>
      </c>
      <c r="C96" s="59"/>
      <c r="D96" s="162"/>
      <c r="E96" s="176">
        <f>IFERROR(VLOOKUP($B96,[4]NUM2!$H$3:$J$140,2,FALSE),0)</f>
        <v>145</v>
      </c>
      <c r="F96" s="176"/>
      <c r="G96" s="163"/>
    </row>
    <row r="97" spans="1:7" s="161" customFormat="1" ht="15.75" thickBot="1" x14ac:dyDescent="0.3">
      <c r="A97" s="85" t="s">
        <v>134</v>
      </c>
      <c r="B97" s="183" t="s">
        <v>124</v>
      </c>
      <c r="C97" s="59"/>
      <c r="D97" s="162"/>
      <c r="E97" s="176">
        <f>IFERROR(VLOOKUP($B97,[4]NUM2!$H$3:$J$140,2,FALSE),0)</f>
        <v>21</v>
      </c>
      <c r="F97" s="176"/>
      <c r="G97" s="163"/>
    </row>
    <row r="98" spans="1:7" s="161" customFormat="1" ht="15.75" thickBot="1" x14ac:dyDescent="0.3">
      <c r="A98" s="85" t="s">
        <v>134</v>
      </c>
      <c r="B98" s="183" t="s">
        <v>125</v>
      </c>
      <c r="C98" s="59"/>
      <c r="D98" s="162"/>
      <c r="E98" s="176">
        <f>IFERROR(VLOOKUP($B98,[4]NUM2!$H$3:$J$140,2,FALSE),0)</f>
        <v>623</v>
      </c>
      <c r="F98" s="176"/>
      <c r="G98" s="163"/>
    </row>
    <row r="99" spans="1:7" s="161" customFormat="1" ht="15.75" thickBot="1" x14ac:dyDescent="0.3">
      <c r="A99" s="85" t="s">
        <v>134</v>
      </c>
      <c r="B99" s="183" t="s">
        <v>126</v>
      </c>
      <c r="C99" s="59"/>
      <c r="D99" s="162"/>
      <c r="E99" s="176">
        <f>IFERROR(VLOOKUP($B99,[4]NUM2!$H$3:$J$140,2,FALSE),0)</f>
        <v>736</v>
      </c>
      <c r="F99" s="176"/>
      <c r="G99" s="163"/>
    </row>
    <row r="100" spans="1:7" s="161" customFormat="1" ht="15.75" thickBot="1" x14ac:dyDescent="0.3">
      <c r="A100" s="85" t="s">
        <v>134</v>
      </c>
      <c r="B100" s="183" t="s">
        <v>127</v>
      </c>
      <c r="C100" s="59"/>
      <c r="D100" s="162"/>
      <c r="E100" s="176">
        <f>IFERROR(VLOOKUP($B100,[4]NUM2!$H$3:$J$140,2,FALSE),0)</f>
        <v>3</v>
      </c>
      <c r="F100" s="176"/>
      <c r="G100" s="163"/>
    </row>
    <row r="101" spans="1:7" s="161" customFormat="1" ht="15.75" thickBot="1" x14ac:dyDescent="0.3">
      <c r="A101" s="85" t="s">
        <v>134</v>
      </c>
      <c r="B101" s="183" t="s">
        <v>128</v>
      </c>
      <c r="C101" s="59"/>
      <c r="D101" s="162"/>
      <c r="E101" s="176">
        <f>IFERROR(VLOOKUP($B101,[4]NUM2!$H$3:$J$140,2,FALSE),0)</f>
        <v>23</v>
      </c>
      <c r="F101" s="176"/>
      <c r="G101" s="163"/>
    </row>
    <row r="102" spans="1:7" s="161" customFormat="1" ht="15.75" thickBot="1" x14ac:dyDescent="0.3">
      <c r="A102" s="85" t="s">
        <v>134</v>
      </c>
      <c r="B102" s="183" t="s">
        <v>129</v>
      </c>
      <c r="C102" s="59"/>
      <c r="D102" s="162"/>
      <c r="E102" s="176">
        <f>IFERROR(VLOOKUP($B102,[4]NUM2!$H$3:$J$140,2,FALSE),0)</f>
        <v>0</v>
      </c>
      <c r="F102" s="176"/>
      <c r="G102" s="163"/>
    </row>
    <row r="103" spans="1:7" s="161" customFormat="1" ht="15.75" thickBot="1" x14ac:dyDescent="0.3">
      <c r="A103" s="85" t="s">
        <v>134</v>
      </c>
      <c r="B103" s="183" t="s">
        <v>130</v>
      </c>
      <c r="C103" s="59"/>
      <c r="D103" s="162"/>
      <c r="E103" s="176">
        <f>IFERROR(VLOOKUP($B103,[4]NUM2!$H$3:$J$140,2,FALSE),0)</f>
        <v>17</v>
      </c>
      <c r="F103" s="176"/>
      <c r="G103" s="163"/>
    </row>
    <row r="104" spans="1:7" s="161" customFormat="1" ht="15.75" thickBot="1" x14ac:dyDescent="0.3">
      <c r="A104" s="85" t="s">
        <v>134</v>
      </c>
      <c r="B104" s="183" t="s">
        <v>131</v>
      </c>
      <c r="C104" s="59"/>
      <c r="D104" s="162"/>
      <c r="E104" s="176">
        <f>IFERROR(VLOOKUP($B104,[4]NUM2!$H$3:$J$140,2,FALSE),0)</f>
        <v>10</v>
      </c>
      <c r="F104" s="176"/>
      <c r="G104" s="163"/>
    </row>
    <row r="105" spans="1:7" s="161" customFormat="1" ht="15.75" thickBot="1" x14ac:dyDescent="0.3">
      <c r="A105" s="85" t="s">
        <v>134</v>
      </c>
      <c r="B105" s="183" t="s">
        <v>132</v>
      </c>
      <c r="C105" s="59"/>
      <c r="D105" s="162"/>
      <c r="E105" s="176">
        <f>IFERROR(VLOOKUP($B105,[4]NUM2!$H$3:$J$140,2,FALSE),0)</f>
        <v>104</v>
      </c>
      <c r="F105" s="176"/>
      <c r="G105" s="163"/>
    </row>
    <row r="106" spans="1:7" s="161" customFormat="1" ht="15.75" thickBot="1" x14ac:dyDescent="0.3">
      <c r="A106" s="85" t="s">
        <v>134</v>
      </c>
      <c r="B106" s="183" t="s">
        <v>133</v>
      </c>
      <c r="C106" s="59"/>
      <c r="D106" s="162"/>
      <c r="E106" s="176">
        <f>IFERROR(VLOOKUP($B106,[4]NUM2!$H$3:$J$140,2,FALSE),0)</f>
        <v>124</v>
      </c>
      <c r="F106" s="176"/>
      <c r="G106" s="163"/>
    </row>
    <row r="107" spans="1:7" s="161" customFormat="1" ht="15.75" thickBot="1" x14ac:dyDescent="0.3">
      <c r="A107" s="85" t="s">
        <v>134</v>
      </c>
      <c r="B107" s="183" t="s">
        <v>347</v>
      </c>
      <c r="C107" s="59"/>
      <c r="D107" s="162"/>
      <c r="E107" s="176">
        <f>IFERROR(VLOOKUP($B107,[4]NUM2!$H$3:$J$140,2,FALSE),0)</f>
        <v>102</v>
      </c>
      <c r="F107" s="176"/>
      <c r="G107" s="163"/>
    </row>
    <row r="108" spans="1:7" s="161" customFormat="1" ht="21.75" customHeight="1" thickBot="1" x14ac:dyDescent="0.3">
      <c r="A108" s="308" t="s">
        <v>181</v>
      </c>
      <c r="B108" s="309"/>
      <c r="C108" s="276">
        <f>+D108/Metas!G72</f>
        <v>2.2501721121503389</v>
      </c>
      <c r="D108" s="165">
        <f>+E108/G108</f>
        <v>0.1182489853966492</v>
      </c>
      <c r="E108" s="179">
        <f>SUM(E91:E107)</f>
        <v>3409</v>
      </c>
      <c r="F108" s="179">
        <f>SUM(F91:F107)</f>
        <v>0</v>
      </c>
      <c r="G108" s="179">
        <v>28829</v>
      </c>
    </row>
    <row r="109" spans="1:7" s="161" customFormat="1" ht="15.75" thickBot="1" x14ac:dyDescent="0.3">
      <c r="A109" s="85" t="s">
        <v>147</v>
      </c>
      <c r="B109" s="183" t="s">
        <v>135</v>
      </c>
      <c r="C109" s="59"/>
      <c r="D109" s="162"/>
      <c r="E109" s="176">
        <f>IFERROR(VLOOKUP($B109,[4]NUM2!$H$3:$J$140,2,FALSE),0)</f>
        <v>17</v>
      </c>
      <c r="F109" s="176"/>
      <c r="G109" s="163"/>
    </row>
    <row r="110" spans="1:7" s="161" customFormat="1" ht="15.75" thickBot="1" x14ac:dyDescent="0.3">
      <c r="A110" s="85" t="s">
        <v>147</v>
      </c>
      <c r="B110" s="183" t="s">
        <v>136</v>
      </c>
      <c r="C110" s="59"/>
      <c r="D110" s="162"/>
      <c r="E110" s="176">
        <f>IFERROR(VLOOKUP($B110,[4]NUM2!$H$3:$J$140,2,FALSE),0)</f>
        <v>117</v>
      </c>
      <c r="F110" s="176"/>
      <c r="G110" s="163"/>
    </row>
    <row r="111" spans="1:7" s="161" customFormat="1" ht="15.75" thickBot="1" x14ac:dyDescent="0.3">
      <c r="A111" s="85" t="s">
        <v>147</v>
      </c>
      <c r="B111" s="183" t="s">
        <v>137</v>
      </c>
      <c r="C111" s="59"/>
      <c r="D111" s="162"/>
      <c r="E111" s="176">
        <f>IFERROR(VLOOKUP($B111,[4]NUM2!$H$3:$J$140,2,FALSE),0)</f>
        <v>116</v>
      </c>
      <c r="F111" s="176"/>
      <c r="G111" s="163"/>
    </row>
    <row r="112" spans="1:7" s="161" customFormat="1" ht="15.75" thickBot="1" x14ac:dyDescent="0.3">
      <c r="A112" s="85" t="s">
        <v>147</v>
      </c>
      <c r="B112" s="183" t="s">
        <v>138</v>
      </c>
      <c r="C112" s="59"/>
      <c r="D112" s="162"/>
      <c r="E112" s="176">
        <f>IFERROR(VLOOKUP($B112,[4]NUM2!$H$3:$J$140,2,FALSE),0)</f>
        <v>135</v>
      </c>
      <c r="F112" s="176"/>
      <c r="G112" s="163"/>
    </row>
    <row r="113" spans="1:7" s="161" customFormat="1" ht="15.75" thickBot="1" x14ac:dyDescent="0.3">
      <c r="A113" s="85" t="s">
        <v>147</v>
      </c>
      <c r="B113" s="183" t="s">
        <v>139</v>
      </c>
      <c r="C113" s="59"/>
      <c r="D113" s="162"/>
      <c r="E113" s="176">
        <f>IFERROR(VLOOKUP($B113,[4]NUM2!$H$3:$J$140,2,FALSE),0)</f>
        <v>214</v>
      </c>
      <c r="F113" s="176"/>
      <c r="G113" s="163"/>
    </row>
    <row r="114" spans="1:7" s="161" customFormat="1" ht="15.75" thickBot="1" x14ac:dyDescent="0.3">
      <c r="A114" s="85" t="s">
        <v>147</v>
      </c>
      <c r="B114" s="183" t="s">
        <v>140</v>
      </c>
      <c r="C114" s="59"/>
      <c r="D114" s="162"/>
      <c r="E114" s="176">
        <f>IFERROR(VLOOKUP($B114,[4]NUM2!$H$3:$J$140,2,FALSE),0)</f>
        <v>10</v>
      </c>
      <c r="F114" s="176"/>
      <c r="G114" s="163"/>
    </row>
    <row r="115" spans="1:7" s="161" customFormat="1" ht="15.75" thickBot="1" x14ac:dyDescent="0.3">
      <c r="A115" s="85" t="s">
        <v>147</v>
      </c>
      <c r="B115" s="183" t="s">
        <v>141</v>
      </c>
      <c r="C115" s="59"/>
      <c r="D115" s="162"/>
      <c r="E115" s="176">
        <f>IFERROR(VLOOKUP($B115,[4]NUM2!$H$3:$J$140,2,FALSE),0)</f>
        <v>109</v>
      </c>
      <c r="F115" s="176"/>
      <c r="G115" s="163"/>
    </row>
    <row r="116" spans="1:7" s="161" customFormat="1" ht="15.75" thickBot="1" x14ac:dyDescent="0.3">
      <c r="A116" s="85" t="s">
        <v>147</v>
      </c>
      <c r="B116" s="183" t="s">
        <v>142</v>
      </c>
      <c r="C116" s="59"/>
      <c r="D116" s="162"/>
      <c r="E116" s="176">
        <f>IFERROR(VLOOKUP($B116,[4]NUM2!$H$3:$J$140,2,FALSE),0)</f>
        <v>134</v>
      </c>
      <c r="F116" s="176"/>
      <c r="G116" s="163"/>
    </row>
    <row r="117" spans="1:7" s="161" customFormat="1" ht="15.75" thickBot="1" x14ac:dyDescent="0.3">
      <c r="A117" s="85" t="s">
        <v>147</v>
      </c>
      <c r="B117" s="183" t="s">
        <v>143</v>
      </c>
      <c r="C117" s="59"/>
      <c r="D117" s="162"/>
      <c r="E117" s="176">
        <f>IFERROR(VLOOKUP($B117,[4]NUM2!$H$3:$J$140,2,FALSE),0)</f>
        <v>99</v>
      </c>
      <c r="F117" s="176"/>
      <c r="G117" s="163"/>
    </row>
    <row r="118" spans="1:7" s="161" customFormat="1" ht="15.75" thickBot="1" x14ac:dyDescent="0.3">
      <c r="A118" s="85" t="s">
        <v>147</v>
      </c>
      <c r="B118" s="183" t="s">
        <v>144</v>
      </c>
      <c r="C118" s="59"/>
      <c r="D118" s="162"/>
      <c r="E118" s="176">
        <f>IFERROR(VLOOKUP($B118,[4]NUM2!$H$3:$J$140,2,FALSE),0)</f>
        <v>42</v>
      </c>
      <c r="F118" s="176"/>
      <c r="G118" s="163"/>
    </row>
    <row r="119" spans="1:7" s="161" customFormat="1" ht="15.75" thickBot="1" x14ac:dyDescent="0.3">
      <c r="A119" s="85" t="s">
        <v>147</v>
      </c>
      <c r="B119" s="183" t="s">
        <v>145</v>
      </c>
      <c r="C119" s="59"/>
      <c r="D119" s="162"/>
      <c r="E119" s="176">
        <f>IFERROR(VLOOKUP($B119,[4]NUM2!$H$3:$J$140,2,FALSE),0)</f>
        <v>35</v>
      </c>
      <c r="F119" s="176"/>
      <c r="G119" s="163"/>
    </row>
    <row r="120" spans="1:7" s="161" customFormat="1" ht="15.75" thickBot="1" x14ac:dyDescent="0.3">
      <c r="A120" s="85" t="s">
        <v>147</v>
      </c>
      <c r="B120" s="183" t="s">
        <v>146</v>
      </c>
      <c r="C120" s="59"/>
      <c r="D120" s="162"/>
      <c r="E120" s="176">
        <f>IFERROR(VLOOKUP($B120,[4]NUM2!$H$3:$J$140,2,FALSE),0)</f>
        <v>69</v>
      </c>
      <c r="F120" s="176"/>
      <c r="G120" s="163"/>
    </row>
    <row r="121" spans="1:7" s="161" customFormat="1" ht="15.75" thickBot="1" x14ac:dyDescent="0.3">
      <c r="A121" s="308" t="s">
        <v>182</v>
      </c>
      <c r="B121" s="309"/>
      <c r="C121" s="276">
        <f>+D121/Metas!G66</f>
        <v>3.385546608600086</v>
      </c>
      <c r="D121" s="165">
        <f>+E121/G121</f>
        <v>0.54713216957605981</v>
      </c>
      <c r="E121" s="179">
        <f>SUM(E109:E120)</f>
        <v>1097</v>
      </c>
      <c r="F121" s="179">
        <f>SUM(F109:F120)</f>
        <v>0</v>
      </c>
      <c r="G121" s="179">
        <v>2005</v>
      </c>
    </row>
    <row r="122" spans="1:7" s="161" customFormat="1" ht="15.75" thickBot="1" x14ac:dyDescent="0.3">
      <c r="A122" s="85" t="s">
        <v>161</v>
      </c>
      <c r="B122" s="183" t="s">
        <v>148</v>
      </c>
      <c r="C122" s="59"/>
      <c r="D122" s="162"/>
      <c r="E122" s="176">
        <f>IFERROR(VLOOKUP($B122,[4]NUM2!$H$3:$J$140,2,FALSE),0)</f>
        <v>198</v>
      </c>
      <c r="F122" s="176"/>
      <c r="G122" s="163"/>
    </row>
    <row r="123" spans="1:7" s="161" customFormat="1" ht="15.75" thickBot="1" x14ac:dyDescent="0.3">
      <c r="A123" s="85" t="s">
        <v>161</v>
      </c>
      <c r="B123" s="183" t="s">
        <v>149</v>
      </c>
      <c r="C123" s="59"/>
      <c r="D123" s="162"/>
      <c r="E123" s="176">
        <f>IFERROR(VLOOKUP($B123,[4]NUM2!$H$3:$J$140,2,FALSE),0)</f>
        <v>82</v>
      </c>
      <c r="F123" s="176"/>
      <c r="G123" s="163"/>
    </row>
    <row r="124" spans="1:7" s="161" customFormat="1" ht="15.75" thickBot="1" x14ac:dyDescent="0.3">
      <c r="A124" s="85" t="s">
        <v>161</v>
      </c>
      <c r="B124" s="183" t="s">
        <v>150</v>
      </c>
      <c r="C124" s="59"/>
      <c r="D124" s="162"/>
      <c r="E124" s="176">
        <f>IFERROR(VLOOKUP($B124,[4]NUM2!$H$3:$J$140,2,FALSE),0)</f>
        <v>82</v>
      </c>
      <c r="F124" s="176"/>
      <c r="G124" s="163"/>
    </row>
    <row r="125" spans="1:7" s="161" customFormat="1" ht="15.75" thickBot="1" x14ac:dyDescent="0.3">
      <c r="A125" s="85" t="s">
        <v>161</v>
      </c>
      <c r="B125" s="183" t="s">
        <v>151</v>
      </c>
      <c r="C125" s="59"/>
      <c r="D125" s="162"/>
      <c r="E125" s="176">
        <f>IFERROR(VLOOKUP($B125,[4]NUM2!$H$3:$J$140,2,FALSE),0)</f>
        <v>64</v>
      </c>
      <c r="F125" s="176"/>
      <c r="G125" s="163"/>
    </row>
    <row r="126" spans="1:7" s="161" customFormat="1" ht="15.75" thickBot="1" x14ac:dyDescent="0.3">
      <c r="A126" s="85" t="s">
        <v>161</v>
      </c>
      <c r="B126" s="183" t="s">
        <v>152</v>
      </c>
      <c r="C126" s="59"/>
      <c r="D126" s="162"/>
      <c r="E126" s="176">
        <f>IFERROR(VLOOKUP($B126,[4]NUM2!$H$3:$J$140,2,FALSE),0)</f>
        <v>124</v>
      </c>
      <c r="F126" s="176"/>
      <c r="G126" s="163"/>
    </row>
    <row r="127" spans="1:7" s="161" customFormat="1" ht="15.75" thickBot="1" x14ac:dyDescent="0.3">
      <c r="A127" s="85" t="s">
        <v>161</v>
      </c>
      <c r="B127" s="183" t="s">
        <v>153</v>
      </c>
      <c r="C127" s="59"/>
      <c r="D127" s="162"/>
      <c r="E127" s="176">
        <f>IFERROR(VLOOKUP($B127,[4]NUM2!$H$3:$J$140,2,FALSE),0)</f>
        <v>125</v>
      </c>
      <c r="F127" s="176"/>
      <c r="G127" s="163"/>
    </row>
    <row r="128" spans="1:7" s="161" customFormat="1" ht="15.75" thickBot="1" x14ac:dyDescent="0.3">
      <c r="A128" s="85" t="s">
        <v>161</v>
      </c>
      <c r="B128" s="183" t="s">
        <v>154</v>
      </c>
      <c r="C128" s="59"/>
      <c r="D128" s="162"/>
      <c r="E128" s="176">
        <f>IFERROR(VLOOKUP($B128,[4]NUM2!$H$3:$J$140,2,FALSE),0)</f>
        <v>40</v>
      </c>
      <c r="F128" s="176"/>
      <c r="G128" s="163"/>
    </row>
    <row r="129" spans="1:7" s="161" customFormat="1" ht="15.75" thickBot="1" x14ac:dyDescent="0.3">
      <c r="A129" s="85" t="s">
        <v>161</v>
      </c>
      <c r="B129" s="183" t="s">
        <v>155</v>
      </c>
      <c r="C129" s="59"/>
      <c r="D129" s="162"/>
      <c r="E129" s="176">
        <f>IFERROR(VLOOKUP($B129,[4]NUM2!$H$3:$J$140,2,FALSE),0)</f>
        <v>72</v>
      </c>
      <c r="F129" s="176"/>
      <c r="G129" s="163"/>
    </row>
    <row r="130" spans="1:7" s="161" customFormat="1" ht="15.75" thickBot="1" x14ac:dyDescent="0.3">
      <c r="A130" s="85" t="s">
        <v>161</v>
      </c>
      <c r="B130" s="183" t="s">
        <v>156</v>
      </c>
      <c r="C130" s="59"/>
      <c r="D130" s="162"/>
      <c r="E130" s="176">
        <f>IFERROR(VLOOKUP($B130,[4]NUM2!$H$3:$J$140,2,FALSE),0)</f>
        <v>92</v>
      </c>
      <c r="F130" s="176"/>
      <c r="G130" s="163"/>
    </row>
    <row r="131" spans="1:7" s="161" customFormat="1" ht="15.75" thickBot="1" x14ac:dyDescent="0.3">
      <c r="A131" s="85" t="s">
        <v>161</v>
      </c>
      <c r="B131" s="183" t="s">
        <v>157</v>
      </c>
      <c r="C131" s="59"/>
      <c r="D131" s="162"/>
      <c r="E131" s="176">
        <f>IFERROR(VLOOKUP($B131,[4]NUM2!$H$3:$J$140,2,FALSE),0)</f>
        <v>214</v>
      </c>
      <c r="F131" s="176"/>
      <c r="G131" s="163"/>
    </row>
    <row r="132" spans="1:7" s="161" customFormat="1" ht="15.75" thickBot="1" x14ac:dyDescent="0.3">
      <c r="A132" s="85" t="s">
        <v>161</v>
      </c>
      <c r="B132" s="183" t="s">
        <v>158</v>
      </c>
      <c r="C132" s="59"/>
      <c r="D132" s="162"/>
      <c r="E132" s="176">
        <f>IFERROR(VLOOKUP($B132,[4]NUM2!$H$3:$J$140,2,FALSE),0)</f>
        <v>178</v>
      </c>
      <c r="F132" s="176"/>
      <c r="G132" s="163"/>
    </row>
    <row r="133" spans="1:7" s="161" customFormat="1" ht="15.75" thickBot="1" x14ac:dyDescent="0.3">
      <c r="A133" s="85" t="s">
        <v>161</v>
      </c>
      <c r="B133" s="183" t="s">
        <v>159</v>
      </c>
      <c r="C133" s="59"/>
      <c r="D133" s="162"/>
      <c r="E133" s="176">
        <f>IFERROR(VLOOKUP($B133,[4]NUM2!$H$3:$J$140,2,FALSE),0)</f>
        <v>35</v>
      </c>
      <c r="F133" s="176"/>
      <c r="G133" s="163"/>
    </row>
    <row r="134" spans="1:7" s="161" customFormat="1" ht="15.75" thickBot="1" x14ac:dyDescent="0.3">
      <c r="A134" s="85" t="s">
        <v>161</v>
      </c>
      <c r="B134" s="183" t="s">
        <v>160</v>
      </c>
      <c r="C134" s="59"/>
      <c r="D134" s="162"/>
      <c r="E134" s="176">
        <f>IFERROR(VLOOKUP($B134,[4]NUM2!$H$3:$J$140,2,FALSE),0)</f>
        <v>56</v>
      </c>
      <c r="F134" s="176"/>
      <c r="G134" s="163"/>
    </row>
    <row r="135" spans="1:7" s="161" customFormat="1" ht="15.75" thickBot="1" x14ac:dyDescent="0.3">
      <c r="A135" s="308" t="s">
        <v>183</v>
      </c>
      <c r="B135" s="309"/>
      <c r="C135" s="276">
        <f>+D135/Metas!G71</f>
        <v>2.4719060647031461</v>
      </c>
      <c r="D135" s="165">
        <f>+E135/G135</f>
        <v>0.13359489946051986</v>
      </c>
      <c r="E135" s="179">
        <f>SUM(E122:E134)</f>
        <v>1362</v>
      </c>
      <c r="F135" s="179">
        <f>SUM(F122:F134)</f>
        <v>0</v>
      </c>
      <c r="G135" s="179">
        <v>10195</v>
      </c>
    </row>
    <row r="136" spans="1:7" s="161" customFormat="1" ht="15.75" thickBot="1" x14ac:dyDescent="0.3">
      <c r="A136" s="85" t="s">
        <v>166</v>
      </c>
      <c r="B136" s="183" t="s">
        <v>162</v>
      </c>
      <c r="C136" s="59"/>
      <c r="D136" s="162"/>
      <c r="E136" s="176">
        <f>IFERROR(VLOOKUP($B136,[4]NUM2!$H$3:$J$140,2,FALSE),0)</f>
        <v>103</v>
      </c>
      <c r="F136" s="176"/>
      <c r="G136" s="163"/>
    </row>
    <row r="137" spans="1:7" s="161" customFormat="1" ht="15.75" thickBot="1" x14ac:dyDescent="0.3">
      <c r="A137" s="85" t="s">
        <v>166</v>
      </c>
      <c r="B137" s="183" t="s">
        <v>163</v>
      </c>
      <c r="C137" s="59"/>
      <c r="D137" s="162"/>
      <c r="E137" s="176">
        <f>IFERROR(VLOOKUP($B137,[4]NUM2!$H$3:$J$140,2,FALSE),0)</f>
        <v>40</v>
      </c>
      <c r="F137" s="176"/>
      <c r="G137" s="163"/>
    </row>
    <row r="138" spans="1:7" s="161" customFormat="1" ht="15.75" thickBot="1" x14ac:dyDescent="0.3">
      <c r="A138" s="85" t="s">
        <v>166</v>
      </c>
      <c r="B138" s="183" t="s">
        <v>164</v>
      </c>
      <c r="C138" s="59"/>
      <c r="D138" s="162"/>
      <c r="E138" s="176">
        <f>IFERROR(VLOOKUP($B138,[4]NUM2!$H$3:$J$140,2,FALSE),0)</f>
        <v>0</v>
      </c>
      <c r="F138" s="176"/>
      <c r="G138" s="163"/>
    </row>
    <row r="139" spans="1:7" s="161" customFormat="1" ht="15.75" thickBot="1" x14ac:dyDescent="0.3">
      <c r="A139" s="85" t="s">
        <v>166</v>
      </c>
      <c r="B139" s="183" t="s">
        <v>165</v>
      </c>
      <c r="C139" s="59"/>
      <c r="D139" s="162"/>
      <c r="E139" s="176">
        <f>IFERROR(VLOOKUP($B139,[4]NUM2!$H$3:$J$140,2,FALSE),0)</f>
        <v>21</v>
      </c>
      <c r="F139" s="176"/>
      <c r="G139" s="163"/>
    </row>
    <row r="140" spans="1:7" s="161" customFormat="1" ht="15.75" thickBot="1" x14ac:dyDescent="0.3">
      <c r="A140" s="308" t="s">
        <v>184</v>
      </c>
      <c r="B140" s="309"/>
      <c r="C140" s="276">
        <f>+D140/Metas!G73</f>
        <v>1.0581949274757281</v>
      </c>
      <c r="D140" s="165">
        <f>+E140/G140</f>
        <v>4.764671702498547E-2</v>
      </c>
      <c r="E140" s="179">
        <f>SUM(E136:E139)</f>
        <v>164</v>
      </c>
      <c r="F140" s="179">
        <f>SUM(F136:F139)</f>
        <v>0</v>
      </c>
      <c r="G140" s="179">
        <v>3442</v>
      </c>
    </row>
    <row r="141" spans="1:7" s="161" customFormat="1" ht="15.75" thickBot="1" x14ac:dyDescent="0.3">
      <c r="A141" s="85" t="s">
        <v>174</v>
      </c>
      <c r="B141" s="183" t="s">
        <v>167</v>
      </c>
      <c r="C141" s="59"/>
      <c r="D141" s="162"/>
      <c r="E141" s="176">
        <f>IFERROR(VLOOKUP($B141,[4]NUM2!$H$3:$J$140,2,FALSE),0)</f>
        <v>0</v>
      </c>
      <c r="F141" s="176"/>
      <c r="G141" s="163"/>
    </row>
    <row r="142" spans="1:7" s="161" customFormat="1" ht="15.75" thickBot="1" x14ac:dyDescent="0.3">
      <c r="A142" s="85" t="s">
        <v>174</v>
      </c>
      <c r="B142" s="183" t="s">
        <v>168</v>
      </c>
      <c r="C142" s="59"/>
      <c r="D142" s="162"/>
      <c r="E142" s="176">
        <f>IFERROR(VLOOKUP($B142,[4]NUM2!$H$3:$J$140,2,FALSE),0)</f>
        <v>24</v>
      </c>
      <c r="F142" s="176"/>
      <c r="G142" s="163"/>
    </row>
    <row r="143" spans="1:7" s="161" customFormat="1" ht="15.75" thickBot="1" x14ac:dyDescent="0.3">
      <c r="A143" s="85" t="s">
        <v>174</v>
      </c>
      <c r="B143" s="183" t="s">
        <v>169</v>
      </c>
      <c r="C143" s="59"/>
      <c r="D143" s="162"/>
      <c r="E143" s="176">
        <f>IFERROR(VLOOKUP($B143,[4]NUM2!$H$3:$J$140,2,FALSE),0)</f>
        <v>24</v>
      </c>
      <c r="F143" s="176"/>
      <c r="G143" s="163"/>
    </row>
    <row r="144" spans="1:7" s="161" customFormat="1" ht="15.75" thickBot="1" x14ac:dyDescent="0.3">
      <c r="A144" s="85" t="s">
        <v>174</v>
      </c>
      <c r="B144" s="183" t="s">
        <v>170</v>
      </c>
      <c r="C144" s="59"/>
      <c r="D144" s="162"/>
      <c r="E144" s="176">
        <f>IFERROR(VLOOKUP($B144,[4]NUM2!$H$3:$J$140,2,FALSE),0)</f>
        <v>24</v>
      </c>
      <c r="F144" s="176"/>
      <c r="G144" s="163"/>
    </row>
    <row r="145" spans="1:7" s="161" customFormat="1" ht="15.75" thickBot="1" x14ac:dyDescent="0.3">
      <c r="A145" s="85" t="s">
        <v>174</v>
      </c>
      <c r="B145" s="183" t="s">
        <v>171</v>
      </c>
      <c r="C145" s="59"/>
      <c r="D145" s="162"/>
      <c r="E145" s="176">
        <f>IFERROR(VLOOKUP($B145,[4]NUM2!$H$3:$J$140,2,FALSE),0)</f>
        <v>0</v>
      </c>
      <c r="F145" s="176"/>
      <c r="G145" s="163"/>
    </row>
    <row r="146" spans="1:7" s="161" customFormat="1" ht="15.75" thickBot="1" x14ac:dyDescent="0.3">
      <c r="A146" s="85" t="s">
        <v>174</v>
      </c>
      <c r="B146" s="183" t="s">
        <v>172</v>
      </c>
      <c r="C146" s="59"/>
      <c r="D146" s="162"/>
      <c r="E146" s="176">
        <f>IFERROR(VLOOKUP($B146,[4]NUM2!$H$3:$J$140,2,FALSE),0)</f>
        <v>0</v>
      </c>
      <c r="F146" s="176"/>
      <c r="G146" s="163"/>
    </row>
    <row r="147" spans="1:7" s="161" customFormat="1" ht="15.75" thickBot="1" x14ac:dyDescent="0.3">
      <c r="A147" s="85" t="s">
        <v>174</v>
      </c>
      <c r="B147" s="183" t="s">
        <v>173</v>
      </c>
      <c r="C147" s="59"/>
      <c r="D147" s="162"/>
      <c r="E147" s="176">
        <f>IFERROR(VLOOKUP($B147,[4]NUM2!$H$3:$J$140,2,FALSE),0)</f>
        <v>24</v>
      </c>
      <c r="F147" s="176"/>
      <c r="G147" s="163"/>
    </row>
    <row r="148" spans="1:7" s="161" customFormat="1" ht="29.25" customHeight="1" thickBot="1" x14ac:dyDescent="0.3">
      <c r="A148" s="308" t="s">
        <v>185</v>
      </c>
      <c r="B148" s="309"/>
      <c r="C148" s="276">
        <f>+D148/Metas!G74</f>
        <v>0.81689087212356981</v>
      </c>
      <c r="D148" s="165">
        <f>+E148/G148</f>
        <v>7.2234762979683967E-2</v>
      </c>
      <c r="E148" s="179">
        <f>SUM(E141:E147)</f>
        <v>96</v>
      </c>
      <c r="F148" s="179">
        <f>SUM(F141:F147)</f>
        <v>0</v>
      </c>
      <c r="G148" s="179">
        <v>1329</v>
      </c>
    </row>
    <row r="149" spans="1:7" ht="15.75" customHeight="1" x14ac:dyDescent="0.25">
      <c r="B149" s="166" t="s">
        <v>190</v>
      </c>
      <c r="C149" s="285"/>
      <c r="D149" s="527"/>
      <c r="E149" s="287">
        <f t="shared" ref="E149:F149" si="0">+E148+E140+E135+E121+E108+E90+E79+E73+E62+E48+E37+E25</f>
        <v>20497</v>
      </c>
      <c r="F149" s="287">
        <f t="shared" si="0"/>
        <v>0</v>
      </c>
      <c r="G149" s="287">
        <f>+G148+G140+G135+G121+G108+G90+G79+G73+G62+G48+G37+G25</f>
        <v>176528</v>
      </c>
    </row>
    <row r="150" spans="1:7" x14ac:dyDescent="0.25">
      <c r="C150" s="288"/>
      <c r="D150" s="289"/>
    </row>
  </sheetData>
  <mergeCells count="21">
    <mergeCell ref="B1:B10"/>
    <mergeCell ref="C1:C11"/>
    <mergeCell ref="D1:D10"/>
    <mergeCell ref="E2:F9"/>
    <mergeCell ref="E10:F10"/>
    <mergeCell ref="A140:B140"/>
    <mergeCell ref="A148:B148"/>
    <mergeCell ref="E1:G1"/>
    <mergeCell ref="G2:G9"/>
    <mergeCell ref="G10:G11"/>
    <mergeCell ref="A73:B73"/>
    <mergeCell ref="A79:B79"/>
    <mergeCell ref="A90:B90"/>
    <mergeCell ref="A108:B108"/>
    <mergeCell ref="A121:B121"/>
    <mergeCell ref="A135:B135"/>
    <mergeCell ref="A25:B25"/>
    <mergeCell ref="A37:B37"/>
    <mergeCell ref="A48:B48"/>
    <mergeCell ref="A62:B62"/>
    <mergeCell ref="A1:A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E30" sqref="E30"/>
    </sheetView>
  </sheetViews>
  <sheetFormatPr baseColWidth="10" defaultRowHeight="14.25" x14ac:dyDescent="0.2"/>
  <cols>
    <col min="1" max="1" width="26" style="94" bestFit="1" customWidth="1"/>
    <col min="2" max="2" width="50.28515625" style="94" bestFit="1" customWidth="1"/>
    <col min="3" max="3" width="14.42578125" style="58" customWidth="1"/>
    <col min="4" max="4" width="11.5703125" style="58" bestFit="1" customWidth="1"/>
    <col min="5" max="5" width="7.42578125" style="71" customWidth="1"/>
    <col min="6" max="6" width="9.85546875" style="71" bestFit="1" customWidth="1"/>
    <col min="7" max="7" width="8" style="71" bestFit="1" customWidth="1"/>
    <col min="8" max="11" width="6.5703125" style="71" bestFit="1" customWidth="1"/>
    <col min="12" max="12" width="8.7109375" style="71" bestFit="1" customWidth="1"/>
    <col min="13" max="13" width="8.5703125" style="71" bestFit="1" customWidth="1"/>
    <col min="14" max="15" width="8.7109375" style="71" bestFit="1" customWidth="1"/>
    <col min="16" max="16" width="8.140625" style="71" bestFit="1" customWidth="1"/>
    <col min="17" max="17" width="10.28515625" style="71" bestFit="1" customWidth="1"/>
    <col min="18" max="18" width="7.42578125" style="71" bestFit="1" customWidth="1"/>
    <col min="19" max="19" width="9.85546875" style="71" bestFit="1" customWidth="1"/>
    <col min="20" max="20" width="8" style="71" bestFit="1" customWidth="1"/>
    <col min="21" max="24" width="6.5703125" style="71" bestFit="1" customWidth="1"/>
    <col min="25" max="25" width="8.7109375" style="71" bestFit="1" customWidth="1"/>
    <col min="26" max="26" width="8.5703125" style="71" bestFit="1" customWidth="1"/>
    <col min="27" max="28" width="8.7109375" style="71" bestFit="1" customWidth="1"/>
    <col min="29" max="29" width="8" style="71" bestFit="1" customWidth="1"/>
    <col min="30" max="30" width="10.28515625" style="71" bestFit="1" customWidth="1"/>
    <col min="31" max="16384" width="11.42578125" style="58"/>
  </cols>
  <sheetData>
    <row r="1" spans="1:30" s="137" customFormat="1" ht="73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334" t="s">
        <v>285</v>
      </c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  <c r="S1" s="335"/>
      <c r="T1" s="335"/>
      <c r="U1" s="335"/>
      <c r="V1" s="335"/>
      <c r="W1" s="335"/>
      <c r="X1" s="335"/>
      <c r="Y1" s="335"/>
      <c r="Z1" s="335"/>
      <c r="AA1" s="335"/>
      <c r="AB1" s="335"/>
      <c r="AC1" s="335"/>
      <c r="AD1" s="335"/>
    </row>
    <row r="2" spans="1:30" s="137" customFormat="1" ht="15" customHeight="1" x14ac:dyDescent="0.2">
      <c r="A2" s="354"/>
      <c r="B2" s="356"/>
      <c r="C2" s="323"/>
      <c r="D2" s="349"/>
      <c r="E2" s="336" t="s">
        <v>2</v>
      </c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6" t="s">
        <v>3</v>
      </c>
      <c r="S2" s="337"/>
      <c r="T2" s="337"/>
      <c r="U2" s="337"/>
      <c r="V2" s="337"/>
      <c r="W2" s="337"/>
      <c r="X2" s="337"/>
      <c r="Y2" s="337"/>
      <c r="Z2" s="337"/>
      <c r="AA2" s="337"/>
      <c r="AB2" s="337"/>
      <c r="AC2" s="337"/>
      <c r="AD2" s="342"/>
    </row>
    <row r="3" spans="1:30" s="137" customFormat="1" ht="15" customHeight="1" x14ac:dyDescent="0.2">
      <c r="A3" s="354"/>
      <c r="B3" s="356"/>
      <c r="C3" s="323"/>
      <c r="D3" s="349"/>
      <c r="E3" s="338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8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43"/>
    </row>
    <row r="4" spans="1:30" s="137" customFormat="1" ht="15" customHeight="1" x14ac:dyDescent="0.2">
      <c r="A4" s="354"/>
      <c r="B4" s="356"/>
      <c r="C4" s="323"/>
      <c r="D4" s="349"/>
      <c r="E4" s="338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38"/>
      <c r="S4" s="339"/>
      <c r="T4" s="339"/>
      <c r="U4" s="339"/>
      <c r="V4" s="339"/>
      <c r="W4" s="339"/>
      <c r="X4" s="339"/>
      <c r="Y4" s="339"/>
      <c r="Z4" s="339"/>
      <c r="AA4" s="339"/>
      <c r="AB4" s="339"/>
      <c r="AC4" s="339"/>
      <c r="AD4" s="343"/>
    </row>
    <row r="5" spans="1:30" s="137" customFormat="1" ht="15" customHeight="1" x14ac:dyDescent="0.2">
      <c r="A5" s="354"/>
      <c r="B5" s="356"/>
      <c r="C5" s="323"/>
      <c r="D5" s="349"/>
      <c r="E5" s="338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8"/>
      <c r="S5" s="339"/>
      <c r="T5" s="339"/>
      <c r="U5" s="339"/>
      <c r="V5" s="339"/>
      <c r="W5" s="339"/>
      <c r="X5" s="339"/>
      <c r="Y5" s="339"/>
      <c r="Z5" s="339"/>
      <c r="AA5" s="339"/>
      <c r="AB5" s="339"/>
      <c r="AC5" s="339"/>
      <c r="AD5" s="343"/>
    </row>
    <row r="6" spans="1:30" s="137" customFormat="1" ht="15" customHeight="1" x14ac:dyDescent="0.2">
      <c r="A6" s="354"/>
      <c r="B6" s="356"/>
      <c r="C6" s="323"/>
      <c r="D6" s="349"/>
      <c r="E6" s="338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38"/>
      <c r="S6" s="339"/>
      <c r="T6" s="339"/>
      <c r="U6" s="339"/>
      <c r="V6" s="339"/>
      <c r="W6" s="339"/>
      <c r="X6" s="339"/>
      <c r="Y6" s="339"/>
      <c r="Z6" s="339"/>
      <c r="AA6" s="339"/>
      <c r="AB6" s="339"/>
      <c r="AC6" s="339"/>
      <c r="AD6" s="343"/>
    </row>
    <row r="7" spans="1:30" s="137" customFormat="1" ht="15" customHeight="1" x14ac:dyDescent="0.2">
      <c r="A7" s="354"/>
      <c r="B7" s="356"/>
      <c r="C7" s="323"/>
      <c r="D7" s="349"/>
      <c r="E7" s="338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8"/>
      <c r="S7" s="339"/>
      <c r="T7" s="339"/>
      <c r="U7" s="339"/>
      <c r="V7" s="339"/>
      <c r="W7" s="339"/>
      <c r="X7" s="339"/>
      <c r="Y7" s="339"/>
      <c r="Z7" s="339"/>
      <c r="AA7" s="339"/>
      <c r="AB7" s="339"/>
      <c r="AC7" s="339"/>
      <c r="AD7" s="343"/>
    </row>
    <row r="8" spans="1:30" s="137" customFormat="1" ht="15" customHeight="1" x14ac:dyDescent="0.2">
      <c r="A8" s="354"/>
      <c r="B8" s="356"/>
      <c r="C8" s="323"/>
      <c r="D8" s="349"/>
      <c r="E8" s="338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8"/>
      <c r="S8" s="339"/>
      <c r="T8" s="339"/>
      <c r="U8" s="339"/>
      <c r="V8" s="339"/>
      <c r="W8" s="339"/>
      <c r="X8" s="339"/>
      <c r="Y8" s="339"/>
      <c r="Z8" s="339"/>
      <c r="AA8" s="339"/>
      <c r="AB8" s="339"/>
      <c r="AC8" s="339"/>
      <c r="AD8" s="343"/>
    </row>
    <row r="9" spans="1:30" s="137" customFormat="1" ht="15.75" customHeight="1" thickBot="1" x14ac:dyDescent="0.25">
      <c r="A9" s="354"/>
      <c r="B9" s="356"/>
      <c r="C9" s="323"/>
      <c r="D9" s="349"/>
      <c r="E9" s="340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0"/>
      <c r="S9" s="341"/>
      <c r="T9" s="341"/>
      <c r="U9" s="341"/>
      <c r="V9" s="341"/>
      <c r="W9" s="341"/>
      <c r="X9" s="341"/>
      <c r="Y9" s="341"/>
      <c r="Z9" s="341"/>
      <c r="AA9" s="341"/>
      <c r="AB9" s="341"/>
      <c r="AC9" s="341"/>
      <c r="AD9" s="344"/>
    </row>
    <row r="10" spans="1:30" s="137" customFormat="1" ht="57.75" customHeight="1" thickBot="1" x14ac:dyDescent="0.25">
      <c r="A10" s="355"/>
      <c r="B10" s="324"/>
      <c r="C10" s="323"/>
      <c r="D10" s="350"/>
      <c r="E10" s="345" t="s">
        <v>34</v>
      </c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5"/>
      <c r="Q10" s="345"/>
      <c r="R10" s="346" t="s">
        <v>35</v>
      </c>
      <c r="S10" s="345"/>
      <c r="T10" s="345"/>
      <c r="U10" s="345"/>
      <c r="V10" s="345"/>
      <c r="W10" s="345"/>
      <c r="X10" s="345"/>
      <c r="Y10" s="345"/>
      <c r="Z10" s="345"/>
      <c r="AA10" s="345"/>
      <c r="AB10" s="345"/>
      <c r="AC10" s="345"/>
      <c r="AD10" s="347"/>
    </row>
    <row r="11" spans="1:30" s="137" customFormat="1" ht="22.5" thickBot="1" x14ac:dyDescent="0.25">
      <c r="A11" s="146"/>
      <c r="B11" s="146"/>
      <c r="C11" s="324"/>
      <c r="D11" s="140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7" t="s">
        <v>16</v>
      </c>
      <c r="R11" s="147" t="s">
        <v>4</v>
      </c>
      <c r="S11" s="147" t="s">
        <v>5</v>
      </c>
      <c r="T11" s="147" t="s">
        <v>6</v>
      </c>
      <c r="U11" s="147" t="s">
        <v>7</v>
      </c>
      <c r="V11" s="147" t="s">
        <v>8</v>
      </c>
      <c r="W11" s="147" t="s">
        <v>9</v>
      </c>
      <c r="X11" s="147" t="s">
        <v>10</v>
      </c>
      <c r="Y11" s="147" t="s">
        <v>11</v>
      </c>
      <c r="Z11" s="147" t="s">
        <v>12</v>
      </c>
      <c r="AA11" s="147" t="s">
        <v>13</v>
      </c>
      <c r="AB11" s="147" t="s">
        <v>14</v>
      </c>
      <c r="AC11" s="147" t="s">
        <v>15</v>
      </c>
      <c r="AD11" s="147" t="s">
        <v>16</v>
      </c>
    </row>
    <row r="12" spans="1:30" ht="15" thickBot="1" x14ac:dyDescent="0.25">
      <c r="A12" s="94" t="s">
        <v>53</v>
      </c>
      <c r="B12" s="184" t="s">
        <v>40</v>
      </c>
      <c r="C12" s="59"/>
      <c r="D12" s="59"/>
      <c r="E12" s="87">
        <f>IFERROR(VLOOKUP($B12,'[4]NUM3.1'!$H$3:$P$104,2,FALSE),0)</f>
        <v>20</v>
      </c>
      <c r="F12" s="87">
        <f>IFERROR(VLOOKUP($B12,'[4]NUM3.1'!$H$3:$P$104,3,FALSE),0)</f>
        <v>33</v>
      </c>
      <c r="G12" s="87">
        <f>IFERROR(VLOOKUP($B12,'[4]NUM3.1'!$H$3:$P$104,4,FALSE),0)</f>
        <v>33</v>
      </c>
      <c r="H12" s="87">
        <f>IFERROR(VLOOKUP($B12,'[4]NUM3.1'!$H$3:$P$104,5,FALSE),0)</f>
        <v>15</v>
      </c>
      <c r="I12" s="87">
        <f>IFERROR(VLOOKUP($B12,'[4]NUM3.1'!$H$3:$P$104,6,FALSE),0)</f>
        <v>9</v>
      </c>
      <c r="J12" s="87">
        <f>IFERROR(VLOOKUP($B12,'[4]NUM3.1'!$H$3:$P$104,7,FALSE),0)</f>
        <v>43</v>
      </c>
      <c r="K12" s="87">
        <f>IFERROR(VLOOKUP($B12,'[4]NUM3.1'!$H$3:$P$104,8,FALSE),0)</f>
        <v>50</v>
      </c>
      <c r="L12" s="87"/>
      <c r="M12" s="87"/>
      <c r="N12" s="87"/>
      <c r="O12" s="87"/>
      <c r="P12" s="87"/>
      <c r="Q12" s="15">
        <f t="shared" ref="Q12:Q61" si="0">SUM(E12:P12)</f>
        <v>203</v>
      </c>
      <c r="R12" s="87">
        <f>IFERROR(VLOOKUP($B12,'[4]DEN3.1'!$H$3:$P$104,2,FALSE),0)</f>
        <v>20</v>
      </c>
      <c r="S12" s="87">
        <f>IFERROR(VLOOKUP($B12,'[4]DEN3.1'!$H$3:$P$104,3,FALSE),0)</f>
        <v>33</v>
      </c>
      <c r="T12" s="87">
        <f>IFERROR(VLOOKUP($B12,'[4]DEN3.1'!$H$3:$P$104,4,FALSE),0)</f>
        <v>33</v>
      </c>
      <c r="U12" s="87">
        <f>IFERROR(VLOOKUP($B12,'[4]DEN3.1'!$H$3:$P$104,5,FALSE),0)</f>
        <v>15</v>
      </c>
      <c r="V12" s="87">
        <f>IFERROR(VLOOKUP($B12,'[4]DEN3.1'!$H$3:$P$104,6,FALSE),0)</f>
        <v>9</v>
      </c>
      <c r="W12" s="87">
        <f>IFERROR(VLOOKUP($B12,'[4]DEN3.1'!$H$3:$P$104,7,FALSE),0)</f>
        <v>43</v>
      </c>
      <c r="X12" s="87">
        <f>IFERROR(VLOOKUP($B12,'[4]DEN3.1'!$H$3:$P$104,8,FALSE),0)</f>
        <v>50</v>
      </c>
      <c r="Y12" s="87"/>
      <c r="Z12" s="87"/>
      <c r="AA12" s="87"/>
      <c r="AB12" s="87"/>
      <c r="AC12" s="87"/>
      <c r="AD12" s="15">
        <f t="shared" ref="AD12:AD61" si="1">SUM(R12:AC12)</f>
        <v>203</v>
      </c>
    </row>
    <row r="13" spans="1:30" ht="15" thickBot="1" x14ac:dyDescent="0.25">
      <c r="A13" s="94" t="s">
        <v>53</v>
      </c>
      <c r="B13" s="184" t="s">
        <v>41</v>
      </c>
      <c r="C13" s="59"/>
      <c r="D13" s="59"/>
      <c r="E13" s="87">
        <f>IFERROR(VLOOKUP($B13,'[4]NUM3.1'!$H$3:$P$104,2,FALSE),0)</f>
        <v>9</v>
      </c>
      <c r="F13" s="87">
        <f>IFERROR(VLOOKUP($B13,'[4]NUM3.1'!$H$3:$P$104,3,FALSE),0)</f>
        <v>4</v>
      </c>
      <c r="G13" s="87">
        <f>IFERROR(VLOOKUP($B13,'[4]NUM3.1'!$H$3:$P$104,4,FALSE),0)</f>
        <v>21</v>
      </c>
      <c r="H13" s="87">
        <f>IFERROR(VLOOKUP($B13,'[4]NUM3.1'!$H$3:$P$104,5,FALSE),0)</f>
        <v>9</v>
      </c>
      <c r="I13" s="87">
        <f>IFERROR(VLOOKUP($B13,'[4]NUM3.1'!$H$3:$P$104,6,FALSE),0)</f>
        <v>2</v>
      </c>
      <c r="J13" s="87">
        <f>IFERROR(VLOOKUP($B13,'[4]NUM3.1'!$H$3:$P$104,7,FALSE),0)</f>
        <v>15</v>
      </c>
      <c r="K13" s="87">
        <f>IFERROR(VLOOKUP($B13,'[4]NUM3.1'!$H$3:$P$104,8,FALSE),0)</f>
        <v>6</v>
      </c>
      <c r="L13" s="102"/>
      <c r="M13" s="102"/>
      <c r="N13" s="102"/>
      <c r="O13" s="102"/>
      <c r="P13" s="73"/>
      <c r="Q13" s="15">
        <f t="shared" si="0"/>
        <v>66</v>
      </c>
      <c r="R13" s="87">
        <f>IFERROR(VLOOKUP($B13,'[4]DEN3.1'!$H$3:$P$104,2,FALSE),0)</f>
        <v>9</v>
      </c>
      <c r="S13" s="87">
        <f>IFERROR(VLOOKUP($B13,'[4]DEN3.1'!$H$3:$P$104,3,FALSE),0)</f>
        <v>4</v>
      </c>
      <c r="T13" s="87">
        <f>IFERROR(VLOOKUP($B13,'[4]DEN3.1'!$H$3:$P$104,4,FALSE),0)</f>
        <v>21</v>
      </c>
      <c r="U13" s="87">
        <f>IFERROR(VLOOKUP($B13,'[4]DEN3.1'!$H$3:$P$104,5,FALSE),0)</f>
        <v>9</v>
      </c>
      <c r="V13" s="87">
        <f>IFERROR(VLOOKUP($B13,'[4]DEN3.1'!$H$3:$P$104,6,FALSE),0)</f>
        <v>2</v>
      </c>
      <c r="W13" s="87">
        <f>IFERROR(VLOOKUP($B13,'[4]DEN3.1'!$H$3:$P$104,7,FALSE),0)</f>
        <v>15</v>
      </c>
      <c r="X13" s="87">
        <f>IFERROR(VLOOKUP($B13,'[4]DEN3.1'!$H$3:$P$104,8,FALSE),0)</f>
        <v>6</v>
      </c>
      <c r="Y13" s="87"/>
      <c r="Z13" s="73"/>
      <c r="AA13" s="73"/>
      <c r="AB13" s="73"/>
      <c r="AC13" s="73"/>
      <c r="AD13" s="15">
        <f t="shared" si="1"/>
        <v>66</v>
      </c>
    </row>
    <row r="14" spans="1:30" ht="15" thickBot="1" x14ac:dyDescent="0.25">
      <c r="A14" s="94" t="s">
        <v>53</v>
      </c>
      <c r="B14" s="184" t="s">
        <v>42</v>
      </c>
      <c r="C14" s="59"/>
      <c r="D14" s="59"/>
      <c r="E14" s="87">
        <f>IFERROR(VLOOKUP($B14,'[4]NUM3.1'!$H$3:$P$104,2,FALSE),0)</f>
        <v>6</v>
      </c>
      <c r="F14" s="87">
        <f>IFERROR(VLOOKUP($B14,'[4]NUM3.1'!$H$3:$P$104,3,FALSE),0)</f>
        <v>3</v>
      </c>
      <c r="G14" s="87">
        <f>IFERROR(VLOOKUP($B14,'[4]NUM3.1'!$H$3:$P$104,4,FALSE),0)</f>
        <v>6</v>
      </c>
      <c r="H14" s="87">
        <f>IFERROR(VLOOKUP($B14,'[4]NUM3.1'!$H$3:$P$104,5,FALSE),0)</f>
        <v>2</v>
      </c>
      <c r="I14" s="87">
        <f>IFERROR(VLOOKUP($B14,'[4]NUM3.1'!$H$3:$P$104,6,FALSE),0)</f>
        <v>8</v>
      </c>
      <c r="J14" s="87">
        <f>IFERROR(VLOOKUP($B14,'[4]NUM3.1'!$H$3:$P$104,7,FALSE),0)</f>
        <v>4</v>
      </c>
      <c r="K14" s="87">
        <f>IFERROR(VLOOKUP($B14,'[4]NUM3.1'!$H$3:$P$104,8,FALSE),0)</f>
        <v>5</v>
      </c>
      <c r="L14" s="102"/>
      <c r="M14" s="102"/>
      <c r="N14" s="102"/>
      <c r="O14" s="102"/>
      <c r="P14" s="73"/>
      <c r="Q14" s="15">
        <f t="shared" si="0"/>
        <v>34</v>
      </c>
      <c r="R14" s="87">
        <f>IFERROR(VLOOKUP($B14,'[4]DEN3.1'!$H$3:$P$104,2,FALSE),0)</f>
        <v>6</v>
      </c>
      <c r="S14" s="87">
        <f>IFERROR(VLOOKUP($B14,'[4]DEN3.1'!$H$3:$P$104,3,FALSE),0)</f>
        <v>3</v>
      </c>
      <c r="T14" s="87">
        <f>IFERROR(VLOOKUP($B14,'[4]DEN3.1'!$H$3:$P$104,4,FALSE),0)</f>
        <v>6</v>
      </c>
      <c r="U14" s="87">
        <f>IFERROR(VLOOKUP($B14,'[4]DEN3.1'!$H$3:$P$104,5,FALSE),0)</f>
        <v>2</v>
      </c>
      <c r="V14" s="87">
        <f>IFERROR(VLOOKUP($B14,'[4]DEN3.1'!$H$3:$P$104,6,FALSE),0)</f>
        <v>8</v>
      </c>
      <c r="W14" s="87">
        <f>IFERROR(VLOOKUP($B14,'[4]DEN3.1'!$H$3:$P$104,7,FALSE),0)</f>
        <v>4</v>
      </c>
      <c r="X14" s="87">
        <f>IFERROR(VLOOKUP($B14,'[4]DEN3.1'!$H$3:$P$104,8,FALSE),0)</f>
        <v>5</v>
      </c>
      <c r="Y14" s="87"/>
      <c r="Z14" s="73"/>
      <c r="AA14" s="73"/>
      <c r="AB14" s="73"/>
      <c r="AC14" s="73"/>
      <c r="AD14" s="15">
        <f t="shared" si="1"/>
        <v>34</v>
      </c>
    </row>
    <row r="15" spans="1:30" ht="15" thickBot="1" x14ac:dyDescent="0.25">
      <c r="A15" s="94" t="s">
        <v>53</v>
      </c>
      <c r="B15" s="184" t="s">
        <v>43</v>
      </c>
      <c r="C15" s="59"/>
      <c r="D15" s="59"/>
      <c r="E15" s="87">
        <f>IFERROR(VLOOKUP($B15,'[4]NUM3.1'!$H$3:$P$104,2,FALSE),0)</f>
        <v>9</v>
      </c>
      <c r="F15" s="87">
        <f>IFERROR(VLOOKUP($B15,'[4]NUM3.1'!$H$3:$P$104,3,FALSE),0)</f>
        <v>2</v>
      </c>
      <c r="G15" s="87">
        <f>IFERROR(VLOOKUP($B15,'[4]NUM3.1'!$H$3:$P$104,4,FALSE),0)</f>
        <v>5</v>
      </c>
      <c r="H15" s="87">
        <f>IFERROR(VLOOKUP($B15,'[4]NUM3.1'!$H$3:$P$104,5,FALSE),0)</f>
        <v>10</v>
      </c>
      <c r="I15" s="87">
        <f>IFERROR(VLOOKUP($B15,'[4]NUM3.1'!$H$3:$P$104,6,FALSE),0)</f>
        <v>6</v>
      </c>
      <c r="J15" s="87">
        <f>IFERROR(VLOOKUP($B15,'[4]NUM3.1'!$H$3:$P$104,7,FALSE),0)</f>
        <v>13</v>
      </c>
      <c r="K15" s="87">
        <f>IFERROR(VLOOKUP($B15,'[4]NUM3.1'!$H$3:$P$104,8,FALSE),0)</f>
        <v>4</v>
      </c>
      <c r="L15" s="102"/>
      <c r="M15" s="102"/>
      <c r="N15" s="102"/>
      <c r="O15" s="102"/>
      <c r="P15" s="73"/>
      <c r="Q15" s="15">
        <f t="shared" si="0"/>
        <v>49</v>
      </c>
      <c r="R15" s="87">
        <f>IFERROR(VLOOKUP($B15,'[4]DEN3.1'!$H$3:$P$104,2,FALSE),0)</f>
        <v>9</v>
      </c>
      <c r="S15" s="87">
        <f>IFERROR(VLOOKUP($B15,'[4]DEN3.1'!$H$3:$P$104,3,FALSE),0)</f>
        <v>2</v>
      </c>
      <c r="T15" s="87">
        <f>IFERROR(VLOOKUP($B15,'[4]DEN3.1'!$H$3:$P$104,4,FALSE),0)</f>
        <v>5</v>
      </c>
      <c r="U15" s="87">
        <f>IFERROR(VLOOKUP($B15,'[4]DEN3.1'!$H$3:$P$104,5,FALSE),0)</f>
        <v>10</v>
      </c>
      <c r="V15" s="87">
        <f>IFERROR(VLOOKUP($B15,'[4]DEN3.1'!$H$3:$P$104,6,FALSE),0)</f>
        <v>6</v>
      </c>
      <c r="W15" s="87">
        <f>IFERROR(VLOOKUP($B15,'[4]DEN3.1'!$H$3:$P$104,7,FALSE),0)</f>
        <v>13</v>
      </c>
      <c r="X15" s="87">
        <f>IFERROR(VLOOKUP($B15,'[4]DEN3.1'!$H$3:$P$104,8,FALSE),0)</f>
        <v>4</v>
      </c>
      <c r="Y15" s="87"/>
      <c r="Z15" s="73"/>
      <c r="AA15" s="73"/>
      <c r="AB15" s="73"/>
      <c r="AC15" s="73"/>
      <c r="AD15" s="15">
        <f t="shared" si="1"/>
        <v>49</v>
      </c>
    </row>
    <row r="16" spans="1:30" ht="15" thickBot="1" x14ac:dyDescent="0.25">
      <c r="A16" s="94" t="s">
        <v>53</v>
      </c>
      <c r="B16" s="184" t="s">
        <v>44</v>
      </c>
      <c r="C16" s="62"/>
      <c r="D16" s="59"/>
      <c r="E16" s="87">
        <f>IFERROR(VLOOKUP($B16,'[4]NUM3.1'!$H$3:$P$104,2,FALSE),0)</f>
        <v>4</v>
      </c>
      <c r="F16" s="87">
        <f>IFERROR(VLOOKUP($B16,'[4]NUM3.1'!$H$3:$P$104,3,FALSE),0)</f>
        <v>2</v>
      </c>
      <c r="G16" s="87">
        <f>IFERROR(VLOOKUP($B16,'[4]NUM3.1'!$H$3:$P$104,4,FALSE),0)</f>
        <v>5</v>
      </c>
      <c r="H16" s="87">
        <f>IFERROR(VLOOKUP($B16,'[4]NUM3.1'!$H$3:$P$104,5,FALSE),0)</f>
        <v>2</v>
      </c>
      <c r="I16" s="87">
        <f>IFERROR(VLOOKUP($B16,'[4]NUM3.1'!$H$3:$P$104,6,FALSE),0)</f>
        <v>9</v>
      </c>
      <c r="J16" s="87">
        <f>IFERROR(VLOOKUP($B16,'[4]NUM3.1'!$H$3:$P$104,7,FALSE),0)</f>
        <v>4</v>
      </c>
      <c r="K16" s="87">
        <f>IFERROR(VLOOKUP($B16,'[4]NUM3.1'!$H$3:$P$104,8,FALSE),0)</f>
        <v>4</v>
      </c>
      <c r="L16" s="102"/>
      <c r="M16" s="102"/>
      <c r="N16" s="102"/>
      <c r="O16" s="102"/>
      <c r="P16" s="73"/>
      <c r="Q16" s="15">
        <f t="shared" si="0"/>
        <v>30</v>
      </c>
      <c r="R16" s="87">
        <f>IFERROR(VLOOKUP($B16,'[4]DEN3.1'!$H$3:$P$104,2,FALSE),0)</f>
        <v>4</v>
      </c>
      <c r="S16" s="87">
        <f>IFERROR(VLOOKUP($B16,'[4]DEN3.1'!$H$3:$P$104,3,FALSE),0)</f>
        <v>2</v>
      </c>
      <c r="T16" s="87">
        <f>IFERROR(VLOOKUP($B16,'[4]DEN3.1'!$H$3:$P$104,4,FALSE),0)</f>
        <v>5</v>
      </c>
      <c r="U16" s="87">
        <f>IFERROR(VLOOKUP($B16,'[4]DEN3.1'!$H$3:$P$104,5,FALSE),0)</f>
        <v>2</v>
      </c>
      <c r="V16" s="87">
        <f>IFERROR(VLOOKUP($B16,'[4]DEN3.1'!$H$3:$P$104,6,FALSE),0)</f>
        <v>9</v>
      </c>
      <c r="W16" s="87">
        <f>IFERROR(VLOOKUP($B16,'[4]DEN3.1'!$H$3:$P$104,7,FALSE),0)</f>
        <v>4</v>
      </c>
      <c r="X16" s="87">
        <f>IFERROR(VLOOKUP($B16,'[4]DEN3.1'!$H$3:$P$104,8,FALSE),0)</f>
        <v>4</v>
      </c>
      <c r="Y16" s="87"/>
      <c r="Z16" s="73"/>
      <c r="AA16" s="73"/>
      <c r="AB16" s="73"/>
      <c r="AC16" s="73"/>
      <c r="AD16" s="15">
        <f t="shared" si="1"/>
        <v>30</v>
      </c>
    </row>
    <row r="17" spans="1:30" ht="15" thickBot="1" x14ac:dyDescent="0.25">
      <c r="A17" s="94" t="s">
        <v>53</v>
      </c>
      <c r="B17" s="184" t="s">
        <v>45</v>
      </c>
      <c r="C17" s="59"/>
      <c r="D17" s="59"/>
      <c r="E17" s="87">
        <f>IFERROR(VLOOKUP($B17,'[4]NUM3.1'!$H$3:$P$104,2,FALSE),0)</f>
        <v>8</v>
      </c>
      <c r="F17" s="87">
        <f>IFERROR(VLOOKUP($B17,'[4]NUM3.1'!$H$3:$P$104,3,FALSE),0)</f>
        <v>5</v>
      </c>
      <c r="G17" s="87">
        <f>IFERROR(VLOOKUP($B17,'[4]NUM3.1'!$H$3:$P$104,4,FALSE),0)</f>
        <v>3</v>
      </c>
      <c r="H17" s="87">
        <f>IFERROR(VLOOKUP($B17,'[4]NUM3.1'!$H$3:$P$104,5,FALSE),0)</f>
        <v>12</v>
      </c>
      <c r="I17" s="87">
        <f>IFERROR(VLOOKUP($B17,'[4]NUM3.1'!$H$3:$P$104,6,FALSE),0)</f>
        <v>12</v>
      </c>
      <c r="J17" s="87">
        <f>IFERROR(VLOOKUP($B17,'[4]NUM3.1'!$H$3:$P$104,7,FALSE),0)</f>
        <v>3</v>
      </c>
      <c r="K17" s="87">
        <f>IFERROR(VLOOKUP($B17,'[4]NUM3.1'!$H$3:$P$104,8,FALSE),0)</f>
        <v>4</v>
      </c>
      <c r="L17" s="102"/>
      <c r="M17" s="102"/>
      <c r="N17" s="102"/>
      <c r="O17" s="102"/>
      <c r="P17" s="73"/>
      <c r="Q17" s="15">
        <f t="shared" si="0"/>
        <v>47</v>
      </c>
      <c r="R17" s="87">
        <f>IFERROR(VLOOKUP($B17,'[4]DEN3.1'!$H$3:$P$104,2,FALSE),0)</f>
        <v>8</v>
      </c>
      <c r="S17" s="87">
        <f>IFERROR(VLOOKUP($B17,'[4]DEN3.1'!$H$3:$P$104,3,FALSE),0)</f>
        <v>5</v>
      </c>
      <c r="T17" s="87">
        <f>IFERROR(VLOOKUP($B17,'[4]DEN3.1'!$H$3:$P$104,4,FALSE),0)</f>
        <v>3</v>
      </c>
      <c r="U17" s="87">
        <f>IFERROR(VLOOKUP($B17,'[4]DEN3.1'!$H$3:$P$104,5,FALSE),0)</f>
        <v>12</v>
      </c>
      <c r="V17" s="87">
        <f>IFERROR(VLOOKUP($B17,'[4]DEN3.1'!$H$3:$P$104,6,FALSE),0)</f>
        <v>12</v>
      </c>
      <c r="W17" s="87">
        <f>IFERROR(VLOOKUP($B17,'[4]DEN3.1'!$H$3:$P$104,7,FALSE),0)</f>
        <v>3</v>
      </c>
      <c r="X17" s="87">
        <f>IFERROR(VLOOKUP($B17,'[4]DEN3.1'!$H$3:$P$104,8,FALSE),0)</f>
        <v>4</v>
      </c>
      <c r="Y17" s="87"/>
      <c r="Z17" s="73"/>
      <c r="AA17" s="73"/>
      <c r="AB17" s="73"/>
      <c r="AC17" s="73"/>
      <c r="AD17" s="15">
        <f t="shared" si="1"/>
        <v>47</v>
      </c>
    </row>
    <row r="18" spans="1:30" ht="15" thickBot="1" x14ac:dyDescent="0.25">
      <c r="A18" s="94" t="s">
        <v>53</v>
      </c>
      <c r="B18" s="184" t="s">
        <v>46</v>
      </c>
      <c r="C18" s="59"/>
      <c r="D18" s="59"/>
      <c r="E18" s="87">
        <f>IFERROR(VLOOKUP($B18,'[4]NUM3.1'!$H$3:$P$104,2,FALSE),0)</f>
        <v>0</v>
      </c>
      <c r="F18" s="87">
        <f>IFERROR(VLOOKUP($B18,'[4]NUM3.1'!$H$3:$P$104,3,FALSE),0)</f>
        <v>0</v>
      </c>
      <c r="G18" s="87">
        <f>IFERROR(VLOOKUP($B18,'[4]NUM3.1'!$H$3:$P$104,4,FALSE),0)</f>
        <v>0</v>
      </c>
      <c r="H18" s="87">
        <f>IFERROR(VLOOKUP($B18,'[4]NUM3.1'!$H$3:$P$104,5,FALSE),0)</f>
        <v>0</v>
      </c>
      <c r="I18" s="87">
        <f>IFERROR(VLOOKUP($B18,'[4]NUM3.1'!$H$3:$P$104,6,FALSE),0)</f>
        <v>0</v>
      </c>
      <c r="J18" s="87">
        <f>IFERROR(VLOOKUP($B18,'[4]NUM3.1'!$H$3:$P$104,7,FALSE),0)</f>
        <v>1</v>
      </c>
      <c r="K18" s="87">
        <f>IFERROR(VLOOKUP($B18,'[4]NUM3.1'!$H$3:$P$104,8,FALSE),0)</f>
        <v>1</v>
      </c>
      <c r="L18" s="102"/>
      <c r="M18" s="102"/>
      <c r="N18" s="102"/>
      <c r="O18" s="102"/>
      <c r="P18" s="73"/>
      <c r="Q18" s="15">
        <f t="shared" si="0"/>
        <v>2</v>
      </c>
      <c r="R18" s="87">
        <f>IFERROR(VLOOKUP($B18,'[4]DEN3.1'!$H$3:$P$104,2,FALSE),0)</f>
        <v>0</v>
      </c>
      <c r="S18" s="87">
        <f>IFERROR(VLOOKUP($B18,'[4]DEN3.1'!$H$3:$P$104,3,FALSE),0)</f>
        <v>0</v>
      </c>
      <c r="T18" s="87">
        <f>IFERROR(VLOOKUP($B18,'[4]DEN3.1'!$H$3:$P$104,4,FALSE),0)</f>
        <v>0</v>
      </c>
      <c r="U18" s="87">
        <f>IFERROR(VLOOKUP($B18,'[4]DEN3.1'!$H$3:$P$104,5,FALSE),0)</f>
        <v>0</v>
      </c>
      <c r="V18" s="87">
        <f>IFERROR(VLOOKUP($B18,'[4]DEN3.1'!$H$3:$P$104,6,FALSE),0)</f>
        <v>0</v>
      </c>
      <c r="W18" s="87">
        <f>IFERROR(VLOOKUP($B18,'[4]DEN3.1'!$H$3:$P$104,7,FALSE),0)</f>
        <v>1</v>
      </c>
      <c r="X18" s="87">
        <f>IFERROR(VLOOKUP($B18,'[4]DEN3.1'!$H$3:$P$104,8,FALSE),0)</f>
        <v>1</v>
      </c>
      <c r="Y18" s="87"/>
      <c r="Z18" s="73"/>
      <c r="AA18" s="73"/>
      <c r="AB18" s="73"/>
      <c r="AC18" s="73"/>
      <c r="AD18" s="15">
        <f t="shared" si="1"/>
        <v>2</v>
      </c>
    </row>
    <row r="19" spans="1:30" ht="15" thickBot="1" x14ac:dyDescent="0.25">
      <c r="A19" s="94" t="s">
        <v>53</v>
      </c>
      <c r="B19" s="184" t="s">
        <v>47</v>
      </c>
      <c r="C19" s="59"/>
      <c r="D19" s="59"/>
      <c r="E19" s="87">
        <f>IFERROR(VLOOKUP($B19,'[4]NUM3.1'!$H$3:$P$104,2,FALSE),0)</f>
        <v>0</v>
      </c>
      <c r="F19" s="87">
        <f>IFERROR(VLOOKUP($B19,'[4]NUM3.1'!$H$3:$P$104,3,FALSE),0)</f>
        <v>0</v>
      </c>
      <c r="G19" s="87">
        <f>IFERROR(VLOOKUP($B19,'[4]NUM3.1'!$H$3:$P$104,4,FALSE),0)</f>
        <v>0</v>
      </c>
      <c r="H19" s="87">
        <f>IFERROR(VLOOKUP($B19,'[4]NUM3.1'!$H$3:$P$104,5,FALSE),0)</f>
        <v>0</v>
      </c>
      <c r="I19" s="87">
        <f>IFERROR(VLOOKUP($B19,'[4]NUM3.1'!$H$3:$P$104,6,FALSE),0)</f>
        <v>0</v>
      </c>
      <c r="J19" s="87">
        <f>IFERROR(VLOOKUP($B19,'[4]NUM3.1'!$H$3:$P$104,7,FALSE),0)</f>
        <v>0</v>
      </c>
      <c r="K19" s="87">
        <f>IFERROR(VLOOKUP($B19,'[4]NUM3.1'!$H$3:$P$104,8,FALSE),0)</f>
        <v>0</v>
      </c>
      <c r="L19" s="73"/>
      <c r="M19" s="73"/>
      <c r="N19" s="73"/>
      <c r="O19" s="73"/>
      <c r="P19" s="73"/>
      <c r="Q19" s="15">
        <f t="shared" si="0"/>
        <v>0</v>
      </c>
      <c r="R19" s="87">
        <f>IFERROR(VLOOKUP($B19,'[4]DEN3.1'!$H$3:$P$104,2,FALSE),0)</f>
        <v>0</v>
      </c>
      <c r="S19" s="87">
        <f>IFERROR(VLOOKUP($B19,'[4]DEN3.1'!$H$3:$P$104,3,FALSE),0)</f>
        <v>0</v>
      </c>
      <c r="T19" s="87">
        <f>IFERROR(VLOOKUP($B19,'[4]DEN3.1'!$H$3:$P$104,4,FALSE),0)</f>
        <v>0</v>
      </c>
      <c r="U19" s="87">
        <f>IFERROR(VLOOKUP($B19,'[4]DEN3.1'!$H$3:$P$104,5,FALSE),0)</f>
        <v>0</v>
      </c>
      <c r="V19" s="87">
        <f>IFERROR(VLOOKUP($B19,'[4]DEN3.1'!$H$3:$P$104,6,FALSE),0)</f>
        <v>0</v>
      </c>
      <c r="W19" s="87">
        <f>IFERROR(VLOOKUP($B19,'[4]DEN3.1'!$H$3:$P$104,7,FALSE),0)</f>
        <v>0</v>
      </c>
      <c r="X19" s="87">
        <f>IFERROR(VLOOKUP($B19,'[4]DEN3.1'!$H$3:$P$104,8,FALSE),0)</f>
        <v>0</v>
      </c>
      <c r="Y19" s="87"/>
      <c r="Z19" s="73"/>
      <c r="AA19" s="73"/>
      <c r="AB19" s="73"/>
      <c r="AC19" s="73"/>
      <c r="AD19" s="15">
        <f t="shared" si="1"/>
        <v>0</v>
      </c>
    </row>
    <row r="20" spans="1:30" ht="15" thickBot="1" x14ac:dyDescent="0.25">
      <c r="A20" s="94" t="s">
        <v>53</v>
      </c>
      <c r="B20" s="184" t="s">
        <v>48</v>
      </c>
      <c r="C20" s="59"/>
      <c r="D20" s="59"/>
      <c r="E20" s="87">
        <f>IFERROR(VLOOKUP($B20,'[4]NUM3.1'!$H$3:$P$104,2,FALSE),0)</f>
        <v>0</v>
      </c>
      <c r="F20" s="87">
        <f>IFERROR(VLOOKUP($B20,'[4]NUM3.1'!$H$3:$P$104,3,FALSE),0)</f>
        <v>0</v>
      </c>
      <c r="G20" s="87">
        <f>IFERROR(VLOOKUP($B20,'[4]NUM3.1'!$H$3:$P$104,4,FALSE),0)</f>
        <v>0</v>
      </c>
      <c r="H20" s="87">
        <f>IFERROR(VLOOKUP($B20,'[4]NUM3.1'!$H$3:$P$104,5,FALSE),0)</f>
        <v>0</v>
      </c>
      <c r="I20" s="87">
        <f>IFERROR(VLOOKUP($B20,'[4]NUM3.1'!$H$3:$P$104,6,FALSE),0)</f>
        <v>0</v>
      </c>
      <c r="J20" s="87">
        <f>IFERROR(VLOOKUP($B20,'[4]NUM3.1'!$H$3:$P$104,7,FALSE),0)</f>
        <v>0</v>
      </c>
      <c r="K20" s="87">
        <f>IFERROR(VLOOKUP($B20,'[4]NUM3.1'!$H$3:$P$104,8,FALSE),0)</f>
        <v>1</v>
      </c>
      <c r="L20" s="73"/>
      <c r="M20" s="73"/>
      <c r="N20" s="73"/>
      <c r="O20" s="73"/>
      <c r="P20" s="73"/>
      <c r="Q20" s="15">
        <f t="shared" si="0"/>
        <v>1</v>
      </c>
      <c r="R20" s="87">
        <f>IFERROR(VLOOKUP($B20,'[4]DEN3.1'!$H$3:$P$104,2,FALSE),0)</f>
        <v>0</v>
      </c>
      <c r="S20" s="87">
        <f>IFERROR(VLOOKUP($B20,'[4]DEN3.1'!$H$3:$P$104,3,FALSE),0)</f>
        <v>0</v>
      </c>
      <c r="T20" s="87">
        <f>IFERROR(VLOOKUP($B20,'[4]DEN3.1'!$H$3:$P$104,4,FALSE),0)</f>
        <v>0</v>
      </c>
      <c r="U20" s="87">
        <f>IFERROR(VLOOKUP($B20,'[4]DEN3.1'!$H$3:$P$104,5,FALSE),0)</f>
        <v>0</v>
      </c>
      <c r="V20" s="87">
        <f>IFERROR(VLOOKUP($B20,'[4]DEN3.1'!$H$3:$P$104,6,FALSE),0)</f>
        <v>0</v>
      </c>
      <c r="W20" s="87">
        <f>IFERROR(VLOOKUP($B20,'[4]DEN3.1'!$H$3:$P$104,7,FALSE),0)</f>
        <v>0</v>
      </c>
      <c r="X20" s="87">
        <f>IFERROR(VLOOKUP($B20,'[4]DEN3.1'!$H$3:$P$104,8,FALSE),0)</f>
        <v>1</v>
      </c>
      <c r="Y20" s="87"/>
      <c r="Z20" s="73"/>
      <c r="AA20" s="73"/>
      <c r="AB20" s="73"/>
      <c r="AC20" s="73"/>
      <c r="AD20" s="15">
        <f t="shared" si="1"/>
        <v>1</v>
      </c>
    </row>
    <row r="21" spans="1:30" ht="15" thickBot="1" x14ac:dyDescent="0.25">
      <c r="A21" s="94" t="s">
        <v>53</v>
      </c>
      <c r="B21" s="184" t="s">
        <v>49</v>
      </c>
      <c r="C21" s="63"/>
      <c r="D21" s="59"/>
      <c r="E21" s="87">
        <f>IFERROR(VLOOKUP($B21,'[4]NUM3.1'!$H$3:$P$104,2,FALSE),0)</f>
        <v>0</v>
      </c>
      <c r="F21" s="87">
        <f>IFERROR(VLOOKUP($B21,'[4]NUM3.1'!$H$3:$P$104,3,FALSE),0)</f>
        <v>0</v>
      </c>
      <c r="G21" s="87">
        <f>IFERROR(VLOOKUP($B21,'[4]NUM3.1'!$H$3:$P$104,4,FALSE),0)</f>
        <v>0</v>
      </c>
      <c r="H21" s="87">
        <f>IFERROR(VLOOKUP($B21,'[4]NUM3.1'!$H$3:$P$104,5,FALSE),0)</f>
        <v>0</v>
      </c>
      <c r="I21" s="87">
        <f>IFERROR(VLOOKUP($B21,'[4]NUM3.1'!$H$3:$P$104,6,FALSE),0)</f>
        <v>0</v>
      </c>
      <c r="J21" s="87">
        <f>IFERROR(VLOOKUP($B21,'[4]NUM3.1'!$H$3:$P$104,7,FALSE),0)</f>
        <v>0</v>
      </c>
      <c r="K21" s="87">
        <f>IFERROR(VLOOKUP($B21,'[4]NUM3.1'!$H$3:$P$104,8,FALSE),0)</f>
        <v>0</v>
      </c>
      <c r="L21" s="73"/>
      <c r="M21" s="73"/>
      <c r="N21" s="73"/>
      <c r="O21" s="73"/>
      <c r="P21" s="73"/>
      <c r="Q21" s="15">
        <f t="shared" si="0"/>
        <v>0</v>
      </c>
      <c r="R21" s="87">
        <f>IFERROR(VLOOKUP($B21,'[4]DEN3.1'!$H$3:$P$104,2,FALSE),0)</f>
        <v>0</v>
      </c>
      <c r="S21" s="87">
        <f>IFERROR(VLOOKUP($B21,'[4]DEN3.1'!$H$3:$P$104,3,FALSE),0)</f>
        <v>0</v>
      </c>
      <c r="T21" s="87">
        <f>IFERROR(VLOOKUP($B21,'[4]DEN3.1'!$H$3:$P$104,4,FALSE),0)</f>
        <v>0</v>
      </c>
      <c r="U21" s="87">
        <f>IFERROR(VLOOKUP($B21,'[4]DEN3.1'!$H$3:$P$104,5,FALSE),0)</f>
        <v>0</v>
      </c>
      <c r="V21" s="87">
        <f>IFERROR(VLOOKUP($B21,'[4]DEN3.1'!$H$3:$P$104,6,FALSE),0)</f>
        <v>0</v>
      </c>
      <c r="W21" s="87">
        <f>IFERROR(VLOOKUP($B21,'[4]DEN3.1'!$H$3:$P$104,7,FALSE),0)</f>
        <v>0</v>
      </c>
      <c r="X21" s="87">
        <f>IFERROR(VLOOKUP($B21,'[4]DEN3.1'!$H$3:$P$104,8,FALSE),0)</f>
        <v>0</v>
      </c>
      <c r="Y21" s="87"/>
      <c r="Z21" s="73"/>
      <c r="AA21" s="73"/>
      <c r="AB21" s="73"/>
      <c r="AC21" s="73"/>
      <c r="AD21" s="15">
        <f t="shared" si="1"/>
        <v>0</v>
      </c>
    </row>
    <row r="22" spans="1:30" ht="15" thickBot="1" x14ac:dyDescent="0.25">
      <c r="A22" s="94" t="s">
        <v>53</v>
      </c>
      <c r="B22" s="184" t="s">
        <v>50</v>
      </c>
      <c r="C22" s="59"/>
      <c r="D22" s="59"/>
      <c r="E22" s="87">
        <f>IFERROR(VLOOKUP($B22,'[4]NUM3.1'!$H$3:$P$104,2,FALSE),0)</f>
        <v>0</v>
      </c>
      <c r="F22" s="87">
        <f>IFERROR(VLOOKUP($B22,'[4]NUM3.1'!$H$3:$P$104,3,FALSE),0)</f>
        <v>1</v>
      </c>
      <c r="G22" s="87">
        <f>IFERROR(VLOOKUP($B22,'[4]NUM3.1'!$H$3:$P$104,4,FALSE),0)</f>
        <v>0</v>
      </c>
      <c r="H22" s="87">
        <f>IFERROR(VLOOKUP($B22,'[4]NUM3.1'!$H$3:$P$104,5,FALSE),0)</f>
        <v>2</v>
      </c>
      <c r="I22" s="87">
        <f>IFERROR(VLOOKUP($B22,'[4]NUM3.1'!$H$3:$P$104,6,FALSE),0)</f>
        <v>2</v>
      </c>
      <c r="J22" s="87">
        <f>IFERROR(VLOOKUP($B22,'[4]NUM3.1'!$H$3:$P$104,7,FALSE),0)</f>
        <v>0</v>
      </c>
      <c r="K22" s="87">
        <f>IFERROR(VLOOKUP($B22,'[4]NUM3.1'!$H$3:$P$104,8,FALSE),0)</f>
        <v>0</v>
      </c>
      <c r="L22" s="73"/>
      <c r="M22" s="73"/>
      <c r="N22" s="73"/>
      <c r="O22" s="73"/>
      <c r="P22" s="73"/>
      <c r="Q22" s="15">
        <f t="shared" si="0"/>
        <v>5</v>
      </c>
      <c r="R22" s="87">
        <f>IFERROR(VLOOKUP($B22,'[4]DEN3.1'!$H$3:$P$104,2,FALSE),0)</f>
        <v>0</v>
      </c>
      <c r="S22" s="87">
        <f>IFERROR(VLOOKUP($B22,'[4]DEN3.1'!$H$3:$P$104,3,FALSE),0)</f>
        <v>1</v>
      </c>
      <c r="T22" s="87">
        <f>IFERROR(VLOOKUP($B22,'[4]DEN3.1'!$H$3:$P$104,4,FALSE),0)</f>
        <v>0</v>
      </c>
      <c r="U22" s="87">
        <f>IFERROR(VLOOKUP($B22,'[4]DEN3.1'!$H$3:$P$104,5,FALSE),0)</f>
        <v>2</v>
      </c>
      <c r="V22" s="87">
        <f>IFERROR(VLOOKUP($B22,'[4]DEN3.1'!$H$3:$P$104,6,FALSE),0)</f>
        <v>2</v>
      </c>
      <c r="W22" s="87">
        <f>IFERROR(VLOOKUP($B22,'[4]DEN3.1'!$H$3:$P$104,7,FALSE),0)</f>
        <v>0</v>
      </c>
      <c r="X22" s="87">
        <f>IFERROR(VLOOKUP($B22,'[4]DEN3.1'!$H$3:$P$104,8,FALSE),0)</f>
        <v>0</v>
      </c>
      <c r="Y22" s="87"/>
      <c r="Z22" s="73"/>
      <c r="AA22" s="73"/>
      <c r="AB22" s="73"/>
      <c r="AC22" s="73"/>
      <c r="AD22" s="15">
        <f t="shared" si="1"/>
        <v>5</v>
      </c>
    </row>
    <row r="23" spans="1:30" ht="15" thickBot="1" x14ac:dyDescent="0.25">
      <c r="A23" s="94" t="s">
        <v>53</v>
      </c>
      <c r="B23" s="184" t="s">
        <v>51</v>
      </c>
      <c r="C23" s="59"/>
      <c r="D23" s="59"/>
      <c r="E23" s="87">
        <f>IFERROR(VLOOKUP($B23,'[4]NUM3.1'!$H$3:$P$104,2,FALSE),0)</f>
        <v>0</v>
      </c>
      <c r="F23" s="87">
        <f>IFERROR(VLOOKUP($B23,'[4]NUM3.1'!$H$3:$P$104,3,FALSE),0)</f>
        <v>0</v>
      </c>
      <c r="G23" s="87">
        <f>IFERROR(VLOOKUP($B23,'[4]NUM3.1'!$H$3:$P$104,4,FALSE),0)</f>
        <v>0</v>
      </c>
      <c r="H23" s="87">
        <f>IFERROR(VLOOKUP($B23,'[4]NUM3.1'!$H$3:$P$104,5,FALSE),0)</f>
        <v>0</v>
      </c>
      <c r="I23" s="87">
        <f>IFERROR(VLOOKUP($B23,'[4]NUM3.1'!$H$3:$P$104,6,FALSE),0)</f>
        <v>0</v>
      </c>
      <c r="J23" s="87">
        <f>IFERROR(VLOOKUP($B23,'[4]NUM3.1'!$H$3:$P$104,7,FALSE),0)</f>
        <v>1</v>
      </c>
      <c r="K23" s="87">
        <f>IFERROR(VLOOKUP($B23,'[4]NUM3.1'!$H$3:$P$104,8,FALSE),0)</f>
        <v>1</v>
      </c>
      <c r="L23" s="73"/>
      <c r="M23" s="73"/>
      <c r="N23" s="73"/>
      <c r="O23" s="73"/>
      <c r="P23" s="73"/>
      <c r="Q23" s="15">
        <f t="shared" si="0"/>
        <v>2</v>
      </c>
      <c r="R23" s="87">
        <f>IFERROR(VLOOKUP($B23,'[4]DEN3.1'!$H$3:$P$104,2,FALSE),0)</f>
        <v>0</v>
      </c>
      <c r="S23" s="87">
        <f>IFERROR(VLOOKUP($B23,'[4]DEN3.1'!$H$3:$P$104,3,FALSE),0)</f>
        <v>0</v>
      </c>
      <c r="T23" s="87">
        <f>IFERROR(VLOOKUP($B23,'[4]DEN3.1'!$H$3:$P$104,4,FALSE),0)</f>
        <v>0</v>
      </c>
      <c r="U23" s="87">
        <f>IFERROR(VLOOKUP($B23,'[4]DEN3.1'!$H$3:$P$104,5,FALSE),0)</f>
        <v>0</v>
      </c>
      <c r="V23" s="87">
        <f>IFERROR(VLOOKUP($B23,'[4]DEN3.1'!$H$3:$P$104,6,FALSE),0)</f>
        <v>0</v>
      </c>
      <c r="W23" s="87">
        <f>IFERROR(VLOOKUP($B23,'[4]DEN3.1'!$H$3:$P$104,7,FALSE),0)</f>
        <v>1</v>
      </c>
      <c r="X23" s="87">
        <f>IFERROR(VLOOKUP($B23,'[4]DEN3.1'!$H$3:$P$104,8,FALSE),0)</f>
        <v>1</v>
      </c>
      <c r="Y23" s="87"/>
      <c r="Z23" s="73"/>
      <c r="AA23" s="73"/>
      <c r="AB23" s="73"/>
      <c r="AC23" s="73"/>
      <c r="AD23" s="15">
        <f t="shared" si="1"/>
        <v>2</v>
      </c>
    </row>
    <row r="24" spans="1:30" ht="15" thickBot="1" x14ac:dyDescent="0.25">
      <c r="A24" s="94" t="s">
        <v>53</v>
      </c>
      <c r="B24" s="184" t="s">
        <v>52</v>
      </c>
      <c r="C24" s="59"/>
      <c r="D24" s="59"/>
      <c r="E24" s="87">
        <f>IFERROR(VLOOKUP($B24,'[4]NUM3.1'!$H$3:$P$104,2,FALSE),0)</f>
        <v>1</v>
      </c>
      <c r="F24" s="87">
        <f>IFERROR(VLOOKUP($B24,'[4]NUM3.1'!$H$3:$P$104,3,FALSE),0)</f>
        <v>0</v>
      </c>
      <c r="G24" s="87">
        <f>IFERROR(VLOOKUP($B24,'[4]NUM3.1'!$H$3:$P$104,4,FALSE),0)</f>
        <v>0</v>
      </c>
      <c r="H24" s="87">
        <f>IFERROR(VLOOKUP($B24,'[4]NUM3.1'!$H$3:$P$104,5,FALSE),0)</f>
        <v>0</v>
      </c>
      <c r="I24" s="87">
        <f>IFERROR(VLOOKUP($B24,'[4]NUM3.1'!$H$3:$P$104,6,FALSE),0)</f>
        <v>0</v>
      </c>
      <c r="J24" s="87">
        <f>IFERROR(VLOOKUP($B24,'[4]NUM3.1'!$H$3:$P$104,7,FALSE),0)</f>
        <v>0</v>
      </c>
      <c r="K24" s="87">
        <f>IFERROR(VLOOKUP($B24,'[4]NUM3.1'!$H$3:$P$104,8,FALSE),0)</f>
        <v>0</v>
      </c>
      <c r="L24" s="73"/>
      <c r="M24" s="73"/>
      <c r="N24" s="73"/>
      <c r="O24" s="73"/>
      <c r="P24" s="73"/>
      <c r="Q24" s="15">
        <f t="shared" si="0"/>
        <v>1</v>
      </c>
      <c r="R24" s="87">
        <f>IFERROR(VLOOKUP($B24,'[4]DEN3.1'!$H$3:$P$104,2,FALSE),0)</f>
        <v>1</v>
      </c>
      <c r="S24" s="87">
        <f>IFERROR(VLOOKUP($B24,'[4]DEN3.1'!$H$3:$P$104,3,FALSE),0)</f>
        <v>0</v>
      </c>
      <c r="T24" s="87">
        <f>IFERROR(VLOOKUP($B24,'[4]DEN3.1'!$H$3:$P$104,4,FALSE),0)</f>
        <v>0</v>
      </c>
      <c r="U24" s="87">
        <f>IFERROR(VLOOKUP($B24,'[4]DEN3.1'!$H$3:$P$104,5,FALSE),0)</f>
        <v>0</v>
      </c>
      <c r="V24" s="87">
        <f>IFERROR(VLOOKUP($B24,'[4]DEN3.1'!$H$3:$P$104,6,FALSE),0)</f>
        <v>0</v>
      </c>
      <c r="W24" s="87">
        <f>IFERROR(VLOOKUP($B24,'[4]DEN3.1'!$H$3:$P$104,7,FALSE),0)</f>
        <v>0</v>
      </c>
      <c r="X24" s="87">
        <f>IFERROR(VLOOKUP($B24,'[4]DEN3.1'!$H$3:$P$104,8,FALSE),0)</f>
        <v>0</v>
      </c>
      <c r="Y24" s="87"/>
      <c r="Z24" s="73"/>
      <c r="AA24" s="73"/>
      <c r="AB24" s="73"/>
      <c r="AC24" s="73"/>
      <c r="AD24" s="15">
        <f>SUM(R24:AC24)</f>
        <v>1</v>
      </c>
    </row>
    <row r="25" spans="1:30" ht="15" thickBot="1" x14ac:dyDescent="0.25">
      <c r="A25" s="351" t="s">
        <v>175</v>
      </c>
      <c r="B25" s="352"/>
      <c r="C25" s="41">
        <f>+D25/Metas!H69</f>
        <v>1.0201429499675114</v>
      </c>
      <c r="D25" s="17">
        <f>+Q25/AD25</f>
        <v>1</v>
      </c>
      <c r="E25" s="74">
        <f t="shared" ref="E25:H25" si="2">SUM(E12:E24)</f>
        <v>57</v>
      </c>
      <c r="F25" s="74">
        <f t="shared" si="2"/>
        <v>50</v>
      </c>
      <c r="G25" s="74">
        <f t="shared" si="2"/>
        <v>73</v>
      </c>
      <c r="H25" s="74">
        <f t="shared" si="2"/>
        <v>52</v>
      </c>
      <c r="I25" s="74">
        <f t="shared" ref="I25:J25" si="3">SUM(I12:I24)</f>
        <v>48</v>
      </c>
      <c r="J25" s="74">
        <f t="shared" si="3"/>
        <v>84</v>
      </c>
      <c r="K25" s="74">
        <f t="shared" ref="K25" si="4">SUM(K12:K24)</f>
        <v>76</v>
      </c>
      <c r="L25" s="74">
        <f t="shared" ref="K25:AC25" si="5">SUM(L12:L24)</f>
        <v>0</v>
      </c>
      <c r="M25" s="74">
        <f t="shared" si="5"/>
        <v>0</v>
      </c>
      <c r="N25" s="74">
        <f t="shared" si="5"/>
        <v>0</v>
      </c>
      <c r="O25" s="74">
        <f t="shared" si="5"/>
        <v>0</v>
      </c>
      <c r="P25" s="74">
        <f t="shared" si="5"/>
        <v>0</v>
      </c>
      <c r="Q25" s="12">
        <f>SUM(Q12:Q24)</f>
        <v>440</v>
      </c>
      <c r="R25" s="74">
        <f>SUM(R12:R24)</f>
        <v>57</v>
      </c>
      <c r="S25" s="74">
        <f t="shared" si="5"/>
        <v>50</v>
      </c>
      <c r="T25" s="74">
        <f t="shared" si="5"/>
        <v>73</v>
      </c>
      <c r="U25" s="74">
        <f t="shared" si="5"/>
        <v>52</v>
      </c>
      <c r="V25" s="74">
        <f t="shared" ref="V25:W25" si="6">SUM(V12:V24)</f>
        <v>48</v>
      </c>
      <c r="W25" s="74">
        <f t="shared" si="6"/>
        <v>84</v>
      </c>
      <c r="X25" s="74">
        <f t="shared" ref="X25" si="7">SUM(X12:X24)</f>
        <v>76</v>
      </c>
      <c r="Y25" s="74">
        <f t="shared" si="5"/>
        <v>0</v>
      </c>
      <c r="Z25" s="74">
        <f t="shared" si="5"/>
        <v>0</v>
      </c>
      <c r="AA25" s="74">
        <f t="shared" si="5"/>
        <v>0</v>
      </c>
      <c r="AB25" s="74">
        <f t="shared" si="5"/>
        <v>0</v>
      </c>
      <c r="AC25" s="74">
        <f t="shared" si="5"/>
        <v>0</v>
      </c>
      <c r="AD25" s="12">
        <f>SUM(AD12:AD24)</f>
        <v>440</v>
      </c>
    </row>
    <row r="26" spans="1:30" ht="15" thickBot="1" x14ac:dyDescent="0.25">
      <c r="A26" s="94" t="s">
        <v>54</v>
      </c>
      <c r="B26" s="184" t="s">
        <v>55</v>
      </c>
      <c r="C26" s="59"/>
      <c r="D26" s="59"/>
      <c r="E26" s="87">
        <f>IFERROR(VLOOKUP($B26,'[4]NUM3.1'!$H$3:$P$104,2,FALSE),0)</f>
        <v>7</v>
      </c>
      <c r="F26" s="87">
        <f>IFERROR(VLOOKUP($B26,'[4]NUM3.1'!$H$3:$P$104,3,FALSE),0)</f>
        <v>5</v>
      </c>
      <c r="G26" s="87">
        <f>IFERROR(VLOOKUP($B26,'[4]NUM3.1'!$H$3:$P$104,4,FALSE),0)</f>
        <v>15</v>
      </c>
      <c r="H26" s="87">
        <f>IFERROR(VLOOKUP($B26,'[4]NUM3.1'!$H$3:$P$104,5,FALSE),0)</f>
        <v>21</v>
      </c>
      <c r="I26" s="87">
        <f>IFERROR(VLOOKUP($B26,'[4]NUM3.1'!$H$3:$P$104,6,FALSE),0)</f>
        <v>0</v>
      </c>
      <c r="J26" s="87">
        <f>IFERROR(VLOOKUP($B26,'[4]NUM3.1'!$H$3:$P$104,7,FALSE),0)</f>
        <v>7</v>
      </c>
      <c r="K26" s="87">
        <f>IFERROR(VLOOKUP($B26,'[4]NUM3.1'!$H$3:$P$104,8,FALSE),0)</f>
        <v>10</v>
      </c>
      <c r="L26" s="73"/>
      <c r="M26" s="73"/>
      <c r="N26" s="73"/>
      <c r="O26" s="73"/>
      <c r="P26" s="73"/>
      <c r="Q26" s="15">
        <f t="shared" si="0"/>
        <v>65</v>
      </c>
      <c r="R26" s="87">
        <f>IFERROR(VLOOKUP($B26,'[4]DEN3.1'!$H$3:$P$104,2,FALSE),0)</f>
        <v>7</v>
      </c>
      <c r="S26" s="87">
        <f>IFERROR(VLOOKUP($B26,'[4]DEN3.1'!$H$3:$P$104,3,FALSE),0)</f>
        <v>5</v>
      </c>
      <c r="T26" s="87">
        <f>IFERROR(VLOOKUP($B26,'[4]DEN3.1'!$H$3:$P$104,4,FALSE),0)</f>
        <v>15</v>
      </c>
      <c r="U26" s="87">
        <f>IFERROR(VLOOKUP($B26,'[4]DEN3.1'!$H$3:$P$104,5,FALSE),0)</f>
        <v>21</v>
      </c>
      <c r="V26" s="87">
        <f>IFERROR(VLOOKUP($B26,'[4]DEN3.1'!$H$3:$P$104,6,FALSE),0)</f>
        <v>0</v>
      </c>
      <c r="W26" s="87">
        <f>IFERROR(VLOOKUP($B26,'[4]DEN3.1'!$H$3:$P$104,7,FALSE),0)</f>
        <v>7</v>
      </c>
      <c r="X26" s="87">
        <f>IFERROR(VLOOKUP($B26,'[4]DEN3.1'!$H$3:$P$104,8,FALSE),0)</f>
        <v>10</v>
      </c>
      <c r="Y26" s="73"/>
      <c r="Z26" s="73"/>
      <c r="AA26" s="73"/>
      <c r="AB26" s="73"/>
      <c r="AC26" s="73"/>
      <c r="AD26" s="15">
        <f t="shared" si="1"/>
        <v>65</v>
      </c>
    </row>
    <row r="27" spans="1:30" ht="15" thickBot="1" x14ac:dyDescent="0.25">
      <c r="A27" s="94" t="s">
        <v>54</v>
      </c>
      <c r="B27" s="184" t="s">
        <v>56</v>
      </c>
      <c r="C27" s="59"/>
      <c r="D27" s="59"/>
      <c r="E27" s="87">
        <f>IFERROR(VLOOKUP($B27,'[4]NUM3.1'!$H$3:$P$104,2,FALSE),0)</f>
        <v>11</v>
      </c>
      <c r="F27" s="87">
        <f>IFERROR(VLOOKUP($B27,'[4]NUM3.1'!$H$3:$P$104,3,FALSE),0)</f>
        <v>5</v>
      </c>
      <c r="G27" s="87">
        <f>IFERROR(VLOOKUP($B27,'[4]NUM3.1'!$H$3:$P$104,4,FALSE),0)</f>
        <v>11</v>
      </c>
      <c r="H27" s="87">
        <f>IFERROR(VLOOKUP($B27,'[4]NUM3.1'!$H$3:$P$104,5,FALSE),0)</f>
        <v>10</v>
      </c>
      <c r="I27" s="87">
        <f>IFERROR(VLOOKUP($B27,'[4]NUM3.1'!$H$3:$P$104,6,FALSE),0)</f>
        <v>17</v>
      </c>
      <c r="J27" s="87">
        <f>IFERROR(VLOOKUP($B27,'[4]NUM3.1'!$H$3:$P$104,7,FALSE),0)</f>
        <v>10</v>
      </c>
      <c r="K27" s="87">
        <f>IFERROR(VLOOKUP($B27,'[4]NUM3.1'!$H$3:$P$104,8,FALSE),0)</f>
        <v>13</v>
      </c>
      <c r="L27" s="73"/>
      <c r="M27" s="73"/>
      <c r="N27" s="73"/>
      <c r="O27" s="73"/>
      <c r="P27" s="73"/>
      <c r="Q27" s="15">
        <f t="shared" si="0"/>
        <v>77</v>
      </c>
      <c r="R27" s="87">
        <f>IFERROR(VLOOKUP($B27,'[4]DEN3.1'!$H$3:$P$104,2,FALSE),0)</f>
        <v>11</v>
      </c>
      <c r="S27" s="87">
        <f>IFERROR(VLOOKUP($B27,'[4]DEN3.1'!$H$3:$P$104,3,FALSE),0)</f>
        <v>5</v>
      </c>
      <c r="T27" s="87">
        <f>IFERROR(VLOOKUP($B27,'[4]DEN3.1'!$H$3:$P$104,4,FALSE),0)</f>
        <v>11</v>
      </c>
      <c r="U27" s="87">
        <f>IFERROR(VLOOKUP($B27,'[4]DEN3.1'!$H$3:$P$104,5,FALSE),0)</f>
        <v>10</v>
      </c>
      <c r="V27" s="87">
        <f>IFERROR(VLOOKUP($B27,'[4]DEN3.1'!$H$3:$P$104,6,FALSE),0)</f>
        <v>17</v>
      </c>
      <c r="W27" s="87">
        <f>IFERROR(VLOOKUP($B27,'[4]DEN3.1'!$H$3:$P$104,7,FALSE),0)</f>
        <v>10</v>
      </c>
      <c r="X27" s="87">
        <f>IFERROR(VLOOKUP($B27,'[4]DEN3.1'!$H$3:$P$104,8,FALSE),0)</f>
        <v>13</v>
      </c>
      <c r="Y27" s="73"/>
      <c r="Z27" s="73"/>
      <c r="AA27" s="73"/>
      <c r="AB27" s="73"/>
      <c r="AC27" s="73"/>
      <c r="AD27" s="15">
        <f t="shared" si="1"/>
        <v>77</v>
      </c>
    </row>
    <row r="28" spans="1:30" ht="15" thickBot="1" x14ac:dyDescent="0.25">
      <c r="A28" s="94" t="s">
        <v>54</v>
      </c>
      <c r="B28" s="184" t="s">
        <v>57</v>
      </c>
      <c r="C28" s="59"/>
      <c r="D28" s="59"/>
      <c r="E28" s="87">
        <f>IFERROR(VLOOKUP($B28,'[4]NUM3.1'!$H$3:$P$104,2,FALSE),0)</f>
        <v>1</v>
      </c>
      <c r="F28" s="87">
        <f>IFERROR(VLOOKUP($B28,'[4]NUM3.1'!$H$3:$P$104,3,FALSE),0)</f>
        <v>3</v>
      </c>
      <c r="G28" s="87">
        <f>IFERROR(VLOOKUP($B28,'[4]NUM3.1'!$H$3:$P$104,4,FALSE),0)</f>
        <v>9</v>
      </c>
      <c r="H28" s="87">
        <f>IFERROR(VLOOKUP($B28,'[4]NUM3.1'!$H$3:$P$104,5,FALSE),0)</f>
        <v>3</v>
      </c>
      <c r="I28" s="87">
        <f>IFERROR(VLOOKUP($B28,'[4]NUM3.1'!$H$3:$P$104,6,FALSE),0)</f>
        <v>12</v>
      </c>
      <c r="J28" s="87">
        <f>IFERROR(VLOOKUP($B28,'[4]NUM3.1'!$H$3:$P$104,7,FALSE),0)</f>
        <v>4</v>
      </c>
      <c r="K28" s="87">
        <f>IFERROR(VLOOKUP($B28,'[4]NUM3.1'!$H$3:$P$104,8,FALSE),0)</f>
        <v>3</v>
      </c>
      <c r="L28" s="73"/>
      <c r="M28" s="73"/>
      <c r="N28" s="73"/>
      <c r="O28" s="73"/>
      <c r="P28" s="73"/>
      <c r="Q28" s="15">
        <f t="shared" si="0"/>
        <v>35</v>
      </c>
      <c r="R28" s="87">
        <f>IFERROR(VLOOKUP($B28,'[4]DEN3.1'!$H$3:$P$104,2,FALSE),0)</f>
        <v>1</v>
      </c>
      <c r="S28" s="87">
        <f>IFERROR(VLOOKUP($B28,'[4]DEN3.1'!$H$3:$P$104,3,FALSE),0)</f>
        <v>3</v>
      </c>
      <c r="T28" s="87">
        <f>IFERROR(VLOOKUP($B28,'[4]DEN3.1'!$H$3:$P$104,4,FALSE),0)</f>
        <v>9</v>
      </c>
      <c r="U28" s="87">
        <f>IFERROR(VLOOKUP($B28,'[4]DEN3.1'!$H$3:$P$104,5,FALSE),0)</f>
        <v>3</v>
      </c>
      <c r="V28" s="87">
        <f>IFERROR(VLOOKUP($B28,'[4]DEN3.1'!$H$3:$P$104,6,FALSE),0)</f>
        <v>12</v>
      </c>
      <c r="W28" s="87">
        <f>IFERROR(VLOOKUP($B28,'[4]DEN3.1'!$H$3:$P$104,7,FALSE),0)</f>
        <v>4</v>
      </c>
      <c r="X28" s="87">
        <f>IFERROR(VLOOKUP($B28,'[4]DEN3.1'!$H$3:$P$104,8,FALSE),0)</f>
        <v>3</v>
      </c>
      <c r="Y28" s="73"/>
      <c r="Z28" s="73"/>
      <c r="AA28" s="73"/>
      <c r="AB28" s="73"/>
      <c r="AC28" s="73"/>
      <c r="AD28" s="15">
        <f t="shared" si="1"/>
        <v>35</v>
      </c>
    </row>
    <row r="29" spans="1:30" ht="15" thickBot="1" x14ac:dyDescent="0.25">
      <c r="A29" s="94" t="s">
        <v>54</v>
      </c>
      <c r="B29" s="184" t="s">
        <v>58</v>
      </c>
      <c r="C29" s="59"/>
      <c r="D29" s="59"/>
      <c r="E29" s="87">
        <f>IFERROR(VLOOKUP($B29,'[4]NUM3.1'!$H$3:$P$104,2,FALSE),0)</f>
        <v>0</v>
      </c>
      <c r="F29" s="87">
        <f>IFERROR(VLOOKUP($B29,'[4]NUM3.1'!$H$3:$P$104,3,FALSE),0)</f>
        <v>6</v>
      </c>
      <c r="G29" s="87">
        <f>IFERROR(VLOOKUP($B29,'[4]NUM3.1'!$H$3:$P$104,4,FALSE),0)</f>
        <v>2</v>
      </c>
      <c r="H29" s="87">
        <f>IFERROR(VLOOKUP($B29,'[4]NUM3.1'!$H$3:$P$104,5,FALSE),0)</f>
        <v>3</v>
      </c>
      <c r="I29" s="87">
        <f>IFERROR(VLOOKUP($B29,'[4]NUM3.1'!$H$3:$P$104,6,FALSE),0)</f>
        <v>3</v>
      </c>
      <c r="J29" s="87">
        <f>IFERROR(VLOOKUP($B29,'[4]NUM3.1'!$H$3:$P$104,7,FALSE),0)</f>
        <v>0</v>
      </c>
      <c r="K29" s="87">
        <f>IFERROR(VLOOKUP($B29,'[4]NUM3.1'!$H$3:$P$104,8,FALSE),0)</f>
        <v>2</v>
      </c>
      <c r="L29" s="73"/>
      <c r="M29" s="73"/>
      <c r="N29" s="73"/>
      <c r="O29" s="73"/>
      <c r="P29" s="73"/>
      <c r="Q29" s="15">
        <f t="shared" si="0"/>
        <v>16</v>
      </c>
      <c r="R29" s="87">
        <f>IFERROR(VLOOKUP($B29,'[4]DEN3.1'!$H$3:$P$104,2,FALSE),0)</f>
        <v>0</v>
      </c>
      <c r="S29" s="87">
        <f>IFERROR(VLOOKUP($B29,'[4]DEN3.1'!$H$3:$P$104,3,FALSE),0)</f>
        <v>6</v>
      </c>
      <c r="T29" s="87">
        <f>IFERROR(VLOOKUP($B29,'[4]DEN3.1'!$H$3:$P$104,4,FALSE),0)</f>
        <v>2</v>
      </c>
      <c r="U29" s="87">
        <f>IFERROR(VLOOKUP($B29,'[4]DEN3.1'!$H$3:$P$104,5,FALSE),0)</f>
        <v>3</v>
      </c>
      <c r="V29" s="87">
        <f>IFERROR(VLOOKUP($B29,'[4]DEN3.1'!$H$3:$P$104,6,FALSE),0)</f>
        <v>3</v>
      </c>
      <c r="W29" s="87">
        <f>IFERROR(VLOOKUP($B29,'[4]DEN3.1'!$H$3:$P$104,7,FALSE),0)</f>
        <v>0</v>
      </c>
      <c r="X29" s="87">
        <f>IFERROR(VLOOKUP($B29,'[4]DEN3.1'!$H$3:$P$104,8,FALSE),0)</f>
        <v>2</v>
      </c>
      <c r="Y29" s="73"/>
      <c r="Z29" s="73"/>
      <c r="AA29" s="73"/>
      <c r="AB29" s="73"/>
      <c r="AC29" s="73"/>
      <c r="AD29" s="15">
        <f t="shared" si="1"/>
        <v>16</v>
      </c>
    </row>
    <row r="30" spans="1:30" ht="15" thickBot="1" x14ac:dyDescent="0.25">
      <c r="A30" s="94" t="s">
        <v>54</v>
      </c>
      <c r="B30" s="184" t="s">
        <v>59</v>
      </c>
      <c r="C30" s="59"/>
      <c r="D30" s="59"/>
      <c r="E30" s="87">
        <f>IFERROR(VLOOKUP($B30,'[4]NUM3.1'!$H$3:$P$104,2,FALSE),0)</f>
        <v>54</v>
      </c>
      <c r="F30" s="87">
        <f>IFERROR(VLOOKUP($B30,'[4]NUM3.1'!$H$3:$P$104,3,FALSE),0)</f>
        <v>46</v>
      </c>
      <c r="G30" s="87">
        <f>IFERROR(VLOOKUP($B30,'[4]NUM3.1'!$H$3:$P$104,4,FALSE),0)</f>
        <v>57</v>
      </c>
      <c r="H30" s="87">
        <f>IFERROR(VLOOKUP($B30,'[4]NUM3.1'!$H$3:$P$104,5,FALSE),0)</f>
        <v>59</v>
      </c>
      <c r="I30" s="87">
        <f>IFERROR(VLOOKUP($B30,'[4]NUM3.1'!$H$3:$P$104,6,FALSE),0)</f>
        <v>48</v>
      </c>
      <c r="J30" s="87">
        <f>IFERROR(VLOOKUP($B30,'[4]NUM3.1'!$H$3:$P$104,7,FALSE),0)</f>
        <v>47</v>
      </c>
      <c r="K30" s="87">
        <f>IFERROR(VLOOKUP($B30,'[4]NUM3.1'!$H$3:$P$104,8,FALSE),0)</f>
        <v>47</v>
      </c>
      <c r="L30" s="73"/>
      <c r="M30" s="73"/>
      <c r="N30" s="73"/>
      <c r="O30" s="73"/>
      <c r="P30" s="73"/>
      <c r="Q30" s="15">
        <f t="shared" si="0"/>
        <v>358</v>
      </c>
      <c r="R30" s="87">
        <f>IFERROR(VLOOKUP($B30,'[4]DEN3.1'!$H$3:$P$104,2,FALSE),0)</f>
        <v>54</v>
      </c>
      <c r="S30" s="87">
        <f>IFERROR(VLOOKUP($B30,'[4]DEN3.1'!$H$3:$P$104,3,FALSE),0)</f>
        <v>46</v>
      </c>
      <c r="T30" s="87">
        <f>IFERROR(VLOOKUP($B30,'[4]DEN3.1'!$H$3:$P$104,4,FALSE),0)</f>
        <v>57</v>
      </c>
      <c r="U30" s="87">
        <f>IFERROR(VLOOKUP($B30,'[4]DEN3.1'!$H$3:$P$104,5,FALSE),0)</f>
        <v>59</v>
      </c>
      <c r="V30" s="87">
        <f>IFERROR(VLOOKUP($B30,'[4]DEN3.1'!$H$3:$P$104,6,FALSE),0)</f>
        <v>49</v>
      </c>
      <c r="W30" s="87">
        <f>IFERROR(VLOOKUP($B30,'[4]DEN3.1'!$H$3:$P$104,7,FALSE),0)</f>
        <v>47</v>
      </c>
      <c r="X30" s="87">
        <f>IFERROR(VLOOKUP($B30,'[4]DEN3.1'!$H$3:$P$104,8,FALSE),0)</f>
        <v>47</v>
      </c>
      <c r="Y30" s="73"/>
      <c r="Z30" s="73"/>
      <c r="AA30" s="73"/>
      <c r="AB30" s="73"/>
      <c r="AC30" s="73"/>
      <c r="AD30" s="15">
        <f t="shared" si="1"/>
        <v>359</v>
      </c>
    </row>
    <row r="31" spans="1:30" ht="15" thickBot="1" x14ac:dyDescent="0.25">
      <c r="A31" s="94" t="s">
        <v>54</v>
      </c>
      <c r="B31" s="184" t="s">
        <v>60</v>
      </c>
      <c r="C31" s="59"/>
      <c r="D31" s="59"/>
      <c r="E31" s="87">
        <f>IFERROR(VLOOKUP($B31,'[4]NUM3.1'!$H$3:$P$104,2,FALSE),0)</f>
        <v>0</v>
      </c>
      <c r="F31" s="87">
        <f>IFERROR(VLOOKUP($B31,'[4]NUM3.1'!$H$3:$P$104,3,FALSE),0)</f>
        <v>0</v>
      </c>
      <c r="G31" s="87">
        <f>IFERROR(VLOOKUP($B31,'[4]NUM3.1'!$H$3:$P$104,4,FALSE),0)</f>
        <v>0</v>
      </c>
      <c r="H31" s="87">
        <f>IFERROR(VLOOKUP($B31,'[4]NUM3.1'!$H$3:$P$104,5,FALSE),0)</f>
        <v>0</v>
      </c>
      <c r="I31" s="87">
        <f>IFERROR(VLOOKUP($B31,'[4]NUM3.1'!$H$3:$P$104,6,FALSE),0)</f>
        <v>0</v>
      </c>
      <c r="J31" s="87">
        <f>IFERROR(VLOOKUP($B31,'[4]NUM3.1'!$H$3:$P$104,7,FALSE),0)</f>
        <v>0</v>
      </c>
      <c r="K31" s="87">
        <f>IFERROR(VLOOKUP($B31,'[4]NUM3.1'!$H$3:$P$104,8,FALSE),0)</f>
        <v>0</v>
      </c>
      <c r="L31" s="73"/>
      <c r="M31" s="73"/>
      <c r="N31" s="73"/>
      <c r="O31" s="73"/>
      <c r="P31" s="73"/>
      <c r="Q31" s="15">
        <f t="shared" si="0"/>
        <v>0</v>
      </c>
      <c r="R31" s="87">
        <f>IFERROR(VLOOKUP($B31,'[4]DEN3.1'!$H$3:$P$104,2,FALSE),0)</f>
        <v>0</v>
      </c>
      <c r="S31" s="87">
        <f>IFERROR(VLOOKUP($B31,'[4]DEN3.1'!$H$3:$P$104,3,FALSE),0)</f>
        <v>0</v>
      </c>
      <c r="T31" s="87">
        <f>IFERROR(VLOOKUP($B31,'[4]DEN3.1'!$H$3:$P$104,4,FALSE),0)</f>
        <v>0</v>
      </c>
      <c r="U31" s="87">
        <f>IFERROR(VLOOKUP($B31,'[4]DEN3.1'!$H$3:$P$104,5,FALSE),0)</f>
        <v>0</v>
      </c>
      <c r="V31" s="87">
        <f>IFERROR(VLOOKUP($B31,'[4]DEN3.1'!$H$3:$P$104,6,FALSE),0)</f>
        <v>0</v>
      </c>
      <c r="W31" s="87">
        <f>IFERROR(VLOOKUP($B31,'[4]DEN3.1'!$H$3:$P$104,7,FALSE),0)</f>
        <v>0</v>
      </c>
      <c r="X31" s="87">
        <f>IFERROR(VLOOKUP($B31,'[4]DEN3.1'!$H$3:$P$104,8,FALSE),0)</f>
        <v>0</v>
      </c>
      <c r="Y31" s="73"/>
      <c r="Z31" s="73"/>
      <c r="AA31" s="73"/>
      <c r="AB31" s="73"/>
      <c r="AC31" s="73"/>
      <c r="AD31" s="15">
        <f t="shared" si="1"/>
        <v>0</v>
      </c>
    </row>
    <row r="32" spans="1:30" ht="15" thickBot="1" x14ac:dyDescent="0.25">
      <c r="A32" s="94" t="s">
        <v>54</v>
      </c>
      <c r="B32" s="184" t="s">
        <v>61</v>
      </c>
      <c r="C32" s="59"/>
      <c r="D32" s="59"/>
      <c r="E32" s="87">
        <f>IFERROR(VLOOKUP($B32,'[4]NUM3.1'!$H$3:$P$104,2,FALSE),0)</f>
        <v>3</v>
      </c>
      <c r="F32" s="87">
        <f>IFERROR(VLOOKUP($B32,'[4]NUM3.1'!$H$3:$P$104,3,FALSE),0)</f>
        <v>2</v>
      </c>
      <c r="G32" s="87">
        <f>IFERROR(VLOOKUP($B32,'[4]NUM3.1'!$H$3:$P$104,4,FALSE),0)</f>
        <v>1</v>
      </c>
      <c r="H32" s="87">
        <f>IFERROR(VLOOKUP($B32,'[4]NUM3.1'!$H$3:$P$104,5,FALSE),0)</f>
        <v>2</v>
      </c>
      <c r="I32" s="87">
        <f>IFERROR(VLOOKUP($B32,'[4]NUM3.1'!$H$3:$P$104,6,FALSE),0)</f>
        <v>1</v>
      </c>
      <c r="J32" s="87">
        <f>IFERROR(VLOOKUP($B32,'[4]NUM3.1'!$H$3:$P$104,7,FALSE),0)</f>
        <v>0</v>
      </c>
      <c r="K32" s="87">
        <f>IFERROR(VLOOKUP($B32,'[4]NUM3.1'!$H$3:$P$104,8,FALSE),0)</f>
        <v>0</v>
      </c>
      <c r="L32" s="73"/>
      <c r="M32" s="73"/>
      <c r="N32" s="73"/>
      <c r="O32" s="73"/>
      <c r="P32" s="73"/>
      <c r="Q32" s="15">
        <f t="shared" si="0"/>
        <v>9</v>
      </c>
      <c r="R32" s="87">
        <f>IFERROR(VLOOKUP($B32,'[4]DEN3.1'!$H$3:$P$104,2,FALSE),0)</f>
        <v>3</v>
      </c>
      <c r="S32" s="87">
        <f>IFERROR(VLOOKUP($B32,'[4]DEN3.1'!$H$3:$P$104,3,FALSE),0)</f>
        <v>2</v>
      </c>
      <c r="T32" s="87">
        <f>IFERROR(VLOOKUP($B32,'[4]DEN3.1'!$H$3:$P$104,4,FALSE),0)</f>
        <v>1</v>
      </c>
      <c r="U32" s="87">
        <f>IFERROR(VLOOKUP($B32,'[4]DEN3.1'!$H$3:$P$104,5,FALSE),0)</f>
        <v>2</v>
      </c>
      <c r="V32" s="87">
        <f>IFERROR(VLOOKUP($B32,'[4]DEN3.1'!$H$3:$P$104,6,FALSE),0)</f>
        <v>1</v>
      </c>
      <c r="W32" s="87">
        <f>IFERROR(VLOOKUP($B32,'[4]DEN3.1'!$H$3:$P$104,7,FALSE),0)</f>
        <v>0</v>
      </c>
      <c r="X32" s="87">
        <f>IFERROR(VLOOKUP($B32,'[4]DEN3.1'!$H$3:$P$104,8,FALSE),0)</f>
        <v>0</v>
      </c>
      <c r="Y32" s="73"/>
      <c r="Z32" s="73"/>
      <c r="AA32" s="73"/>
      <c r="AB32" s="73"/>
      <c r="AC32" s="73"/>
      <c r="AD32" s="15">
        <f t="shared" si="1"/>
        <v>9</v>
      </c>
    </row>
    <row r="33" spans="1:30" ht="15" thickBot="1" x14ac:dyDescent="0.25">
      <c r="A33" s="94" t="s">
        <v>54</v>
      </c>
      <c r="B33" s="184" t="s">
        <v>62</v>
      </c>
      <c r="C33" s="59"/>
      <c r="D33" s="59"/>
      <c r="E33" s="87">
        <f>IFERROR(VLOOKUP($B33,'[4]NUM3.1'!$H$3:$P$104,2,FALSE),0)</f>
        <v>2</v>
      </c>
      <c r="F33" s="87">
        <f>IFERROR(VLOOKUP($B33,'[4]NUM3.1'!$H$3:$P$104,3,FALSE),0)</f>
        <v>2</v>
      </c>
      <c r="G33" s="87">
        <f>IFERROR(VLOOKUP($B33,'[4]NUM3.1'!$H$3:$P$104,4,FALSE),0)</f>
        <v>0</v>
      </c>
      <c r="H33" s="87">
        <f>IFERROR(VLOOKUP($B33,'[4]NUM3.1'!$H$3:$P$104,5,FALSE),0)</f>
        <v>3</v>
      </c>
      <c r="I33" s="87">
        <f>IFERROR(VLOOKUP($B33,'[4]NUM3.1'!$H$3:$P$104,6,FALSE),0)</f>
        <v>2</v>
      </c>
      <c r="J33" s="87">
        <f>IFERROR(VLOOKUP($B33,'[4]NUM3.1'!$H$3:$P$104,7,FALSE),0)</f>
        <v>3</v>
      </c>
      <c r="K33" s="87">
        <f>IFERROR(VLOOKUP($B33,'[4]NUM3.1'!$H$3:$P$104,8,FALSE),0)</f>
        <v>3</v>
      </c>
      <c r="L33" s="73"/>
      <c r="M33" s="73"/>
      <c r="N33" s="73"/>
      <c r="O33" s="73"/>
      <c r="P33" s="73"/>
      <c r="Q33" s="15">
        <f t="shared" si="0"/>
        <v>15</v>
      </c>
      <c r="R33" s="87">
        <f>IFERROR(VLOOKUP($B33,'[4]DEN3.1'!$H$3:$P$104,2,FALSE),0)</f>
        <v>2</v>
      </c>
      <c r="S33" s="87">
        <f>IFERROR(VLOOKUP($B33,'[4]DEN3.1'!$H$3:$P$104,3,FALSE),0)</f>
        <v>2</v>
      </c>
      <c r="T33" s="87">
        <f>IFERROR(VLOOKUP($B33,'[4]DEN3.1'!$H$3:$P$104,4,FALSE),0)</f>
        <v>0</v>
      </c>
      <c r="U33" s="87">
        <f>IFERROR(VLOOKUP($B33,'[4]DEN3.1'!$H$3:$P$104,5,FALSE),0)</f>
        <v>3</v>
      </c>
      <c r="V33" s="87">
        <f>IFERROR(VLOOKUP($B33,'[4]DEN3.1'!$H$3:$P$104,6,FALSE),0)</f>
        <v>2</v>
      </c>
      <c r="W33" s="87">
        <f>IFERROR(VLOOKUP($B33,'[4]DEN3.1'!$H$3:$P$104,7,FALSE),0)</f>
        <v>3</v>
      </c>
      <c r="X33" s="87">
        <f>IFERROR(VLOOKUP($B33,'[4]DEN3.1'!$H$3:$P$104,8,FALSE),0)</f>
        <v>3</v>
      </c>
      <c r="Y33" s="73"/>
      <c r="Z33" s="73"/>
      <c r="AA33" s="73"/>
      <c r="AB33" s="73"/>
      <c r="AC33" s="73"/>
      <c r="AD33" s="15">
        <f t="shared" si="1"/>
        <v>15</v>
      </c>
    </row>
    <row r="34" spans="1:30" ht="15" thickBot="1" x14ac:dyDescent="0.25">
      <c r="A34" s="94" t="s">
        <v>54</v>
      </c>
      <c r="B34" s="184" t="s">
        <v>63</v>
      </c>
      <c r="C34" s="59"/>
      <c r="D34" s="59"/>
      <c r="E34" s="87">
        <f>IFERROR(VLOOKUP($B34,'[4]NUM3.1'!$H$3:$P$104,2,FALSE),0)</f>
        <v>0</v>
      </c>
      <c r="F34" s="87">
        <f>IFERROR(VLOOKUP($B34,'[4]NUM3.1'!$H$3:$P$104,3,FALSE),0)</f>
        <v>0</v>
      </c>
      <c r="G34" s="87">
        <f>IFERROR(VLOOKUP($B34,'[4]NUM3.1'!$H$3:$P$104,4,FALSE),0)</f>
        <v>0</v>
      </c>
      <c r="H34" s="87">
        <f>IFERROR(VLOOKUP($B34,'[4]NUM3.1'!$H$3:$P$104,5,FALSE),0)</f>
        <v>0</v>
      </c>
      <c r="I34" s="87">
        <f>IFERROR(VLOOKUP($B34,'[4]NUM3.1'!$H$3:$P$104,6,FALSE),0)</f>
        <v>0</v>
      </c>
      <c r="J34" s="87">
        <f>IFERROR(VLOOKUP($B34,'[4]NUM3.1'!$H$3:$P$104,7,FALSE),0)</f>
        <v>0</v>
      </c>
      <c r="K34" s="87">
        <f>IFERROR(VLOOKUP($B34,'[4]NUM3.1'!$H$3:$P$104,8,FALSE),0)</f>
        <v>0</v>
      </c>
      <c r="L34" s="73"/>
      <c r="M34" s="73"/>
      <c r="N34" s="73"/>
      <c r="O34" s="73"/>
      <c r="P34" s="73"/>
      <c r="Q34" s="15">
        <f t="shared" si="0"/>
        <v>0</v>
      </c>
      <c r="R34" s="87">
        <f>IFERROR(VLOOKUP($B34,'[4]DEN3.1'!$H$3:$P$104,2,FALSE),0)</f>
        <v>0</v>
      </c>
      <c r="S34" s="87">
        <f>IFERROR(VLOOKUP($B34,'[4]DEN3.1'!$H$3:$P$104,3,FALSE),0)</f>
        <v>0</v>
      </c>
      <c r="T34" s="87">
        <f>IFERROR(VLOOKUP($B34,'[4]DEN3.1'!$H$3:$P$104,4,FALSE),0)</f>
        <v>0</v>
      </c>
      <c r="U34" s="87">
        <f>IFERROR(VLOOKUP($B34,'[4]DEN3.1'!$H$3:$P$104,5,FALSE),0)</f>
        <v>0</v>
      </c>
      <c r="V34" s="87">
        <f>IFERROR(VLOOKUP($B34,'[4]DEN3.1'!$H$3:$P$104,6,FALSE),0)</f>
        <v>0</v>
      </c>
      <c r="W34" s="87">
        <f>IFERROR(VLOOKUP($B34,'[4]DEN3.1'!$H$3:$P$104,7,FALSE),0)</f>
        <v>0</v>
      </c>
      <c r="X34" s="87">
        <f>IFERROR(VLOOKUP($B34,'[4]DEN3.1'!$H$3:$P$104,8,FALSE),0)</f>
        <v>0</v>
      </c>
      <c r="Y34" s="73"/>
      <c r="Z34" s="73"/>
      <c r="AA34" s="73"/>
      <c r="AB34" s="73"/>
      <c r="AC34" s="73"/>
      <c r="AD34" s="15">
        <f t="shared" si="1"/>
        <v>0</v>
      </c>
    </row>
    <row r="35" spans="1:30" ht="15" thickBot="1" x14ac:dyDescent="0.25">
      <c r="A35" s="94" t="s">
        <v>54</v>
      </c>
      <c r="B35" s="184" t="s">
        <v>64</v>
      </c>
      <c r="C35" s="59"/>
      <c r="D35" s="59"/>
      <c r="E35" s="87">
        <f>IFERROR(VLOOKUP($B35,'[4]NUM3.1'!$H$3:$P$104,2,FALSE),0)</f>
        <v>2</v>
      </c>
      <c r="F35" s="87">
        <f>IFERROR(VLOOKUP($B35,'[4]NUM3.1'!$H$3:$P$104,3,FALSE),0)</f>
        <v>2</v>
      </c>
      <c r="G35" s="87">
        <f>IFERROR(VLOOKUP($B35,'[4]NUM3.1'!$H$3:$P$104,4,FALSE),0)</f>
        <v>1</v>
      </c>
      <c r="H35" s="87">
        <f>IFERROR(VLOOKUP($B35,'[4]NUM3.1'!$H$3:$P$104,5,FALSE),0)</f>
        <v>3</v>
      </c>
      <c r="I35" s="87">
        <f>IFERROR(VLOOKUP($B35,'[4]NUM3.1'!$H$3:$P$104,6,FALSE),0)</f>
        <v>0</v>
      </c>
      <c r="J35" s="87">
        <f>IFERROR(VLOOKUP($B35,'[4]NUM3.1'!$H$3:$P$104,7,FALSE),0)</f>
        <v>1</v>
      </c>
      <c r="K35" s="87">
        <f>IFERROR(VLOOKUP($B35,'[4]NUM3.1'!$H$3:$P$104,8,FALSE),0)</f>
        <v>1</v>
      </c>
      <c r="L35" s="73"/>
      <c r="M35" s="73"/>
      <c r="N35" s="73"/>
      <c r="O35" s="73"/>
      <c r="P35" s="73"/>
      <c r="Q35" s="15">
        <f t="shared" si="0"/>
        <v>10</v>
      </c>
      <c r="R35" s="87">
        <f>IFERROR(VLOOKUP($B35,'[4]DEN3.1'!$H$3:$P$104,2,FALSE),0)</f>
        <v>2</v>
      </c>
      <c r="S35" s="87">
        <f>IFERROR(VLOOKUP($B35,'[4]DEN3.1'!$H$3:$P$104,3,FALSE),0)</f>
        <v>2</v>
      </c>
      <c r="T35" s="87">
        <f>IFERROR(VLOOKUP($B35,'[4]DEN3.1'!$H$3:$P$104,4,FALSE),0)</f>
        <v>1</v>
      </c>
      <c r="U35" s="87">
        <f>IFERROR(VLOOKUP($B35,'[4]DEN3.1'!$H$3:$P$104,5,FALSE),0)</f>
        <v>3</v>
      </c>
      <c r="V35" s="87">
        <f>IFERROR(VLOOKUP($B35,'[4]DEN3.1'!$H$3:$P$104,6,FALSE),0)</f>
        <v>0</v>
      </c>
      <c r="W35" s="87">
        <f>IFERROR(VLOOKUP($B35,'[4]DEN3.1'!$H$3:$P$104,7,FALSE),0)</f>
        <v>1</v>
      </c>
      <c r="X35" s="87">
        <f>IFERROR(VLOOKUP($B35,'[4]DEN3.1'!$H$3:$P$104,8,FALSE),0)</f>
        <v>1</v>
      </c>
      <c r="Y35" s="73"/>
      <c r="Z35" s="73"/>
      <c r="AA35" s="73"/>
      <c r="AB35" s="73"/>
      <c r="AC35" s="73"/>
      <c r="AD35" s="15">
        <f t="shared" si="1"/>
        <v>10</v>
      </c>
    </row>
    <row r="36" spans="1:30" ht="15" thickBot="1" x14ac:dyDescent="0.25">
      <c r="A36" s="94" t="s">
        <v>54</v>
      </c>
      <c r="B36" s="184" t="s">
        <v>346</v>
      </c>
      <c r="C36" s="59"/>
      <c r="D36" s="59"/>
      <c r="E36" s="87">
        <f>IFERROR(VLOOKUP($B36,'[4]NUM3.1'!$H$3:$P$104,2,FALSE),0)</f>
        <v>3</v>
      </c>
      <c r="F36" s="87">
        <f>IFERROR(VLOOKUP($B36,'[4]NUM3.1'!$H$3:$P$104,3,FALSE),0)</f>
        <v>4</v>
      </c>
      <c r="G36" s="87">
        <f>IFERROR(VLOOKUP($B36,'[4]NUM3.1'!$H$3:$P$104,4,FALSE),0)</f>
        <v>2</v>
      </c>
      <c r="H36" s="87">
        <f>IFERROR(VLOOKUP($B36,'[4]NUM3.1'!$H$3:$P$104,5,FALSE),0)</f>
        <v>3</v>
      </c>
      <c r="I36" s="87">
        <f>IFERROR(VLOOKUP($B36,'[4]NUM3.1'!$H$3:$P$104,6,FALSE),0)</f>
        <v>5</v>
      </c>
      <c r="J36" s="87">
        <f>IFERROR(VLOOKUP($B36,'[4]NUM3.1'!$H$3:$P$104,7,FALSE),0)</f>
        <v>4</v>
      </c>
      <c r="K36" s="87">
        <f>IFERROR(VLOOKUP($B36,'[4]NUM3.1'!$H$3:$P$104,8,FALSE),0)</f>
        <v>0</v>
      </c>
      <c r="L36" s="73"/>
      <c r="M36" s="73"/>
      <c r="N36" s="73"/>
      <c r="O36" s="73"/>
      <c r="P36" s="73"/>
      <c r="Q36" s="15">
        <f t="shared" si="0"/>
        <v>21</v>
      </c>
      <c r="R36" s="87">
        <f>IFERROR(VLOOKUP($B36,'[4]DEN3.1'!$H$3:$P$104,2,FALSE),0)</f>
        <v>3</v>
      </c>
      <c r="S36" s="87">
        <f>IFERROR(VLOOKUP($B36,'[4]DEN3.1'!$H$3:$P$104,3,FALSE),0)</f>
        <v>4</v>
      </c>
      <c r="T36" s="87">
        <f>IFERROR(VLOOKUP($B36,'[4]DEN3.1'!$H$3:$P$104,4,FALSE),0)</f>
        <v>2</v>
      </c>
      <c r="U36" s="87">
        <f>IFERROR(VLOOKUP($B36,'[4]DEN3.1'!$H$3:$P$104,5,FALSE),0)</f>
        <v>3</v>
      </c>
      <c r="V36" s="87">
        <f>IFERROR(VLOOKUP($B36,'[4]DEN3.1'!$H$3:$P$104,6,FALSE),0)</f>
        <v>5</v>
      </c>
      <c r="W36" s="87">
        <f>IFERROR(VLOOKUP($B36,'[4]DEN3.1'!$H$3:$P$104,7,FALSE),0)</f>
        <v>4</v>
      </c>
      <c r="X36" s="87">
        <f>IFERROR(VLOOKUP($B36,'[4]DEN3.1'!$H$3:$P$104,8,FALSE),0)</f>
        <v>0</v>
      </c>
      <c r="Y36" s="73"/>
      <c r="Z36" s="73"/>
      <c r="AA36" s="73"/>
      <c r="AB36" s="73"/>
      <c r="AC36" s="73"/>
      <c r="AD36" s="15">
        <f t="shared" si="1"/>
        <v>21</v>
      </c>
    </row>
    <row r="37" spans="1:30" ht="15" thickBot="1" x14ac:dyDescent="0.25">
      <c r="A37" s="351" t="s">
        <v>176</v>
      </c>
      <c r="B37" s="352"/>
      <c r="C37" s="41">
        <f>+D37/Metas!H67</f>
        <v>1.0186664268398871</v>
      </c>
      <c r="D37" s="17">
        <f>+Q37/AD37</f>
        <v>0.99835255354200991</v>
      </c>
      <c r="E37" s="51">
        <f>SUM(E26:E36)</f>
        <v>83</v>
      </c>
      <c r="F37" s="51">
        <f t="shared" ref="F37:O37" si="8">SUM(F26:F36)</f>
        <v>75</v>
      </c>
      <c r="G37" s="51">
        <f t="shared" si="8"/>
        <v>98</v>
      </c>
      <c r="H37" s="51">
        <f t="shared" si="8"/>
        <v>107</v>
      </c>
      <c r="I37" s="51">
        <f t="shared" ref="I37:J37" si="9">SUM(I26:I36)</f>
        <v>88</v>
      </c>
      <c r="J37" s="51">
        <f t="shared" si="9"/>
        <v>76</v>
      </c>
      <c r="K37" s="51">
        <f t="shared" ref="K37" si="10">SUM(K26:K36)</f>
        <v>79</v>
      </c>
      <c r="L37" s="51">
        <f t="shared" si="8"/>
        <v>0</v>
      </c>
      <c r="M37" s="51">
        <f t="shared" si="8"/>
        <v>0</v>
      </c>
      <c r="N37" s="51">
        <f t="shared" si="8"/>
        <v>0</v>
      </c>
      <c r="O37" s="51">
        <f t="shared" si="8"/>
        <v>0</v>
      </c>
      <c r="P37" s="51">
        <f>SUM(P26:P36)</f>
        <v>0</v>
      </c>
      <c r="Q37" s="12">
        <f>SUM(Q26:Q36)</f>
        <v>606</v>
      </c>
      <c r="R37" s="74">
        <f>SUM(R26:R36)</f>
        <v>83</v>
      </c>
      <c r="S37" s="74">
        <f t="shared" ref="S37:AD37" si="11">SUM(S26:S36)</f>
        <v>75</v>
      </c>
      <c r="T37" s="74">
        <f t="shared" si="11"/>
        <v>98</v>
      </c>
      <c r="U37" s="74">
        <f t="shared" si="11"/>
        <v>107</v>
      </c>
      <c r="V37" s="74">
        <f t="shared" ref="V37:W37" si="12">SUM(V26:V36)</f>
        <v>89</v>
      </c>
      <c r="W37" s="74">
        <f t="shared" si="12"/>
        <v>76</v>
      </c>
      <c r="X37" s="74">
        <f t="shared" ref="X37" si="13">SUM(X26:X36)</f>
        <v>79</v>
      </c>
      <c r="Y37" s="74">
        <f t="shared" si="11"/>
        <v>0</v>
      </c>
      <c r="Z37" s="74">
        <f t="shared" si="11"/>
        <v>0</v>
      </c>
      <c r="AA37" s="74">
        <f t="shared" si="11"/>
        <v>0</v>
      </c>
      <c r="AB37" s="74">
        <f t="shared" si="11"/>
        <v>0</v>
      </c>
      <c r="AC37" s="74">
        <f t="shared" si="11"/>
        <v>0</v>
      </c>
      <c r="AD37" s="12">
        <f t="shared" si="11"/>
        <v>607</v>
      </c>
    </row>
    <row r="38" spans="1:30" ht="15" thickBot="1" x14ac:dyDescent="0.25">
      <c r="A38" s="94" t="s">
        <v>75</v>
      </c>
      <c r="B38" s="184" t="s">
        <v>65</v>
      </c>
      <c r="C38" s="59"/>
      <c r="D38" s="59"/>
      <c r="E38" s="87">
        <f>IFERROR(VLOOKUP($B38,'[4]NUM3.1'!$H$3:$P$104,2,FALSE),0)</f>
        <v>1</v>
      </c>
      <c r="F38" s="87">
        <f>IFERROR(VLOOKUP($B38,'[4]NUM3.1'!$H$3:$P$104,3,FALSE),0)</f>
        <v>1</v>
      </c>
      <c r="G38" s="87">
        <f>IFERROR(VLOOKUP($B38,'[4]NUM3.1'!$H$3:$P$104,4,FALSE),0)</f>
        <v>0</v>
      </c>
      <c r="H38" s="87">
        <f>IFERROR(VLOOKUP($B38,'[4]NUM3.1'!$H$3:$P$104,5,FALSE),0)</f>
        <v>1</v>
      </c>
      <c r="I38" s="87">
        <f>IFERROR(VLOOKUP($B38,'[4]NUM3.1'!$H$3:$P$104,6,FALSE),0)</f>
        <v>2</v>
      </c>
      <c r="J38" s="87">
        <f>IFERROR(VLOOKUP($B38,'[4]NUM3.1'!$H$3:$P$104,7,FALSE),0)</f>
        <v>1</v>
      </c>
      <c r="K38" s="87">
        <f>IFERROR(VLOOKUP($B38,'[4]NUM3.1'!$H$3:$P$104,8,FALSE),0)</f>
        <v>1</v>
      </c>
      <c r="L38" s="73"/>
      <c r="M38" s="73"/>
      <c r="N38" s="73"/>
      <c r="O38" s="73"/>
      <c r="P38" s="73"/>
      <c r="Q38" s="15">
        <f t="shared" si="0"/>
        <v>7</v>
      </c>
      <c r="R38" s="87">
        <f>IFERROR(VLOOKUP($B38,'[4]DEN3.1'!$H$3:$P$104,2,FALSE),0)</f>
        <v>1</v>
      </c>
      <c r="S38" s="87">
        <f>IFERROR(VLOOKUP($B38,'[4]DEN3.1'!$H$3:$P$104,3,FALSE),0)</f>
        <v>1</v>
      </c>
      <c r="T38" s="87">
        <f>IFERROR(VLOOKUP($B38,'[4]DEN3.1'!$H$3:$P$104,4,FALSE),0)</f>
        <v>0</v>
      </c>
      <c r="U38" s="87">
        <f>IFERROR(VLOOKUP($B38,'[4]DEN3.1'!$H$3:$P$104,5,FALSE),0)</f>
        <v>1</v>
      </c>
      <c r="V38" s="87">
        <f>IFERROR(VLOOKUP($B38,'[4]DEN3.1'!$H$3:$P$104,6,FALSE),0)</f>
        <v>2</v>
      </c>
      <c r="W38" s="87">
        <f>IFERROR(VLOOKUP($B38,'[4]DEN3.1'!$H$3:$P$104,7,FALSE),0)</f>
        <v>1</v>
      </c>
      <c r="X38" s="87">
        <f>IFERROR(VLOOKUP($B38,'[4]DEN3.1'!$H$3:$P$104,8,FALSE),0)</f>
        <v>1</v>
      </c>
      <c r="Y38" s="73"/>
      <c r="Z38" s="73"/>
      <c r="AA38" s="73"/>
      <c r="AB38" s="73"/>
      <c r="AC38" s="73"/>
      <c r="AD38" s="15">
        <f t="shared" si="1"/>
        <v>7</v>
      </c>
    </row>
    <row r="39" spans="1:30" ht="15" thickBot="1" x14ac:dyDescent="0.25">
      <c r="A39" s="94" t="s">
        <v>75</v>
      </c>
      <c r="B39" s="184" t="s">
        <v>66</v>
      </c>
      <c r="C39" s="59"/>
      <c r="D39" s="59"/>
      <c r="E39" s="87">
        <f>IFERROR(VLOOKUP($B39,'[4]NUM3.1'!$H$3:$P$104,2,FALSE),0)</f>
        <v>0</v>
      </c>
      <c r="F39" s="87">
        <f>IFERROR(VLOOKUP($B39,'[4]NUM3.1'!$H$3:$P$104,3,FALSE),0)</f>
        <v>0</v>
      </c>
      <c r="G39" s="87">
        <f>IFERROR(VLOOKUP($B39,'[4]NUM3.1'!$H$3:$P$104,4,FALSE),0)</f>
        <v>0</v>
      </c>
      <c r="H39" s="87">
        <f>IFERROR(VLOOKUP($B39,'[4]NUM3.1'!$H$3:$P$104,5,FALSE),0)</f>
        <v>0</v>
      </c>
      <c r="I39" s="87">
        <f>IFERROR(VLOOKUP($B39,'[4]NUM3.1'!$H$3:$P$104,6,FALSE),0)</f>
        <v>0</v>
      </c>
      <c r="J39" s="87">
        <f>IFERROR(VLOOKUP($B39,'[4]NUM3.1'!$H$3:$P$104,7,FALSE),0)</f>
        <v>0</v>
      </c>
      <c r="K39" s="87">
        <f>IFERROR(VLOOKUP($B39,'[4]NUM3.1'!$H$3:$P$104,8,FALSE),0)</f>
        <v>0</v>
      </c>
      <c r="L39" s="73"/>
      <c r="M39" s="73"/>
      <c r="N39" s="73"/>
      <c r="O39" s="73"/>
      <c r="P39" s="73"/>
      <c r="Q39" s="15">
        <f t="shared" si="0"/>
        <v>0</v>
      </c>
      <c r="R39" s="87">
        <f>IFERROR(VLOOKUP($B39,'[4]DEN3.1'!$H$3:$P$104,2,FALSE),0)</f>
        <v>0</v>
      </c>
      <c r="S39" s="87">
        <f>IFERROR(VLOOKUP($B39,'[4]DEN3.1'!$H$3:$P$104,3,FALSE),0)</f>
        <v>0</v>
      </c>
      <c r="T39" s="87">
        <f>IFERROR(VLOOKUP($B39,'[4]DEN3.1'!$H$3:$P$104,4,FALSE),0)</f>
        <v>0</v>
      </c>
      <c r="U39" s="87">
        <f>IFERROR(VLOOKUP($B39,'[4]DEN3.1'!$H$3:$P$104,5,FALSE),0)</f>
        <v>0</v>
      </c>
      <c r="V39" s="87">
        <f>IFERROR(VLOOKUP($B39,'[4]DEN3.1'!$H$3:$P$104,6,FALSE),0)</f>
        <v>0</v>
      </c>
      <c r="W39" s="87">
        <f>IFERROR(VLOOKUP($B39,'[4]DEN3.1'!$H$3:$P$104,7,FALSE),0)</f>
        <v>0</v>
      </c>
      <c r="X39" s="87">
        <f>IFERROR(VLOOKUP($B39,'[4]DEN3.1'!$H$3:$P$104,8,FALSE),0)</f>
        <v>0</v>
      </c>
      <c r="Y39" s="73"/>
      <c r="Z39" s="73"/>
      <c r="AA39" s="73"/>
      <c r="AB39" s="73"/>
      <c r="AC39" s="73"/>
      <c r="AD39" s="15">
        <f t="shared" si="1"/>
        <v>0</v>
      </c>
    </row>
    <row r="40" spans="1:30" ht="15" thickBot="1" x14ac:dyDescent="0.25">
      <c r="A40" s="94" t="s">
        <v>75</v>
      </c>
      <c r="B40" s="184" t="s">
        <v>67</v>
      </c>
      <c r="C40" s="59"/>
      <c r="D40" s="59"/>
      <c r="E40" s="87">
        <f>IFERROR(VLOOKUP($B40,'[4]NUM3.1'!$H$3:$P$104,2,FALSE),0)</f>
        <v>2</v>
      </c>
      <c r="F40" s="87">
        <f>IFERROR(VLOOKUP($B40,'[4]NUM3.1'!$H$3:$P$104,3,FALSE),0)</f>
        <v>2</v>
      </c>
      <c r="G40" s="87">
        <f>IFERROR(VLOOKUP($B40,'[4]NUM3.1'!$H$3:$P$104,4,FALSE),0)</f>
        <v>0</v>
      </c>
      <c r="H40" s="87">
        <f>IFERROR(VLOOKUP($B40,'[4]NUM3.1'!$H$3:$P$104,5,FALSE),0)</f>
        <v>0</v>
      </c>
      <c r="I40" s="87">
        <f>IFERROR(VLOOKUP($B40,'[4]NUM3.1'!$H$3:$P$104,6,FALSE),0)</f>
        <v>0</v>
      </c>
      <c r="J40" s="87">
        <f>IFERROR(VLOOKUP($B40,'[4]NUM3.1'!$H$3:$P$104,7,FALSE),0)</f>
        <v>0</v>
      </c>
      <c r="K40" s="87">
        <f>IFERROR(VLOOKUP($B40,'[4]NUM3.1'!$H$3:$P$104,8,FALSE),0)</f>
        <v>0</v>
      </c>
      <c r="L40" s="73"/>
      <c r="M40" s="73"/>
      <c r="N40" s="73"/>
      <c r="O40" s="73"/>
      <c r="P40" s="73"/>
      <c r="Q40" s="15">
        <f t="shared" si="0"/>
        <v>4</v>
      </c>
      <c r="R40" s="87">
        <f>IFERROR(VLOOKUP($B40,'[4]DEN3.1'!$H$3:$P$104,2,FALSE),0)</f>
        <v>2</v>
      </c>
      <c r="S40" s="87">
        <f>IFERROR(VLOOKUP($B40,'[4]DEN3.1'!$H$3:$P$104,3,FALSE),0)</f>
        <v>2</v>
      </c>
      <c r="T40" s="87">
        <f>IFERROR(VLOOKUP($B40,'[4]DEN3.1'!$H$3:$P$104,4,FALSE),0)</f>
        <v>0</v>
      </c>
      <c r="U40" s="87">
        <f>IFERROR(VLOOKUP($B40,'[4]DEN3.1'!$H$3:$P$104,5,FALSE),0)</f>
        <v>0</v>
      </c>
      <c r="V40" s="87">
        <f>IFERROR(VLOOKUP($B40,'[4]DEN3.1'!$H$3:$P$104,6,FALSE),0)</f>
        <v>0</v>
      </c>
      <c r="W40" s="87">
        <f>IFERROR(VLOOKUP($B40,'[4]DEN3.1'!$H$3:$P$104,7,FALSE),0)</f>
        <v>0</v>
      </c>
      <c r="X40" s="87">
        <f>IFERROR(VLOOKUP($B40,'[4]DEN3.1'!$H$3:$P$104,8,FALSE),0)</f>
        <v>0</v>
      </c>
      <c r="Y40" s="73"/>
      <c r="Z40" s="73"/>
      <c r="AA40" s="73"/>
      <c r="AB40" s="73"/>
      <c r="AC40" s="73"/>
      <c r="AD40" s="15">
        <f t="shared" si="1"/>
        <v>4</v>
      </c>
    </row>
    <row r="41" spans="1:30" ht="15" thickBot="1" x14ac:dyDescent="0.25">
      <c r="A41" s="94" t="s">
        <v>75</v>
      </c>
      <c r="B41" s="184" t="s">
        <v>68</v>
      </c>
      <c r="C41" s="59"/>
      <c r="D41" s="59"/>
      <c r="E41" s="87">
        <f>IFERROR(VLOOKUP($B41,'[4]NUM3.1'!$H$3:$P$104,2,FALSE),0)</f>
        <v>0</v>
      </c>
      <c r="F41" s="87">
        <f>IFERROR(VLOOKUP($B41,'[4]NUM3.1'!$H$3:$P$104,3,FALSE),0)</f>
        <v>0</v>
      </c>
      <c r="G41" s="87">
        <f>IFERROR(VLOOKUP($B41,'[4]NUM3.1'!$H$3:$P$104,4,FALSE),0)</f>
        <v>0</v>
      </c>
      <c r="H41" s="87">
        <f>IFERROR(VLOOKUP($B41,'[4]NUM3.1'!$H$3:$P$104,5,FALSE),0)</f>
        <v>0</v>
      </c>
      <c r="I41" s="87">
        <f>IFERROR(VLOOKUP($B41,'[4]NUM3.1'!$H$3:$P$104,6,FALSE),0)</f>
        <v>0</v>
      </c>
      <c r="J41" s="87">
        <f>IFERROR(VLOOKUP($B41,'[4]NUM3.1'!$H$3:$P$104,7,FALSE),0)</f>
        <v>0</v>
      </c>
      <c r="K41" s="87">
        <f>IFERROR(VLOOKUP($B41,'[4]NUM3.1'!$H$3:$P$104,8,FALSE),0)</f>
        <v>0</v>
      </c>
      <c r="L41" s="73"/>
      <c r="M41" s="73"/>
      <c r="N41" s="73"/>
      <c r="O41" s="73"/>
      <c r="P41" s="73"/>
      <c r="Q41" s="15">
        <f t="shared" si="0"/>
        <v>0</v>
      </c>
      <c r="R41" s="87">
        <f>IFERROR(VLOOKUP($B41,'[4]DEN3.1'!$H$3:$P$104,2,FALSE),0)</f>
        <v>0</v>
      </c>
      <c r="S41" s="87">
        <f>IFERROR(VLOOKUP($B41,'[4]DEN3.1'!$H$3:$P$104,3,FALSE),0)</f>
        <v>0</v>
      </c>
      <c r="T41" s="87">
        <f>IFERROR(VLOOKUP($B41,'[4]DEN3.1'!$H$3:$P$104,4,FALSE),0)</f>
        <v>0</v>
      </c>
      <c r="U41" s="87">
        <f>IFERROR(VLOOKUP($B41,'[4]DEN3.1'!$H$3:$P$104,5,FALSE),0)</f>
        <v>0</v>
      </c>
      <c r="V41" s="87">
        <f>IFERROR(VLOOKUP($B41,'[4]DEN3.1'!$H$3:$P$104,6,FALSE),0)</f>
        <v>0</v>
      </c>
      <c r="W41" s="87">
        <f>IFERROR(VLOOKUP($B41,'[4]DEN3.1'!$H$3:$P$104,7,FALSE),0)</f>
        <v>0</v>
      </c>
      <c r="X41" s="87">
        <f>IFERROR(VLOOKUP($B41,'[4]DEN3.1'!$H$3:$P$104,8,FALSE),0)</f>
        <v>0</v>
      </c>
      <c r="Y41" s="73"/>
      <c r="Z41" s="73"/>
      <c r="AA41" s="73"/>
      <c r="AB41" s="73"/>
      <c r="AC41" s="73"/>
      <c r="AD41" s="15">
        <f t="shared" si="1"/>
        <v>0</v>
      </c>
    </row>
    <row r="42" spans="1:30" ht="15" thickBot="1" x14ac:dyDescent="0.25">
      <c r="A42" s="94" t="s">
        <v>75</v>
      </c>
      <c r="B42" s="184" t="s">
        <v>69</v>
      </c>
      <c r="C42" s="59"/>
      <c r="D42" s="59"/>
      <c r="E42" s="87">
        <f>IFERROR(VLOOKUP($B42,'[4]NUM3.1'!$H$3:$P$104,2,FALSE),0)</f>
        <v>1</v>
      </c>
      <c r="F42" s="87">
        <f>IFERROR(VLOOKUP($B42,'[4]NUM3.1'!$H$3:$P$104,3,FALSE),0)</f>
        <v>1</v>
      </c>
      <c r="G42" s="87">
        <f>IFERROR(VLOOKUP($B42,'[4]NUM3.1'!$H$3:$P$104,4,FALSE),0)</f>
        <v>0</v>
      </c>
      <c r="H42" s="87">
        <f>IFERROR(VLOOKUP($B42,'[4]NUM3.1'!$H$3:$P$104,5,FALSE),0)</f>
        <v>0</v>
      </c>
      <c r="I42" s="87">
        <f>IFERROR(VLOOKUP($B42,'[4]NUM3.1'!$H$3:$P$104,6,FALSE),0)</f>
        <v>0</v>
      </c>
      <c r="J42" s="87">
        <f>IFERROR(VLOOKUP($B42,'[4]NUM3.1'!$H$3:$P$104,7,FALSE),0)</f>
        <v>0</v>
      </c>
      <c r="K42" s="87">
        <f>IFERROR(VLOOKUP($B42,'[4]NUM3.1'!$H$3:$P$104,8,FALSE),0)</f>
        <v>0</v>
      </c>
      <c r="L42" s="73"/>
      <c r="M42" s="73"/>
      <c r="N42" s="73"/>
      <c r="O42" s="73"/>
      <c r="P42" s="73"/>
      <c r="Q42" s="15">
        <f t="shared" si="0"/>
        <v>2</v>
      </c>
      <c r="R42" s="87">
        <f>IFERROR(VLOOKUP($B42,'[4]DEN3.1'!$H$3:$P$104,2,FALSE),0)</f>
        <v>1</v>
      </c>
      <c r="S42" s="87">
        <f>IFERROR(VLOOKUP($B42,'[4]DEN3.1'!$H$3:$P$104,3,FALSE),0)</f>
        <v>1</v>
      </c>
      <c r="T42" s="87">
        <f>IFERROR(VLOOKUP($B42,'[4]DEN3.1'!$H$3:$P$104,4,FALSE),0)</f>
        <v>0</v>
      </c>
      <c r="U42" s="87">
        <f>IFERROR(VLOOKUP($B42,'[4]DEN3.1'!$H$3:$P$104,5,FALSE),0)</f>
        <v>0</v>
      </c>
      <c r="V42" s="87">
        <f>IFERROR(VLOOKUP($B42,'[4]DEN3.1'!$H$3:$P$104,6,FALSE),0)</f>
        <v>0</v>
      </c>
      <c r="W42" s="87">
        <f>IFERROR(VLOOKUP($B42,'[4]DEN3.1'!$H$3:$P$104,7,FALSE),0)</f>
        <v>0</v>
      </c>
      <c r="X42" s="87">
        <f>IFERROR(VLOOKUP($B42,'[4]DEN3.1'!$H$3:$P$104,8,FALSE),0)</f>
        <v>0</v>
      </c>
      <c r="Y42" s="73"/>
      <c r="Z42" s="73"/>
      <c r="AA42" s="73"/>
      <c r="AB42" s="73"/>
      <c r="AC42" s="73"/>
      <c r="AD42" s="15">
        <f t="shared" si="1"/>
        <v>2</v>
      </c>
    </row>
    <row r="43" spans="1:30" ht="15" thickBot="1" x14ac:dyDescent="0.25">
      <c r="A43" s="94" t="s">
        <v>75</v>
      </c>
      <c r="B43" s="184" t="s">
        <v>70</v>
      </c>
      <c r="C43" s="59"/>
      <c r="D43" s="59"/>
      <c r="E43" s="87">
        <f>IFERROR(VLOOKUP($B43,'[4]NUM3.1'!$H$3:$P$104,2,FALSE),0)</f>
        <v>0</v>
      </c>
      <c r="F43" s="87">
        <f>IFERROR(VLOOKUP($B43,'[4]NUM3.1'!$H$3:$P$104,3,FALSE),0)</f>
        <v>0</v>
      </c>
      <c r="G43" s="87">
        <f>IFERROR(VLOOKUP($B43,'[4]NUM3.1'!$H$3:$P$104,4,FALSE),0)</f>
        <v>0</v>
      </c>
      <c r="H43" s="87">
        <f>IFERROR(VLOOKUP($B43,'[4]NUM3.1'!$H$3:$P$104,5,FALSE),0)</f>
        <v>0</v>
      </c>
      <c r="I43" s="87">
        <f>IFERROR(VLOOKUP($B43,'[4]NUM3.1'!$H$3:$P$104,6,FALSE),0)</f>
        <v>0</v>
      </c>
      <c r="J43" s="87">
        <f>IFERROR(VLOOKUP($B43,'[4]NUM3.1'!$H$3:$P$104,7,FALSE),0)</f>
        <v>0</v>
      </c>
      <c r="K43" s="87">
        <f>IFERROR(VLOOKUP($B43,'[4]NUM3.1'!$H$3:$P$104,8,FALSE),0)</f>
        <v>0</v>
      </c>
      <c r="L43" s="73"/>
      <c r="M43" s="73"/>
      <c r="N43" s="73"/>
      <c r="O43" s="73"/>
      <c r="P43" s="73"/>
      <c r="Q43" s="15">
        <f t="shared" si="0"/>
        <v>0</v>
      </c>
      <c r="R43" s="87">
        <f>IFERROR(VLOOKUP($B43,'[4]DEN3.1'!$H$3:$P$104,2,FALSE),0)</f>
        <v>0</v>
      </c>
      <c r="S43" s="87">
        <f>IFERROR(VLOOKUP($B43,'[4]DEN3.1'!$H$3:$P$104,3,FALSE),0)</f>
        <v>0</v>
      </c>
      <c r="T43" s="87">
        <f>IFERROR(VLOOKUP($B43,'[4]DEN3.1'!$H$3:$P$104,4,FALSE),0)</f>
        <v>0</v>
      </c>
      <c r="U43" s="87">
        <f>IFERROR(VLOOKUP($B43,'[4]DEN3.1'!$H$3:$P$104,5,FALSE),0)</f>
        <v>0</v>
      </c>
      <c r="V43" s="87">
        <f>IFERROR(VLOOKUP($B43,'[4]DEN3.1'!$H$3:$P$104,6,FALSE),0)</f>
        <v>0</v>
      </c>
      <c r="W43" s="87">
        <f>IFERROR(VLOOKUP($B43,'[4]DEN3.1'!$H$3:$P$104,7,FALSE),0)</f>
        <v>0</v>
      </c>
      <c r="X43" s="87">
        <f>IFERROR(VLOOKUP($B43,'[4]DEN3.1'!$H$3:$P$104,8,FALSE),0)</f>
        <v>0</v>
      </c>
      <c r="Y43" s="73"/>
      <c r="Z43" s="73"/>
      <c r="AA43" s="73"/>
      <c r="AB43" s="73"/>
      <c r="AC43" s="73"/>
      <c r="AD43" s="15">
        <f t="shared" si="1"/>
        <v>0</v>
      </c>
    </row>
    <row r="44" spans="1:30" ht="15" thickBot="1" x14ac:dyDescent="0.25">
      <c r="A44" s="94" t="s">
        <v>75</v>
      </c>
      <c r="B44" s="184" t="s">
        <v>71</v>
      </c>
      <c r="C44" s="59"/>
      <c r="D44" s="59"/>
      <c r="E44" s="87">
        <f>IFERROR(VLOOKUP($B44,'[4]NUM3.1'!$H$3:$P$104,2,FALSE),0)</f>
        <v>0</v>
      </c>
      <c r="F44" s="87">
        <f>IFERROR(VLOOKUP($B44,'[4]NUM3.1'!$H$3:$P$104,3,FALSE),0)</f>
        <v>0</v>
      </c>
      <c r="G44" s="87">
        <f>IFERROR(VLOOKUP($B44,'[4]NUM3.1'!$H$3:$P$104,4,FALSE),0)</f>
        <v>1</v>
      </c>
      <c r="H44" s="87">
        <f>IFERROR(VLOOKUP($B44,'[4]NUM3.1'!$H$3:$P$104,5,FALSE),0)</f>
        <v>1</v>
      </c>
      <c r="I44" s="87">
        <f>IFERROR(VLOOKUP($B44,'[4]NUM3.1'!$H$3:$P$104,6,FALSE),0)</f>
        <v>0</v>
      </c>
      <c r="J44" s="87">
        <f>IFERROR(VLOOKUP($B44,'[4]NUM3.1'!$H$3:$P$104,7,FALSE),0)</f>
        <v>0</v>
      </c>
      <c r="K44" s="87">
        <f>IFERROR(VLOOKUP($B44,'[4]NUM3.1'!$H$3:$P$104,8,FALSE),0)</f>
        <v>1</v>
      </c>
      <c r="L44" s="73"/>
      <c r="M44" s="73"/>
      <c r="N44" s="73"/>
      <c r="O44" s="73"/>
      <c r="P44" s="73"/>
      <c r="Q44" s="15">
        <f t="shared" si="0"/>
        <v>3</v>
      </c>
      <c r="R44" s="87">
        <f>IFERROR(VLOOKUP($B44,'[4]DEN3.1'!$H$3:$P$104,2,FALSE),0)</f>
        <v>0</v>
      </c>
      <c r="S44" s="87">
        <f>IFERROR(VLOOKUP($B44,'[4]DEN3.1'!$H$3:$P$104,3,FALSE),0)</f>
        <v>0</v>
      </c>
      <c r="T44" s="87">
        <f>IFERROR(VLOOKUP($B44,'[4]DEN3.1'!$H$3:$P$104,4,FALSE),0)</f>
        <v>1</v>
      </c>
      <c r="U44" s="87">
        <f>IFERROR(VLOOKUP($B44,'[4]DEN3.1'!$H$3:$P$104,5,FALSE),0)</f>
        <v>1</v>
      </c>
      <c r="V44" s="87">
        <f>IFERROR(VLOOKUP($B44,'[4]DEN3.1'!$H$3:$P$104,6,FALSE),0)</f>
        <v>0</v>
      </c>
      <c r="W44" s="87">
        <f>IFERROR(VLOOKUP($B44,'[4]DEN3.1'!$H$3:$P$104,7,FALSE),0)</f>
        <v>0</v>
      </c>
      <c r="X44" s="87">
        <f>IFERROR(VLOOKUP($B44,'[4]DEN3.1'!$H$3:$P$104,8,FALSE),0)</f>
        <v>1</v>
      </c>
      <c r="Y44" s="73"/>
      <c r="Z44" s="73"/>
      <c r="AA44" s="73"/>
      <c r="AB44" s="73"/>
      <c r="AC44" s="73"/>
      <c r="AD44" s="15">
        <f t="shared" si="1"/>
        <v>3</v>
      </c>
    </row>
    <row r="45" spans="1:30" ht="15" thickBot="1" x14ac:dyDescent="0.25">
      <c r="A45" s="94" t="s">
        <v>75</v>
      </c>
      <c r="B45" s="184" t="s">
        <v>72</v>
      </c>
      <c r="C45" s="59"/>
      <c r="D45" s="59"/>
      <c r="E45" s="87">
        <f>IFERROR(VLOOKUP($B45,'[4]NUM3.1'!$H$3:$P$104,2,FALSE),0)</f>
        <v>0</v>
      </c>
      <c r="F45" s="87">
        <f>IFERROR(VLOOKUP($B45,'[4]NUM3.1'!$H$3:$P$104,3,FALSE),0)</f>
        <v>0</v>
      </c>
      <c r="G45" s="87">
        <f>IFERROR(VLOOKUP($B45,'[4]NUM3.1'!$H$3:$P$104,4,FALSE),0)</f>
        <v>0</v>
      </c>
      <c r="H45" s="87">
        <f>IFERROR(VLOOKUP($B45,'[4]NUM3.1'!$H$3:$P$104,5,FALSE),0)</f>
        <v>0</v>
      </c>
      <c r="I45" s="87">
        <f>IFERROR(VLOOKUP($B45,'[4]NUM3.1'!$H$3:$P$104,6,FALSE),0)</f>
        <v>0</v>
      </c>
      <c r="J45" s="87">
        <f>IFERROR(VLOOKUP($B45,'[4]NUM3.1'!$H$3:$P$104,7,FALSE),0)</f>
        <v>0</v>
      </c>
      <c r="K45" s="87">
        <f>IFERROR(VLOOKUP($B45,'[4]NUM3.1'!$H$3:$P$104,8,FALSE),0)</f>
        <v>0</v>
      </c>
      <c r="L45" s="73"/>
      <c r="M45" s="73"/>
      <c r="N45" s="73"/>
      <c r="O45" s="73"/>
      <c r="P45" s="73"/>
      <c r="Q45" s="15">
        <f t="shared" si="0"/>
        <v>0</v>
      </c>
      <c r="R45" s="87">
        <f>IFERROR(VLOOKUP($B45,'[4]DEN3.1'!$H$3:$P$104,2,FALSE),0)</f>
        <v>0</v>
      </c>
      <c r="S45" s="87">
        <f>IFERROR(VLOOKUP($B45,'[4]DEN3.1'!$H$3:$P$104,3,FALSE),0)</f>
        <v>0</v>
      </c>
      <c r="T45" s="87">
        <f>IFERROR(VLOOKUP($B45,'[4]DEN3.1'!$H$3:$P$104,4,FALSE),0)</f>
        <v>0</v>
      </c>
      <c r="U45" s="87">
        <f>IFERROR(VLOOKUP($B45,'[4]DEN3.1'!$H$3:$P$104,5,FALSE),0)</f>
        <v>0</v>
      </c>
      <c r="V45" s="87">
        <f>IFERROR(VLOOKUP($B45,'[4]DEN3.1'!$H$3:$P$104,6,FALSE),0)</f>
        <v>0</v>
      </c>
      <c r="W45" s="87">
        <f>IFERROR(VLOOKUP($B45,'[4]DEN3.1'!$H$3:$P$104,7,FALSE),0)</f>
        <v>0</v>
      </c>
      <c r="X45" s="87">
        <f>IFERROR(VLOOKUP($B45,'[4]DEN3.1'!$H$3:$P$104,8,FALSE),0)</f>
        <v>0</v>
      </c>
      <c r="Y45" s="73"/>
      <c r="Z45" s="73"/>
      <c r="AA45" s="73"/>
      <c r="AB45" s="73"/>
      <c r="AC45" s="73"/>
      <c r="AD45" s="15">
        <f t="shared" si="1"/>
        <v>0</v>
      </c>
    </row>
    <row r="46" spans="1:30" ht="15" thickBot="1" x14ac:dyDescent="0.25">
      <c r="A46" s="94" t="s">
        <v>75</v>
      </c>
      <c r="B46" s="184" t="s">
        <v>73</v>
      </c>
      <c r="C46" s="59"/>
      <c r="D46" s="59"/>
      <c r="E46" s="87">
        <f>IFERROR(VLOOKUP($B46,'[4]NUM3.1'!$H$3:$P$104,2,FALSE),0)</f>
        <v>0</v>
      </c>
      <c r="F46" s="87">
        <f>IFERROR(VLOOKUP($B46,'[4]NUM3.1'!$H$3:$P$104,3,FALSE),0)</f>
        <v>0</v>
      </c>
      <c r="G46" s="87">
        <f>IFERROR(VLOOKUP($B46,'[4]NUM3.1'!$H$3:$P$104,4,FALSE),0)</f>
        <v>2</v>
      </c>
      <c r="H46" s="87">
        <f>IFERROR(VLOOKUP($B46,'[4]NUM3.1'!$H$3:$P$104,5,FALSE),0)</f>
        <v>2</v>
      </c>
      <c r="I46" s="87">
        <f>IFERROR(VLOOKUP($B46,'[4]NUM3.1'!$H$3:$P$104,6,FALSE),0)</f>
        <v>0</v>
      </c>
      <c r="J46" s="87">
        <f>IFERROR(VLOOKUP($B46,'[4]NUM3.1'!$H$3:$P$104,7,FALSE),0)</f>
        <v>1</v>
      </c>
      <c r="K46" s="87">
        <f>IFERROR(VLOOKUP($B46,'[4]NUM3.1'!$H$3:$P$104,8,FALSE),0)</f>
        <v>2</v>
      </c>
      <c r="L46" s="73"/>
      <c r="M46" s="73"/>
      <c r="N46" s="73"/>
      <c r="O46" s="73"/>
      <c r="P46" s="73"/>
      <c r="Q46" s="15">
        <f t="shared" si="0"/>
        <v>7</v>
      </c>
      <c r="R46" s="87">
        <f>IFERROR(VLOOKUP($B46,'[4]DEN3.1'!$H$3:$P$104,2,FALSE),0)</f>
        <v>0</v>
      </c>
      <c r="S46" s="87">
        <f>IFERROR(VLOOKUP($B46,'[4]DEN3.1'!$H$3:$P$104,3,FALSE),0)</f>
        <v>0</v>
      </c>
      <c r="T46" s="87">
        <f>IFERROR(VLOOKUP($B46,'[4]DEN3.1'!$H$3:$P$104,4,FALSE),0)</f>
        <v>2</v>
      </c>
      <c r="U46" s="87">
        <f>IFERROR(VLOOKUP($B46,'[4]DEN3.1'!$H$3:$P$104,5,FALSE),0)</f>
        <v>2</v>
      </c>
      <c r="V46" s="87">
        <f>IFERROR(VLOOKUP($B46,'[4]DEN3.1'!$H$3:$P$104,6,FALSE),0)</f>
        <v>0</v>
      </c>
      <c r="W46" s="87">
        <f>IFERROR(VLOOKUP($B46,'[4]DEN3.1'!$H$3:$P$104,7,FALSE),0)</f>
        <v>1</v>
      </c>
      <c r="X46" s="87">
        <f>IFERROR(VLOOKUP($B46,'[4]DEN3.1'!$H$3:$P$104,8,FALSE),0)</f>
        <v>2</v>
      </c>
      <c r="Y46" s="73"/>
      <c r="Z46" s="73"/>
      <c r="AA46" s="73"/>
      <c r="AB46" s="73"/>
      <c r="AC46" s="73"/>
      <c r="AD46" s="15">
        <f t="shared" si="1"/>
        <v>7</v>
      </c>
    </row>
    <row r="47" spans="1:30" ht="15" thickBot="1" x14ac:dyDescent="0.25">
      <c r="A47" s="94" t="s">
        <v>75</v>
      </c>
      <c r="B47" s="184" t="s">
        <v>74</v>
      </c>
      <c r="C47" s="59"/>
      <c r="D47" s="59"/>
      <c r="E47" s="87">
        <f>IFERROR(VLOOKUP($B47,'[4]NUM3.1'!$H$3:$P$104,2,FALSE),0)</f>
        <v>0</v>
      </c>
      <c r="F47" s="87">
        <f>IFERROR(VLOOKUP($B47,'[4]NUM3.1'!$H$3:$P$104,3,FALSE),0)</f>
        <v>0</v>
      </c>
      <c r="G47" s="87">
        <f>IFERROR(VLOOKUP($B47,'[4]NUM3.1'!$H$3:$P$104,4,FALSE),0)</f>
        <v>0</v>
      </c>
      <c r="H47" s="87">
        <f>IFERROR(VLOOKUP($B47,'[4]NUM3.1'!$H$3:$P$104,5,FALSE),0)</f>
        <v>0</v>
      </c>
      <c r="I47" s="87">
        <f>IFERROR(VLOOKUP($B47,'[4]NUM3.1'!$H$3:$P$104,6,FALSE),0)</f>
        <v>0</v>
      </c>
      <c r="J47" s="87">
        <f>IFERROR(VLOOKUP($B47,'[4]NUM3.1'!$H$3:$P$104,7,FALSE),0)</f>
        <v>0</v>
      </c>
      <c r="K47" s="87">
        <f>IFERROR(VLOOKUP($B47,'[4]NUM3.1'!$H$3:$P$104,8,FALSE),0)</f>
        <v>0</v>
      </c>
      <c r="L47" s="73"/>
      <c r="M47" s="73"/>
      <c r="N47" s="73"/>
      <c r="O47" s="73"/>
      <c r="P47" s="73"/>
      <c r="Q47" s="15">
        <f t="shared" si="0"/>
        <v>0</v>
      </c>
      <c r="R47" s="87">
        <f>IFERROR(VLOOKUP($B47,'[4]DEN3.1'!$H$3:$P$104,2,FALSE),0)</f>
        <v>0</v>
      </c>
      <c r="S47" s="87">
        <f>IFERROR(VLOOKUP($B47,'[4]DEN3.1'!$H$3:$P$104,3,FALSE),0)</f>
        <v>0</v>
      </c>
      <c r="T47" s="87">
        <f>IFERROR(VLOOKUP($B47,'[4]DEN3.1'!$H$3:$P$104,4,FALSE),0)</f>
        <v>0</v>
      </c>
      <c r="U47" s="87">
        <f>IFERROR(VLOOKUP($B47,'[4]DEN3.1'!$H$3:$P$104,5,FALSE),0)</f>
        <v>0</v>
      </c>
      <c r="V47" s="87">
        <f>IFERROR(VLOOKUP($B47,'[4]DEN3.1'!$H$3:$P$104,6,FALSE),0)</f>
        <v>0</v>
      </c>
      <c r="W47" s="87">
        <f>IFERROR(VLOOKUP($B47,'[4]DEN3.1'!$H$3:$P$104,7,FALSE),0)</f>
        <v>0</v>
      </c>
      <c r="X47" s="87">
        <f>IFERROR(VLOOKUP($B47,'[4]DEN3.1'!$H$3:$P$104,8,FALSE),0)</f>
        <v>0</v>
      </c>
      <c r="Y47" s="73"/>
      <c r="Z47" s="73"/>
      <c r="AA47" s="73"/>
      <c r="AB47" s="73"/>
      <c r="AC47" s="73"/>
      <c r="AD47" s="15">
        <f t="shared" si="1"/>
        <v>0</v>
      </c>
    </row>
    <row r="48" spans="1:30" ht="22.5" customHeight="1" thickBot="1" x14ac:dyDescent="0.25">
      <c r="A48" s="351" t="s">
        <v>177</v>
      </c>
      <c r="B48" s="352"/>
      <c r="C48" s="41">
        <f>+D48/Metas!H76</f>
        <v>1.0204081632653061</v>
      </c>
      <c r="D48" s="17">
        <f>+Q48/AD48</f>
        <v>1</v>
      </c>
      <c r="E48" s="51">
        <f>SUM(E38:E47)</f>
        <v>4</v>
      </c>
      <c r="F48" s="51">
        <f t="shared" ref="F48:P48" si="14">SUM(F38:F47)</f>
        <v>4</v>
      </c>
      <c r="G48" s="51">
        <f t="shared" si="14"/>
        <v>3</v>
      </c>
      <c r="H48" s="51">
        <f t="shared" si="14"/>
        <v>4</v>
      </c>
      <c r="I48" s="51">
        <f t="shared" ref="I48:J48" si="15">SUM(I38:I47)</f>
        <v>2</v>
      </c>
      <c r="J48" s="51">
        <f t="shared" si="15"/>
        <v>2</v>
      </c>
      <c r="K48" s="51">
        <f t="shared" ref="K48" si="16">SUM(K38:K47)</f>
        <v>4</v>
      </c>
      <c r="L48" s="51">
        <f t="shared" si="14"/>
        <v>0</v>
      </c>
      <c r="M48" s="51">
        <f t="shared" si="14"/>
        <v>0</v>
      </c>
      <c r="N48" s="51">
        <f t="shared" si="14"/>
        <v>0</v>
      </c>
      <c r="O48" s="51">
        <f t="shared" si="14"/>
        <v>0</v>
      </c>
      <c r="P48" s="51">
        <f t="shared" si="14"/>
        <v>0</v>
      </c>
      <c r="Q48" s="12">
        <f>SUM(Q38:Q47)</f>
        <v>23</v>
      </c>
      <c r="R48" s="51">
        <f t="shared" ref="R48:AC48" si="17">SUM(R38:R47)</f>
        <v>4</v>
      </c>
      <c r="S48" s="51">
        <f t="shared" si="17"/>
        <v>4</v>
      </c>
      <c r="T48" s="51">
        <f t="shared" si="17"/>
        <v>3</v>
      </c>
      <c r="U48" s="51">
        <f t="shared" si="17"/>
        <v>4</v>
      </c>
      <c r="V48" s="51">
        <f t="shared" ref="V48:W48" si="18">SUM(V38:V47)</f>
        <v>2</v>
      </c>
      <c r="W48" s="51">
        <f t="shared" si="18"/>
        <v>2</v>
      </c>
      <c r="X48" s="51">
        <f t="shared" ref="X48" si="19">SUM(X38:X47)</f>
        <v>4</v>
      </c>
      <c r="Y48" s="51">
        <f t="shared" si="17"/>
        <v>0</v>
      </c>
      <c r="Z48" s="51">
        <f t="shared" si="17"/>
        <v>0</v>
      </c>
      <c r="AA48" s="51">
        <f t="shared" si="17"/>
        <v>0</v>
      </c>
      <c r="AB48" s="51">
        <f t="shared" si="17"/>
        <v>0</v>
      </c>
      <c r="AC48" s="51">
        <f t="shared" si="17"/>
        <v>0</v>
      </c>
      <c r="AD48" s="12">
        <f>SUM(AD38:AD47)</f>
        <v>23</v>
      </c>
    </row>
    <row r="49" spans="1:30" ht="15" thickBot="1" x14ac:dyDescent="0.25">
      <c r="A49" s="185" t="s">
        <v>89</v>
      </c>
      <c r="B49" s="184" t="s">
        <v>76</v>
      </c>
      <c r="C49" s="59"/>
      <c r="D49" s="59"/>
      <c r="E49" s="87">
        <f>IFERROR(VLOOKUP($B49,'[4]NUM3.1'!$H$3:$P$104,2,FALSE),0)</f>
        <v>3</v>
      </c>
      <c r="F49" s="87">
        <f>IFERROR(VLOOKUP($B49,'[4]NUM3.1'!$H$3:$P$104,3,FALSE),0)</f>
        <v>2</v>
      </c>
      <c r="G49" s="87">
        <f>IFERROR(VLOOKUP($B49,'[4]NUM3.1'!$H$3:$P$104,4,FALSE),0)</f>
        <v>0</v>
      </c>
      <c r="H49" s="87">
        <f>IFERROR(VLOOKUP($B49,'[4]NUM3.1'!$H$3:$P$104,5,FALSE),0)</f>
        <v>0</v>
      </c>
      <c r="I49" s="87">
        <f>IFERROR(VLOOKUP($B49,'[4]NUM3.1'!$H$3:$P$104,6,FALSE),0)</f>
        <v>0</v>
      </c>
      <c r="J49" s="87">
        <f>IFERROR(VLOOKUP($B49,'[4]NUM3.1'!$H$3:$P$104,7,FALSE),0)</f>
        <v>6</v>
      </c>
      <c r="K49" s="87">
        <f>IFERROR(VLOOKUP($B49,'[4]NUM3.1'!$H$3:$P$104,8,FALSE),0)</f>
        <v>0</v>
      </c>
      <c r="L49" s="73"/>
      <c r="M49" s="73"/>
      <c r="N49" s="73"/>
      <c r="O49" s="73"/>
      <c r="P49" s="73"/>
      <c r="Q49" s="15">
        <f t="shared" si="0"/>
        <v>11</v>
      </c>
      <c r="R49" s="87">
        <f>IFERROR(VLOOKUP($B49,'[4]DEN3.1'!$H$3:$P$104,2,FALSE),0)</f>
        <v>3</v>
      </c>
      <c r="S49" s="87">
        <f>IFERROR(VLOOKUP($B49,'[4]DEN3.1'!$H$3:$P$104,3,FALSE),0)</f>
        <v>2</v>
      </c>
      <c r="T49" s="87">
        <f>IFERROR(VLOOKUP($B49,'[4]DEN3.1'!$H$3:$P$104,4,FALSE),0)</f>
        <v>0</v>
      </c>
      <c r="U49" s="87">
        <f>IFERROR(VLOOKUP($B49,'[4]DEN3.1'!$H$3:$P$104,5,FALSE),0)</f>
        <v>0</v>
      </c>
      <c r="V49" s="87">
        <f>IFERROR(VLOOKUP($B49,'[4]DEN3.1'!$H$3:$P$104,6,FALSE),0)</f>
        <v>0</v>
      </c>
      <c r="W49" s="87">
        <f>IFERROR(VLOOKUP($B49,'[4]DEN3.1'!$H$3:$P$104,7,FALSE),0)</f>
        <v>6</v>
      </c>
      <c r="X49" s="87">
        <f>IFERROR(VLOOKUP($B49,'[4]DEN3.1'!$H$3:$P$104,8,FALSE),0)</f>
        <v>0</v>
      </c>
      <c r="Y49" s="73"/>
      <c r="Z49" s="73"/>
      <c r="AA49" s="73"/>
      <c r="AB49" s="73"/>
      <c r="AC49" s="73"/>
      <c r="AD49" s="15">
        <f t="shared" si="1"/>
        <v>11</v>
      </c>
    </row>
    <row r="50" spans="1:30" ht="15" thickBot="1" x14ac:dyDescent="0.25">
      <c r="A50" s="185" t="s">
        <v>89</v>
      </c>
      <c r="B50" s="184" t="s">
        <v>77</v>
      </c>
      <c r="C50" s="59"/>
      <c r="D50" s="59"/>
      <c r="E50" s="87">
        <f>IFERROR(VLOOKUP($B50,'[4]NUM3.1'!$H$3:$P$104,2,FALSE),0)</f>
        <v>0</v>
      </c>
      <c r="F50" s="87">
        <f>IFERROR(VLOOKUP($B50,'[4]NUM3.1'!$H$3:$P$104,3,FALSE),0)</f>
        <v>0</v>
      </c>
      <c r="G50" s="87">
        <f>IFERROR(VLOOKUP($B50,'[4]NUM3.1'!$H$3:$P$104,4,FALSE),0)</f>
        <v>0</v>
      </c>
      <c r="H50" s="87">
        <f>IFERROR(VLOOKUP($B50,'[4]NUM3.1'!$H$3:$P$104,5,FALSE),0)</f>
        <v>0</v>
      </c>
      <c r="I50" s="87">
        <f>IFERROR(VLOOKUP($B50,'[4]NUM3.1'!$H$3:$P$104,6,FALSE),0)</f>
        <v>0</v>
      </c>
      <c r="J50" s="87">
        <f>IFERROR(VLOOKUP($B50,'[4]NUM3.1'!$H$3:$P$104,7,FALSE),0)</f>
        <v>0</v>
      </c>
      <c r="K50" s="87">
        <f>IFERROR(VLOOKUP($B50,'[4]NUM3.1'!$H$3:$P$104,8,FALSE),0)</f>
        <v>0</v>
      </c>
      <c r="L50" s="73"/>
      <c r="M50" s="73"/>
      <c r="N50" s="73"/>
      <c r="O50" s="73"/>
      <c r="P50" s="73"/>
      <c r="Q50" s="15">
        <f t="shared" si="0"/>
        <v>0</v>
      </c>
      <c r="R50" s="87">
        <f>IFERROR(VLOOKUP($B50,'[4]DEN3.1'!$H$3:$P$104,2,FALSE),0)</f>
        <v>0</v>
      </c>
      <c r="S50" s="87">
        <f>IFERROR(VLOOKUP($B50,'[4]DEN3.1'!$H$3:$P$104,3,FALSE),0)</f>
        <v>0</v>
      </c>
      <c r="T50" s="87">
        <f>IFERROR(VLOOKUP($B50,'[4]DEN3.1'!$H$3:$P$104,4,FALSE),0)</f>
        <v>0</v>
      </c>
      <c r="U50" s="87">
        <f>IFERROR(VLOOKUP($B50,'[4]DEN3.1'!$H$3:$P$104,5,FALSE),0)</f>
        <v>0</v>
      </c>
      <c r="V50" s="87">
        <f>IFERROR(VLOOKUP($B50,'[4]DEN3.1'!$H$3:$P$104,6,FALSE),0)</f>
        <v>0</v>
      </c>
      <c r="W50" s="87">
        <f>IFERROR(VLOOKUP($B50,'[4]DEN3.1'!$H$3:$P$104,7,FALSE),0)</f>
        <v>0</v>
      </c>
      <c r="X50" s="87">
        <f>IFERROR(VLOOKUP($B50,'[4]DEN3.1'!$H$3:$P$104,8,FALSE),0)</f>
        <v>0</v>
      </c>
      <c r="Y50" s="73"/>
      <c r="Z50" s="73"/>
      <c r="AA50" s="73"/>
      <c r="AB50" s="73"/>
      <c r="AC50" s="73"/>
      <c r="AD50" s="15">
        <f t="shared" si="1"/>
        <v>0</v>
      </c>
    </row>
    <row r="51" spans="1:30" ht="15" thickBot="1" x14ac:dyDescent="0.25">
      <c r="A51" s="185" t="s">
        <v>89</v>
      </c>
      <c r="B51" s="184" t="s">
        <v>78</v>
      </c>
      <c r="C51" s="59"/>
      <c r="D51" s="59"/>
      <c r="E51" s="87">
        <f>IFERROR(VLOOKUP($B51,'[4]NUM3.1'!$H$3:$P$104,2,FALSE),0)</f>
        <v>0</v>
      </c>
      <c r="F51" s="87">
        <f>IFERROR(VLOOKUP($B51,'[4]NUM3.1'!$H$3:$P$104,3,FALSE),0)</f>
        <v>0</v>
      </c>
      <c r="G51" s="87">
        <f>IFERROR(VLOOKUP($B51,'[4]NUM3.1'!$H$3:$P$104,4,FALSE),0)</f>
        <v>0</v>
      </c>
      <c r="H51" s="87">
        <f>IFERROR(VLOOKUP($B51,'[4]NUM3.1'!$H$3:$P$104,5,FALSE),0)</f>
        <v>0</v>
      </c>
      <c r="I51" s="87">
        <f>IFERROR(VLOOKUP($B51,'[4]NUM3.1'!$H$3:$P$104,6,FALSE),0)</f>
        <v>0</v>
      </c>
      <c r="J51" s="87">
        <f>IFERROR(VLOOKUP($B51,'[4]NUM3.1'!$H$3:$P$104,7,FALSE),0)</f>
        <v>0</v>
      </c>
      <c r="K51" s="87">
        <f>IFERROR(VLOOKUP($B51,'[4]NUM3.1'!$H$3:$P$104,8,FALSE),0)</f>
        <v>0</v>
      </c>
      <c r="L51" s="73"/>
      <c r="M51" s="73"/>
      <c r="N51" s="73"/>
      <c r="O51" s="73"/>
      <c r="P51" s="73"/>
      <c r="Q51" s="15">
        <f t="shared" si="0"/>
        <v>0</v>
      </c>
      <c r="R51" s="87">
        <f>IFERROR(VLOOKUP($B51,'[4]DEN3.1'!$H$3:$P$104,2,FALSE),0)</f>
        <v>0</v>
      </c>
      <c r="S51" s="87">
        <f>IFERROR(VLOOKUP($B51,'[4]DEN3.1'!$H$3:$P$104,3,FALSE),0)</f>
        <v>0</v>
      </c>
      <c r="T51" s="87">
        <f>IFERROR(VLOOKUP($B51,'[4]DEN3.1'!$H$3:$P$104,4,FALSE),0)</f>
        <v>0</v>
      </c>
      <c r="U51" s="87">
        <f>IFERROR(VLOOKUP($B51,'[4]DEN3.1'!$H$3:$P$104,5,FALSE),0)</f>
        <v>0</v>
      </c>
      <c r="V51" s="87">
        <f>IFERROR(VLOOKUP($B51,'[4]DEN3.1'!$H$3:$P$104,6,FALSE),0)</f>
        <v>0</v>
      </c>
      <c r="W51" s="87">
        <f>IFERROR(VLOOKUP($B51,'[4]DEN3.1'!$H$3:$P$104,7,FALSE),0)</f>
        <v>0</v>
      </c>
      <c r="X51" s="87">
        <f>IFERROR(VLOOKUP($B51,'[4]DEN3.1'!$H$3:$P$104,8,FALSE),0)</f>
        <v>0</v>
      </c>
      <c r="Y51" s="73"/>
      <c r="Z51" s="73"/>
      <c r="AA51" s="73"/>
      <c r="AB51" s="73"/>
      <c r="AC51" s="73"/>
      <c r="AD51" s="15">
        <f t="shared" si="1"/>
        <v>0</v>
      </c>
    </row>
    <row r="52" spans="1:30" ht="15" thickBot="1" x14ac:dyDescent="0.25">
      <c r="A52" s="185" t="s">
        <v>89</v>
      </c>
      <c r="B52" s="184" t="s">
        <v>79</v>
      </c>
      <c r="C52" s="59"/>
      <c r="D52" s="59"/>
      <c r="E52" s="87">
        <f>IFERROR(VLOOKUP($B52,'[4]NUM3.1'!$H$3:$P$104,2,FALSE),0)</f>
        <v>0</v>
      </c>
      <c r="F52" s="87">
        <f>IFERROR(VLOOKUP($B52,'[4]NUM3.1'!$H$3:$P$104,3,FALSE),0)</f>
        <v>0</v>
      </c>
      <c r="G52" s="87">
        <f>IFERROR(VLOOKUP($B52,'[4]NUM3.1'!$H$3:$P$104,4,FALSE),0)</f>
        <v>0</v>
      </c>
      <c r="H52" s="87">
        <f>IFERROR(VLOOKUP($B52,'[4]NUM3.1'!$H$3:$P$104,5,FALSE),0)</f>
        <v>0</v>
      </c>
      <c r="I52" s="87">
        <f>IFERROR(VLOOKUP($B52,'[4]NUM3.1'!$H$3:$P$104,6,FALSE),0)</f>
        <v>0</v>
      </c>
      <c r="J52" s="87">
        <f>IFERROR(VLOOKUP($B52,'[4]NUM3.1'!$H$3:$P$104,7,FALSE),0)</f>
        <v>0</v>
      </c>
      <c r="K52" s="87">
        <f>IFERROR(VLOOKUP($B52,'[4]NUM3.1'!$H$3:$P$104,8,FALSE),0)</f>
        <v>0</v>
      </c>
      <c r="L52" s="73"/>
      <c r="M52" s="73"/>
      <c r="N52" s="73"/>
      <c r="O52" s="73"/>
      <c r="P52" s="73"/>
      <c r="Q52" s="15">
        <f t="shared" si="0"/>
        <v>0</v>
      </c>
      <c r="R52" s="87">
        <f>IFERROR(VLOOKUP($B52,'[4]DEN3.1'!$H$3:$P$104,2,FALSE),0)</f>
        <v>0</v>
      </c>
      <c r="S52" s="87">
        <f>IFERROR(VLOOKUP($B52,'[4]DEN3.1'!$H$3:$P$104,3,FALSE),0)</f>
        <v>0</v>
      </c>
      <c r="T52" s="87">
        <f>IFERROR(VLOOKUP($B52,'[4]DEN3.1'!$H$3:$P$104,4,FALSE),0)</f>
        <v>0</v>
      </c>
      <c r="U52" s="87">
        <f>IFERROR(VLOOKUP($B52,'[4]DEN3.1'!$H$3:$P$104,5,FALSE),0)</f>
        <v>0</v>
      </c>
      <c r="V52" s="87">
        <f>IFERROR(VLOOKUP($B52,'[4]DEN3.1'!$H$3:$P$104,6,FALSE),0)</f>
        <v>0</v>
      </c>
      <c r="W52" s="87">
        <f>IFERROR(VLOOKUP($B52,'[4]DEN3.1'!$H$3:$P$104,7,FALSE),0)</f>
        <v>0</v>
      </c>
      <c r="X52" s="87">
        <f>IFERROR(VLOOKUP($B52,'[4]DEN3.1'!$H$3:$P$104,8,FALSE),0)</f>
        <v>0</v>
      </c>
      <c r="Y52" s="73"/>
      <c r="Z52" s="73"/>
      <c r="AA52" s="73"/>
      <c r="AB52" s="73"/>
      <c r="AC52" s="73"/>
      <c r="AD52" s="15">
        <f t="shared" si="1"/>
        <v>0</v>
      </c>
    </row>
    <row r="53" spans="1:30" ht="15" thickBot="1" x14ac:dyDescent="0.25">
      <c r="A53" s="185" t="s">
        <v>89</v>
      </c>
      <c r="B53" s="184" t="s">
        <v>80</v>
      </c>
      <c r="C53" s="59"/>
      <c r="D53" s="59"/>
      <c r="E53" s="87">
        <f>IFERROR(VLOOKUP($B53,'[4]NUM3.1'!$H$3:$P$104,2,FALSE),0)</f>
        <v>0</v>
      </c>
      <c r="F53" s="87">
        <f>IFERROR(VLOOKUP($B53,'[4]NUM3.1'!$H$3:$P$104,3,FALSE),0)</f>
        <v>0</v>
      </c>
      <c r="G53" s="87">
        <f>IFERROR(VLOOKUP($B53,'[4]NUM3.1'!$H$3:$P$104,4,FALSE),0)</f>
        <v>0</v>
      </c>
      <c r="H53" s="87">
        <f>IFERROR(VLOOKUP($B53,'[4]NUM3.1'!$H$3:$P$104,5,FALSE),0)</f>
        <v>0</v>
      </c>
      <c r="I53" s="87">
        <f>IFERROR(VLOOKUP($B53,'[4]NUM3.1'!$H$3:$P$104,6,FALSE),0)</f>
        <v>0</v>
      </c>
      <c r="J53" s="87">
        <f>IFERROR(VLOOKUP($B53,'[4]NUM3.1'!$H$3:$P$104,7,FALSE),0)</f>
        <v>0</v>
      </c>
      <c r="K53" s="87">
        <f>IFERROR(VLOOKUP($B53,'[4]NUM3.1'!$H$3:$P$104,8,FALSE),0)</f>
        <v>0</v>
      </c>
      <c r="L53" s="73"/>
      <c r="M53" s="73"/>
      <c r="N53" s="73"/>
      <c r="O53" s="73"/>
      <c r="P53" s="73"/>
      <c r="Q53" s="15">
        <f t="shared" si="0"/>
        <v>0</v>
      </c>
      <c r="R53" s="87">
        <f>IFERROR(VLOOKUP($B53,'[4]DEN3.1'!$H$3:$P$104,2,FALSE),0)</f>
        <v>0</v>
      </c>
      <c r="S53" s="87">
        <f>IFERROR(VLOOKUP($B53,'[4]DEN3.1'!$H$3:$P$104,3,FALSE),0)</f>
        <v>0</v>
      </c>
      <c r="T53" s="87">
        <f>IFERROR(VLOOKUP($B53,'[4]DEN3.1'!$H$3:$P$104,4,FALSE),0)</f>
        <v>0</v>
      </c>
      <c r="U53" s="87">
        <f>IFERROR(VLOOKUP($B53,'[4]DEN3.1'!$H$3:$P$104,5,FALSE),0)</f>
        <v>0</v>
      </c>
      <c r="V53" s="87">
        <f>IFERROR(VLOOKUP($B53,'[4]DEN3.1'!$H$3:$P$104,6,FALSE),0)</f>
        <v>0</v>
      </c>
      <c r="W53" s="87">
        <f>IFERROR(VLOOKUP($B53,'[4]DEN3.1'!$H$3:$P$104,7,FALSE),0)</f>
        <v>0</v>
      </c>
      <c r="X53" s="87">
        <f>IFERROR(VLOOKUP($B53,'[4]DEN3.1'!$H$3:$P$104,8,FALSE),0)</f>
        <v>0</v>
      </c>
      <c r="Y53" s="73"/>
      <c r="Z53" s="73"/>
      <c r="AA53" s="73"/>
      <c r="AB53" s="73"/>
      <c r="AC53" s="73"/>
      <c r="AD53" s="15">
        <f t="shared" si="1"/>
        <v>0</v>
      </c>
    </row>
    <row r="54" spans="1:30" ht="15" thickBot="1" x14ac:dyDescent="0.25">
      <c r="A54" s="185" t="s">
        <v>89</v>
      </c>
      <c r="B54" s="184" t="s">
        <v>81</v>
      </c>
      <c r="C54" s="59"/>
      <c r="D54" s="59"/>
      <c r="E54" s="87">
        <f>IFERROR(VLOOKUP($B54,'[4]NUM3.1'!$H$3:$P$104,2,FALSE),0)</f>
        <v>0</v>
      </c>
      <c r="F54" s="87">
        <f>IFERROR(VLOOKUP($B54,'[4]NUM3.1'!$H$3:$P$104,3,FALSE),0)</f>
        <v>0</v>
      </c>
      <c r="G54" s="87">
        <f>IFERROR(VLOOKUP($B54,'[4]NUM3.1'!$H$3:$P$104,4,FALSE),0)</f>
        <v>0</v>
      </c>
      <c r="H54" s="87">
        <f>IFERROR(VLOOKUP($B54,'[4]NUM3.1'!$H$3:$P$104,5,FALSE),0)</f>
        <v>0</v>
      </c>
      <c r="I54" s="87">
        <f>IFERROR(VLOOKUP($B54,'[4]NUM3.1'!$H$3:$P$104,6,FALSE),0)</f>
        <v>0</v>
      </c>
      <c r="J54" s="87">
        <f>IFERROR(VLOOKUP($B54,'[4]NUM3.1'!$H$3:$P$104,7,FALSE),0)</f>
        <v>0</v>
      </c>
      <c r="K54" s="87">
        <f>IFERROR(VLOOKUP($B54,'[4]NUM3.1'!$H$3:$P$104,8,FALSE),0)</f>
        <v>0</v>
      </c>
      <c r="L54" s="73"/>
      <c r="M54" s="73"/>
      <c r="N54" s="73"/>
      <c r="O54" s="73"/>
      <c r="P54" s="73"/>
      <c r="Q54" s="15">
        <f t="shared" si="0"/>
        <v>0</v>
      </c>
      <c r="R54" s="87">
        <f>IFERROR(VLOOKUP($B54,'[4]DEN3.1'!$H$3:$P$104,2,FALSE),0)</f>
        <v>0</v>
      </c>
      <c r="S54" s="87">
        <f>IFERROR(VLOOKUP($B54,'[4]DEN3.1'!$H$3:$P$104,3,FALSE),0)</f>
        <v>0</v>
      </c>
      <c r="T54" s="87">
        <f>IFERROR(VLOOKUP($B54,'[4]DEN3.1'!$H$3:$P$104,4,FALSE),0)</f>
        <v>0</v>
      </c>
      <c r="U54" s="87">
        <f>IFERROR(VLOOKUP($B54,'[4]DEN3.1'!$H$3:$P$104,5,FALSE),0)</f>
        <v>0</v>
      </c>
      <c r="V54" s="87">
        <f>IFERROR(VLOOKUP($B54,'[4]DEN3.1'!$H$3:$P$104,6,FALSE),0)</f>
        <v>0</v>
      </c>
      <c r="W54" s="87">
        <f>IFERROR(VLOOKUP($B54,'[4]DEN3.1'!$H$3:$P$104,7,FALSE),0)</f>
        <v>0</v>
      </c>
      <c r="X54" s="87">
        <f>IFERROR(VLOOKUP($B54,'[4]DEN3.1'!$H$3:$P$104,8,FALSE),0)</f>
        <v>0</v>
      </c>
      <c r="Y54" s="73"/>
      <c r="Z54" s="73"/>
      <c r="AA54" s="73"/>
      <c r="AB54" s="73"/>
      <c r="AC54" s="73"/>
      <c r="AD54" s="15">
        <f t="shared" si="1"/>
        <v>0</v>
      </c>
    </row>
    <row r="55" spans="1:30" ht="15" thickBot="1" x14ac:dyDescent="0.25">
      <c r="A55" s="185" t="s">
        <v>89</v>
      </c>
      <c r="B55" s="184" t="s">
        <v>82</v>
      </c>
      <c r="C55" s="59"/>
      <c r="D55" s="59"/>
      <c r="E55" s="87">
        <f>IFERROR(VLOOKUP($B55,'[4]NUM3.1'!$H$3:$P$104,2,FALSE),0)</f>
        <v>0</v>
      </c>
      <c r="F55" s="87">
        <f>IFERROR(VLOOKUP($B55,'[4]NUM3.1'!$H$3:$P$104,3,FALSE),0)</f>
        <v>0</v>
      </c>
      <c r="G55" s="87">
        <f>IFERROR(VLOOKUP($B55,'[4]NUM3.1'!$H$3:$P$104,4,FALSE),0)</f>
        <v>0</v>
      </c>
      <c r="H55" s="87">
        <f>IFERROR(VLOOKUP($B55,'[4]NUM3.1'!$H$3:$P$104,5,FALSE),0)</f>
        <v>0</v>
      </c>
      <c r="I55" s="87">
        <f>IFERROR(VLOOKUP($B55,'[4]NUM3.1'!$H$3:$P$104,6,FALSE),0)</f>
        <v>0</v>
      </c>
      <c r="J55" s="87">
        <f>IFERROR(VLOOKUP($B55,'[4]NUM3.1'!$H$3:$P$104,7,FALSE),0)</f>
        <v>0</v>
      </c>
      <c r="K55" s="87">
        <f>IFERROR(VLOOKUP($B55,'[4]NUM3.1'!$H$3:$P$104,8,FALSE),0)</f>
        <v>0</v>
      </c>
      <c r="L55" s="73"/>
      <c r="M55" s="73"/>
      <c r="N55" s="73"/>
      <c r="O55" s="73"/>
      <c r="P55" s="73"/>
      <c r="Q55" s="15">
        <f t="shared" si="0"/>
        <v>0</v>
      </c>
      <c r="R55" s="87">
        <f>IFERROR(VLOOKUP($B55,'[4]DEN3.1'!$H$3:$P$104,2,FALSE),0)</f>
        <v>0</v>
      </c>
      <c r="S55" s="87">
        <f>IFERROR(VLOOKUP($B55,'[4]DEN3.1'!$H$3:$P$104,3,FALSE),0)</f>
        <v>0</v>
      </c>
      <c r="T55" s="87">
        <f>IFERROR(VLOOKUP($B55,'[4]DEN3.1'!$H$3:$P$104,4,FALSE),0)</f>
        <v>0</v>
      </c>
      <c r="U55" s="87">
        <f>IFERROR(VLOOKUP($B55,'[4]DEN3.1'!$H$3:$P$104,5,FALSE),0)</f>
        <v>0</v>
      </c>
      <c r="V55" s="87">
        <f>IFERROR(VLOOKUP($B55,'[4]DEN3.1'!$H$3:$P$104,6,FALSE),0)</f>
        <v>0</v>
      </c>
      <c r="W55" s="87">
        <f>IFERROR(VLOOKUP($B55,'[4]DEN3.1'!$H$3:$P$104,7,FALSE),0)</f>
        <v>0</v>
      </c>
      <c r="X55" s="87">
        <f>IFERROR(VLOOKUP($B55,'[4]DEN3.1'!$H$3:$P$104,8,FALSE),0)</f>
        <v>0</v>
      </c>
      <c r="Y55" s="73"/>
      <c r="Z55" s="73"/>
      <c r="AA55" s="73"/>
      <c r="AB55" s="73"/>
      <c r="AC55" s="73"/>
      <c r="AD55" s="15">
        <f t="shared" si="1"/>
        <v>0</v>
      </c>
    </row>
    <row r="56" spans="1:30" ht="15" thickBot="1" x14ac:dyDescent="0.25">
      <c r="A56" s="185" t="s">
        <v>89</v>
      </c>
      <c r="B56" s="184" t="s">
        <v>83</v>
      </c>
      <c r="C56" s="59"/>
      <c r="D56" s="59"/>
      <c r="E56" s="87">
        <f>IFERROR(VLOOKUP($B56,'[4]NUM3.1'!$H$3:$P$104,2,FALSE),0)</f>
        <v>0</v>
      </c>
      <c r="F56" s="87">
        <f>IFERROR(VLOOKUP($B56,'[4]NUM3.1'!$H$3:$P$104,3,FALSE),0)</f>
        <v>0</v>
      </c>
      <c r="G56" s="87">
        <f>IFERROR(VLOOKUP($B56,'[4]NUM3.1'!$H$3:$P$104,4,FALSE),0)</f>
        <v>0</v>
      </c>
      <c r="H56" s="87">
        <f>IFERROR(VLOOKUP($B56,'[4]NUM3.1'!$H$3:$P$104,5,FALSE),0)</f>
        <v>0</v>
      </c>
      <c r="I56" s="87">
        <f>IFERROR(VLOOKUP($B56,'[4]NUM3.1'!$H$3:$P$104,6,FALSE),0)</f>
        <v>0</v>
      </c>
      <c r="J56" s="87">
        <f>IFERROR(VLOOKUP($B56,'[4]NUM3.1'!$H$3:$P$104,7,FALSE),0)</f>
        <v>0</v>
      </c>
      <c r="K56" s="87">
        <f>IFERROR(VLOOKUP($B56,'[4]NUM3.1'!$H$3:$P$104,8,FALSE),0)</f>
        <v>0</v>
      </c>
      <c r="L56" s="73"/>
      <c r="M56" s="73"/>
      <c r="N56" s="73"/>
      <c r="O56" s="73"/>
      <c r="P56" s="73"/>
      <c r="Q56" s="15">
        <f t="shared" si="0"/>
        <v>0</v>
      </c>
      <c r="R56" s="87">
        <f>IFERROR(VLOOKUP($B56,'[4]DEN3.1'!$H$3:$P$104,2,FALSE),0)</f>
        <v>0</v>
      </c>
      <c r="S56" s="87">
        <f>IFERROR(VLOOKUP($B56,'[4]DEN3.1'!$H$3:$P$104,3,FALSE),0)</f>
        <v>0</v>
      </c>
      <c r="T56" s="87">
        <f>IFERROR(VLOOKUP($B56,'[4]DEN3.1'!$H$3:$P$104,4,FALSE),0)</f>
        <v>0</v>
      </c>
      <c r="U56" s="87">
        <f>IFERROR(VLOOKUP($B56,'[4]DEN3.1'!$H$3:$P$104,5,FALSE),0)</f>
        <v>0</v>
      </c>
      <c r="V56" s="87">
        <f>IFERROR(VLOOKUP($B56,'[4]DEN3.1'!$H$3:$P$104,6,FALSE),0)</f>
        <v>0</v>
      </c>
      <c r="W56" s="87">
        <f>IFERROR(VLOOKUP($B56,'[4]DEN3.1'!$H$3:$P$104,7,FALSE),0)</f>
        <v>0</v>
      </c>
      <c r="X56" s="87">
        <f>IFERROR(VLOOKUP($B56,'[4]DEN3.1'!$H$3:$P$104,8,FALSE),0)</f>
        <v>0</v>
      </c>
      <c r="Y56" s="73"/>
      <c r="Z56" s="73"/>
      <c r="AA56" s="73"/>
      <c r="AB56" s="73"/>
      <c r="AC56" s="73"/>
      <c r="AD56" s="15">
        <f t="shared" si="1"/>
        <v>0</v>
      </c>
    </row>
    <row r="57" spans="1:30" ht="15" thickBot="1" x14ac:dyDescent="0.25">
      <c r="A57" s="185" t="s">
        <v>89</v>
      </c>
      <c r="B57" s="184" t="s">
        <v>84</v>
      </c>
      <c r="C57" s="59"/>
      <c r="D57" s="59"/>
      <c r="E57" s="87">
        <f>IFERROR(VLOOKUP($B57,'[4]NUM3.1'!$H$3:$P$104,2,FALSE),0)</f>
        <v>0</v>
      </c>
      <c r="F57" s="87">
        <f>IFERROR(VLOOKUP($B57,'[4]NUM3.1'!$H$3:$P$104,3,FALSE),0)</f>
        <v>0</v>
      </c>
      <c r="G57" s="87">
        <f>IFERROR(VLOOKUP($B57,'[4]NUM3.1'!$H$3:$P$104,4,FALSE),0)</f>
        <v>0</v>
      </c>
      <c r="H57" s="87">
        <f>IFERROR(VLOOKUP($B57,'[4]NUM3.1'!$H$3:$P$104,5,FALSE),0)</f>
        <v>0</v>
      </c>
      <c r="I57" s="87">
        <f>IFERROR(VLOOKUP($B57,'[4]NUM3.1'!$H$3:$P$104,6,FALSE),0)</f>
        <v>2</v>
      </c>
      <c r="J57" s="87">
        <f>IFERROR(VLOOKUP($B57,'[4]NUM3.1'!$H$3:$P$104,7,FALSE),0)</f>
        <v>0</v>
      </c>
      <c r="K57" s="87">
        <f>IFERROR(VLOOKUP($B57,'[4]NUM3.1'!$H$3:$P$104,8,FALSE),0)</f>
        <v>0</v>
      </c>
      <c r="L57" s="73"/>
      <c r="M57" s="73"/>
      <c r="N57" s="73"/>
      <c r="O57" s="73"/>
      <c r="P57" s="73"/>
      <c r="Q57" s="15">
        <f t="shared" si="0"/>
        <v>2</v>
      </c>
      <c r="R57" s="87">
        <f>IFERROR(VLOOKUP($B57,'[4]DEN3.1'!$H$3:$P$104,2,FALSE),0)</f>
        <v>0</v>
      </c>
      <c r="S57" s="87">
        <f>IFERROR(VLOOKUP($B57,'[4]DEN3.1'!$H$3:$P$104,3,FALSE),0)</f>
        <v>0</v>
      </c>
      <c r="T57" s="87">
        <f>IFERROR(VLOOKUP($B57,'[4]DEN3.1'!$H$3:$P$104,4,FALSE),0)</f>
        <v>0</v>
      </c>
      <c r="U57" s="87">
        <f>IFERROR(VLOOKUP($B57,'[4]DEN3.1'!$H$3:$P$104,5,FALSE),0)</f>
        <v>0</v>
      </c>
      <c r="V57" s="87">
        <f>IFERROR(VLOOKUP($B57,'[4]DEN3.1'!$H$3:$P$104,6,FALSE),0)</f>
        <v>2</v>
      </c>
      <c r="W57" s="87">
        <f>IFERROR(VLOOKUP($B57,'[4]DEN3.1'!$H$3:$P$104,7,FALSE),0)</f>
        <v>0</v>
      </c>
      <c r="X57" s="87">
        <f>IFERROR(VLOOKUP($B57,'[4]DEN3.1'!$H$3:$P$104,8,FALSE),0)</f>
        <v>0</v>
      </c>
      <c r="Y57" s="73"/>
      <c r="Z57" s="73"/>
      <c r="AA57" s="73"/>
      <c r="AB57" s="73"/>
      <c r="AC57" s="73"/>
      <c r="AD57" s="15">
        <f t="shared" si="1"/>
        <v>2</v>
      </c>
    </row>
    <row r="58" spans="1:30" ht="15" thickBot="1" x14ac:dyDescent="0.25">
      <c r="A58" s="185" t="s">
        <v>89</v>
      </c>
      <c r="B58" s="184" t="s">
        <v>85</v>
      </c>
      <c r="C58" s="59"/>
      <c r="D58" s="59"/>
      <c r="E58" s="87">
        <f>IFERROR(VLOOKUP($B58,'[4]NUM3.1'!$H$3:$P$104,2,FALSE),0)</f>
        <v>0</v>
      </c>
      <c r="F58" s="87">
        <f>IFERROR(VLOOKUP($B58,'[4]NUM3.1'!$H$3:$P$104,3,FALSE),0)</f>
        <v>0</v>
      </c>
      <c r="G58" s="87">
        <f>IFERROR(VLOOKUP($B58,'[4]NUM3.1'!$H$3:$P$104,4,FALSE),0)</f>
        <v>0</v>
      </c>
      <c r="H58" s="87">
        <f>IFERROR(VLOOKUP($B58,'[4]NUM3.1'!$H$3:$P$104,5,FALSE),0)</f>
        <v>0</v>
      </c>
      <c r="I58" s="87">
        <f>IFERROR(VLOOKUP($B58,'[4]NUM3.1'!$H$3:$P$104,6,FALSE),0)</f>
        <v>0</v>
      </c>
      <c r="J58" s="87">
        <f>IFERROR(VLOOKUP($B58,'[4]NUM3.1'!$H$3:$P$104,7,FALSE),0)</f>
        <v>0</v>
      </c>
      <c r="K58" s="87">
        <f>IFERROR(VLOOKUP($B58,'[4]NUM3.1'!$H$3:$P$104,8,FALSE),0)</f>
        <v>0</v>
      </c>
      <c r="L58" s="73"/>
      <c r="M58" s="73"/>
      <c r="N58" s="73"/>
      <c r="O58" s="73"/>
      <c r="P58" s="73"/>
      <c r="Q58" s="15">
        <f t="shared" si="0"/>
        <v>0</v>
      </c>
      <c r="R58" s="87">
        <f>IFERROR(VLOOKUP($B58,'[4]DEN3.1'!$H$3:$P$104,2,FALSE),0)</f>
        <v>0</v>
      </c>
      <c r="S58" s="87">
        <f>IFERROR(VLOOKUP($B58,'[4]DEN3.1'!$H$3:$P$104,3,FALSE),0)</f>
        <v>0</v>
      </c>
      <c r="T58" s="87">
        <f>IFERROR(VLOOKUP($B58,'[4]DEN3.1'!$H$3:$P$104,4,FALSE),0)</f>
        <v>0</v>
      </c>
      <c r="U58" s="87">
        <f>IFERROR(VLOOKUP($B58,'[4]DEN3.1'!$H$3:$P$104,5,FALSE),0)</f>
        <v>0</v>
      </c>
      <c r="V58" s="87">
        <f>IFERROR(VLOOKUP($B58,'[4]DEN3.1'!$H$3:$P$104,6,FALSE),0)</f>
        <v>0</v>
      </c>
      <c r="W58" s="87">
        <f>IFERROR(VLOOKUP($B58,'[4]DEN3.1'!$H$3:$P$104,7,FALSE),0)</f>
        <v>0</v>
      </c>
      <c r="X58" s="87">
        <f>IFERROR(VLOOKUP($B58,'[4]DEN3.1'!$H$3:$P$104,8,FALSE),0)</f>
        <v>0</v>
      </c>
      <c r="Y58" s="73"/>
      <c r="Z58" s="73"/>
      <c r="AA58" s="73"/>
      <c r="AB58" s="73"/>
      <c r="AC58" s="73"/>
      <c r="AD58" s="15">
        <f t="shared" si="1"/>
        <v>0</v>
      </c>
    </row>
    <row r="59" spans="1:30" ht="15" thickBot="1" x14ac:dyDescent="0.25">
      <c r="A59" s="185" t="s">
        <v>89</v>
      </c>
      <c r="B59" s="184" t="s">
        <v>86</v>
      </c>
      <c r="C59" s="59"/>
      <c r="D59" s="59"/>
      <c r="E59" s="87">
        <f>IFERROR(VLOOKUP($B59,'[4]NUM3.1'!$H$3:$P$104,2,FALSE),0)</f>
        <v>0</v>
      </c>
      <c r="F59" s="87">
        <f>IFERROR(VLOOKUP($B59,'[4]NUM3.1'!$H$3:$P$104,3,FALSE),0)</f>
        <v>0</v>
      </c>
      <c r="G59" s="87">
        <f>IFERROR(VLOOKUP($B59,'[4]NUM3.1'!$H$3:$P$104,4,FALSE),0)</f>
        <v>0</v>
      </c>
      <c r="H59" s="87">
        <f>IFERROR(VLOOKUP($B59,'[4]NUM3.1'!$H$3:$P$104,5,FALSE),0)</f>
        <v>0</v>
      </c>
      <c r="I59" s="87">
        <f>IFERROR(VLOOKUP($B59,'[4]NUM3.1'!$H$3:$P$104,6,FALSE),0)</f>
        <v>0</v>
      </c>
      <c r="J59" s="87">
        <f>IFERROR(VLOOKUP($B59,'[4]NUM3.1'!$H$3:$P$104,7,FALSE),0)</f>
        <v>0</v>
      </c>
      <c r="K59" s="87">
        <f>IFERROR(VLOOKUP($B59,'[4]NUM3.1'!$H$3:$P$104,8,FALSE),0)</f>
        <v>0</v>
      </c>
      <c r="L59" s="73"/>
      <c r="M59" s="73"/>
      <c r="N59" s="73"/>
      <c r="O59" s="73"/>
      <c r="P59" s="73"/>
      <c r="Q59" s="15">
        <f t="shared" si="0"/>
        <v>0</v>
      </c>
      <c r="R59" s="87">
        <f>IFERROR(VLOOKUP($B59,'[4]DEN3.1'!$H$3:$P$104,2,FALSE),0)</f>
        <v>0</v>
      </c>
      <c r="S59" s="87">
        <f>IFERROR(VLOOKUP($B59,'[4]DEN3.1'!$H$3:$P$104,3,FALSE),0)</f>
        <v>0</v>
      </c>
      <c r="T59" s="87">
        <f>IFERROR(VLOOKUP($B59,'[4]DEN3.1'!$H$3:$P$104,4,FALSE),0)</f>
        <v>0</v>
      </c>
      <c r="U59" s="87">
        <f>IFERROR(VLOOKUP($B59,'[4]DEN3.1'!$H$3:$P$104,5,FALSE),0)</f>
        <v>0</v>
      </c>
      <c r="V59" s="87">
        <f>IFERROR(VLOOKUP($B59,'[4]DEN3.1'!$H$3:$P$104,6,FALSE),0)</f>
        <v>0</v>
      </c>
      <c r="W59" s="87">
        <f>IFERROR(VLOOKUP($B59,'[4]DEN3.1'!$H$3:$P$104,7,FALSE),0)</f>
        <v>0</v>
      </c>
      <c r="X59" s="87">
        <f>IFERROR(VLOOKUP($B59,'[4]DEN3.1'!$H$3:$P$104,8,FALSE),0)</f>
        <v>0</v>
      </c>
      <c r="Y59" s="73"/>
      <c r="Z59" s="73"/>
      <c r="AA59" s="73"/>
      <c r="AB59" s="73"/>
      <c r="AC59" s="73"/>
      <c r="AD59" s="15">
        <f t="shared" si="1"/>
        <v>0</v>
      </c>
    </row>
    <row r="60" spans="1:30" ht="15" thickBot="1" x14ac:dyDescent="0.25">
      <c r="A60" s="185" t="s">
        <v>89</v>
      </c>
      <c r="B60" s="184" t="s">
        <v>87</v>
      </c>
      <c r="C60" s="59"/>
      <c r="D60" s="59"/>
      <c r="E60" s="87">
        <f>IFERROR(VLOOKUP($B60,'[4]NUM3.1'!$H$3:$P$104,2,FALSE),0)</f>
        <v>0</v>
      </c>
      <c r="F60" s="87">
        <f>IFERROR(VLOOKUP($B60,'[4]NUM3.1'!$H$3:$P$104,3,FALSE),0)</f>
        <v>0</v>
      </c>
      <c r="G60" s="87">
        <f>IFERROR(VLOOKUP($B60,'[4]NUM3.1'!$H$3:$P$104,4,FALSE),0)</f>
        <v>0</v>
      </c>
      <c r="H60" s="87">
        <f>IFERROR(VLOOKUP($B60,'[4]NUM3.1'!$H$3:$P$104,5,FALSE),0)</f>
        <v>0</v>
      </c>
      <c r="I60" s="87">
        <f>IFERROR(VLOOKUP($B60,'[4]NUM3.1'!$H$3:$P$104,6,FALSE),0)</f>
        <v>0</v>
      </c>
      <c r="J60" s="87">
        <f>IFERROR(VLOOKUP($B60,'[4]NUM3.1'!$H$3:$P$104,7,FALSE),0)</f>
        <v>0</v>
      </c>
      <c r="K60" s="87">
        <f>IFERROR(VLOOKUP($B60,'[4]NUM3.1'!$H$3:$P$104,8,FALSE),0)</f>
        <v>0</v>
      </c>
      <c r="L60" s="73"/>
      <c r="M60" s="73"/>
      <c r="N60" s="73"/>
      <c r="O60" s="73"/>
      <c r="P60" s="73"/>
      <c r="Q60" s="15">
        <f t="shared" si="0"/>
        <v>0</v>
      </c>
      <c r="R60" s="87">
        <f>IFERROR(VLOOKUP($B60,'[4]DEN3.1'!$H$3:$P$104,2,FALSE),0)</f>
        <v>0</v>
      </c>
      <c r="S60" s="87">
        <f>IFERROR(VLOOKUP($B60,'[4]DEN3.1'!$H$3:$P$104,3,FALSE),0)</f>
        <v>0</v>
      </c>
      <c r="T60" s="87">
        <f>IFERROR(VLOOKUP($B60,'[4]DEN3.1'!$H$3:$P$104,4,FALSE),0)</f>
        <v>0</v>
      </c>
      <c r="U60" s="87">
        <f>IFERROR(VLOOKUP($B60,'[4]DEN3.1'!$H$3:$P$104,5,FALSE),0)</f>
        <v>0</v>
      </c>
      <c r="V60" s="87">
        <f>IFERROR(VLOOKUP($B60,'[4]DEN3.1'!$H$3:$P$104,6,FALSE),0)</f>
        <v>0</v>
      </c>
      <c r="W60" s="87">
        <f>IFERROR(VLOOKUP($B60,'[4]DEN3.1'!$H$3:$P$104,7,FALSE),0)</f>
        <v>0</v>
      </c>
      <c r="X60" s="87">
        <f>IFERROR(VLOOKUP($B60,'[4]DEN3.1'!$H$3:$P$104,8,FALSE),0)</f>
        <v>0</v>
      </c>
      <c r="Y60" s="73"/>
      <c r="Z60" s="73"/>
      <c r="AA60" s="73"/>
      <c r="AB60" s="73"/>
      <c r="AC60" s="73"/>
      <c r="AD60" s="15">
        <f t="shared" si="1"/>
        <v>0</v>
      </c>
    </row>
    <row r="61" spans="1:30" ht="15" thickBot="1" x14ac:dyDescent="0.25">
      <c r="A61" s="185" t="s">
        <v>89</v>
      </c>
      <c r="B61" s="184" t="s">
        <v>88</v>
      </c>
      <c r="C61" s="59"/>
      <c r="D61" s="59"/>
      <c r="E61" s="87">
        <f>IFERROR(VLOOKUP($B61,'[4]NUM3.1'!$H$3:$P$104,2,FALSE),0)</f>
        <v>0</v>
      </c>
      <c r="F61" s="87">
        <f>IFERROR(VLOOKUP($B61,'[4]NUM3.1'!$H$3:$P$104,3,FALSE),0)</f>
        <v>0</v>
      </c>
      <c r="G61" s="87">
        <f>IFERROR(VLOOKUP($B61,'[4]NUM3.1'!$H$3:$P$104,4,FALSE),0)</f>
        <v>0</v>
      </c>
      <c r="H61" s="87">
        <f>IFERROR(VLOOKUP($B61,'[4]NUM3.1'!$H$3:$P$104,5,FALSE),0)</f>
        <v>0</v>
      </c>
      <c r="I61" s="87">
        <f>IFERROR(VLOOKUP($B61,'[4]NUM3.1'!$H$3:$P$104,6,FALSE),0)</f>
        <v>0</v>
      </c>
      <c r="J61" s="87">
        <f>IFERROR(VLOOKUP($B61,'[4]NUM3.1'!$H$3:$P$104,7,FALSE),0)</f>
        <v>0</v>
      </c>
      <c r="K61" s="87">
        <f>IFERROR(VLOOKUP($B61,'[4]NUM3.1'!$H$3:$P$104,8,FALSE),0)</f>
        <v>0</v>
      </c>
      <c r="L61" s="73"/>
      <c r="M61" s="73"/>
      <c r="N61" s="73"/>
      <c r="O61" s="73"/>
      <c r="P61" s="73"/>
      <c r="Q61" s="15">
        <f t="shared" si="0"/>
        <v>0</v>
      </c>
      <c r="R61" s="87">
        <f>IFERROR(VLOOKUP($B61,'[4]DEN3.1'!$H$3:$P$104,2,FALSE),0)</f>
        <v>0</v>
      </c>
      <c r="S61" s="87">
        <f>IFERROR(VLOOKUP($B61,'[4]DEN3.1'!$H$3:$P$104,3,FALSE),0)</f>
        <v>0</v>
      </c>
      <c r="T61" s="87">
        <f>IFERROR(VLOOKUP($B61,'[4]DEN3.1'!$H$3:$P$104,4,FALSE),0)</f>
        <v>0</v>
      </c>
      <c r="U61" s="87">
        <f>IFERROR(VLOOKUP($B61,'[4]DEN3.1'!$H$3:$P$104,5,FALSE),0)</f>
        <v>0</v>
      </c>
      <c r="V61" s="87">
        <f>IFERROR(VLOOKUP($B61,'[4]DEN3.1'!$H$3:$P$104,6,FALSE),0)</f>
        <v>0</v>
      </c>
      <c r="W61" s="87">
        <f>IFERROR(VLOOKUP($B61,'[4]DEN3.1'!$H$3:$P$104,7,FALSE),0)</f>
        <v>0</v>
      </c>
      <c r="X61" s="87">
        <f>IFERROR(VLOOKUP($B61,'[4]DEN3.1'!$H$3:$P$104,8,FALSE),0)</f>
        <v>0</v>
      </c>
      <c r="Y61" s="73"/>
      <c r="Z61" s="73"/>
      <c r="AA61" s="73"/>
      <c r="AB61" s="73"/>
      <c r="AC61" s="73"/>
      <c r="AD61" s="15">
        <f t="shared" si="1"/>
        <v>0</v>
      </c>
    </row>
    <row r="62" spans="1:30" ht="15" thickBot="1" x14ac:dyDescent="0.25">
      <c r="A62" s="351" t="s">
        <v>178</v>
      </c>
      <c r="B62" s="352"/>
      <c r="C62" s="41">
        <f>+D62/Metas!H68</f>
        <v>1.0196078431372551</v>
      </c>
      <c r="D62" s="17">
        <f>+Q62/AD62</f>
        <v>1</v>
      </c>
      <c r="E62" s="51">
        <f>SUM(E49:E61)</f>
        <v>3</v>
      </c>
      <c r="F62" s="51">
        <f t="shared" ref="F62:P62" si="20">SUM(F49:F61)</f>
        <v>2</v>
      </c>
      <c r="G62" s="51">
        <f t="shared" si="20"/>
        <v>0</v>
      </c>
      <c r="H62" s="51">
        <f t="shared" si="20"/>
        <v>0</v>
      </c>
      <c r="I62" s="51">
        <f t="shared" ref="I62:J62" si="21">SUM(I49:I61)</f>
        <v>2</v>
      </c>
      <c r="J62" s="51">
        <f t="shared" si="21"/>
        <v>6</v>
      </c>
      <c r="K62" s="51">
        <f t="shared" ref="K62" si="22">SUM(K49:K61)</f>
        <v>0</v>
      </c>
      <c r="L62" s="51">
        <f t="shared" si="20"/>
        <v>0</v>
      </c>
      <c r="M62" s="51">
        <f t="shared" si="20"/>
        <v>0</v>
      </c>
      <c r="N62" s="51">
        <f t="shared" si="20"/>
        <v>0</v>
      </c>
      <c r="O62" s="51">
        <f t="shared" si="20"/>
        <v>0</v>
      </c>
      <c r="P62" s="51">
        <f t="shared" si="20"/>
        <v>0</v>
      </c>
      <c r="Q62" s="12">
        <f>SUM(Q49:Q61)</f>
        <v>13</v>
      </c>
      <c r="R62" s="51">
        <f t="shared" ref="R62:AC62" si="23">SUM(R49:R61)</f>
        <v>3</v>
      </c>
      <c r="S62" s="51">
        <f t="shared" si="23"/>
        <v>2</v>
      </c>
      <c r="T62" s="51">
        <f t="shared" si="23"/>
        <v>0</v>
      </c>
      <c r="U62" s="51">
        <f t="shared" si="23"/>
        <v>0</v>
      </c>
      <c r="V62" s="51">
        <f t="shared" ref="V62:W62" si="24">SUM(V49:V61)</f>
        <v>2</v>
      </c>
      <c r="W62" s="51">
        <f t="shared" si="24"/>
        <v>6</v>
      </c>
      <c r="X62" s="51">
        <f t="shared" ref="X62" si="25">SUM(X49:X61)</f>
        <v>0</v>
      </c>
      <c r="Y62" s="51">
        <f t="shared" si="23"/>
        <v>0</v>
      </c>
      <c r="Z62" s="51">
        <f t="shared" si="23"/>
        <v>0</v>
      </c>
      <c r="AA62" s="51">
        <f t="shared" si="23"/>
        <v>0</v>
      </c>
      <c r="AB62" s="51">
        <f t="shared" si="23"/>
        <v>0</v>
      </c>
      <c r="AC62" s="51">
        <f t="shared" si="23"/>
        <v>0</v>
      </c>
      <c r="AD62" s="12">
        <f>SUM(AD49:AD61)</f>
        <v>13</v>
      </c>
    </row>
    <row r="63" spans="1:30" ht="15" thickBot="1" x14ac:dyDescent="0.25">
      <c r="A63" s="185" t="s">
        <v>100</v>
      </c>
      <c r="B63" s="184" t="s">
        <v>90</v>
      </c>
      <c r="C63" s="59"/>
      <c r="D63" s="59"/>
      <c r="E63" s="87">
        <f>IFERROR(VLOOKUP($B63,'[4]NUM3.1'!$H$3:$P$104,2,FALSE),0)</f>
        <v>12</v>
      </c>
      <c r="F63" s="87">
        <f>IFERROR(VLOOKUP($B63,'[4]NUM3.1'!$H$3:$P$104,3,FALSE),0)</f>
        <v>10</v>
      </c>
      <c r="G63" s="87">
        <f>IFERROR(VLOOKUP($B63,'[4]NUM3.1'!$H$3:$P$104,4,FALSE),0)</f>
        <v>11</v>
      </c>
      <c r="H63" s="87">
        <f>IFERROR(VLOOKUP($B63,'[4]NUM3.1'!$H$3:$P$104,5,FALSE),0)</f>
        <v>8</v>
      </c>
      <c r="I63" s="87">
        <f>IFERROR(VLOOKUP($B63,'[4]NUM3.1'!$H$3:$P$104,6,FALSE),0)</f>
        <v>4</v>
      </c>
      <c r="J63" s="87">
        <f>IFERROR(VLOOKUP($B63,'[4]NUM3.1'!$H$3:$P$104,7,FALSE),0)</f>
        <v>5</v>
      </c>
      <c r="K63" s="87">
        <f>IFERROR(VLOOKUP($B63,'[4]NUM3.1'!$H$3:$P$104,8,FALSE),0)</f>
        <v>5</v>
      </c>
      <c r="L63" s="75"/>
      <c r="M63" s="75"/>
      <c r="N63" s="75"/>
      <c r="O63" s="75"/>
      <c r="P63" s="75"/>
      <c r="Q63" s="15">
        <f t="shared" ref="Q63:Q72" si="26">SUM(E63:P63)</f>
        <v>55</v>
      </c>
      <c r="R63" s="87">
        <f>IFERROR(VLOOKUP($B63,'[4]DEN3.1'!$H$3:$P$104,2,FALSE),0)</f>
        <v>12</v>
      </c>
      <c r="S63" s="87">
        <f>IFERROR(VLOOKUP($B63,'[4]DEN3.1'!$H$3:$P$104,3,FALSE),0)</f>
        <v>10</v>
      </c>
      <c r="T63" s="87">
        <f>IFERROR(VLOOKUP($B63,'[4]DEN3.1'!$H$3:$P$104,4,FALSE),0)</f>
        <v>11</v>
      </c>
      <c r="U63" s="87">
        <f>IFERROR(VLOOKUP($B63,'[4]DEN3.1'!$H$3:$P$104,5,FALSE),0)</f>
        <v>8</v>
      </c>
      <c r="V63" s="87">
        <f>IFERROR(VLOOKUP($B63,'[4]DEN3.1'!$H$3:$P$104,6,FALSE),0)</f>
        <v>4</v>
      </c>
      <c r="W63" s="87">
        <f>IFERROR(VLOOKUP($B63,'[4]DEN3.1'!$H$3:$P$104,7,FALSE),0)</f>
        <v>5</v>
      </c>
      <c r="X63" s="87">
        <f>IFERROR(VLOOKUP($B63,'[4]DEN3.1'!$H$3:$P$104,8,FALSE),0)</f>
        <v>5</v>
      </c>
      <c r="Y63" s="75"/>
      <c r="Z63" s="75"/>
      <c r="AA63" s="75"/>
      <c r="AB63" s="75"/>
      <c r="AC63" s="75"/>
      <c r="AD63" s="15">
        <f t="shared" ref="AD63:AD72" si="27">SUM(R63:AC63)</f>
        <v>55</v>
      </c>
    </row>
    <row r="64" spans="1:30" ht="15" thickBot="1" x14ac:dyDescent="0.25">
      <c r="A64" s="185" t="s">
        <v>100</v>
      </c>
      <c r="B64" s="184" t="s">
        <v>91</v>
      </c>
      <c r="C64" s="59"/>
      <c r="D64" s="59"/>
      <c r="E64" s="87">
        <f>IFERROR(VLOOKUP($B64,'[4]NUM3.1'!$H$3:$P$104,2,FALSE),0)</f>
        <v>0</v>
      </c>
      <c r="F64" s="87">
        <f>IFERROR(VLOOKUP($B64,'[4]NUM3.1'!$H$3:$P$104,3,FALSE),0)</f>
        <v>0</v>
      </c>
      <c r="G64" s="87">
        <f>IFERROR(VLOOKUP($B64,'[4]NUM3.1'!$H$3:$P$104,4,FALSE),0)</f>
        <v>0</v>
      </c>
      <c r="H64" s="87">
        <f>IFERROR(VLOOKUP($B64,'[4]NUM3.1'!$H$3:$P$104,5,FALSE),0)</f>
        <v>0</v>
      </c>
      <c r="I64" s="87">
        <f>IFERROR(VLOOKUP($B64,'[4]NUM3.1'!$H$3:$P$104,6,FALSE),0)</f>
        <v>0</v>
      </c>
      <c r="J64" s="87">
        <f>IFERROR(VLOOKUP($B64,'[4]NUM3.1'!$H$3:$P$104,7,FALSE),0)</f>
        <v>0</v>
      </c>
      <c r="K64" s="87">
        <f>IFERROR(VLOOKUP($B64,'[4]NUM3.1'!$H$3:$P$104,8,FALSE),0)</f>
        <v>0</v>
      </c>
      <c r="L64" s="75"/>
      <c r="M64" s="75"/>
      <c r="N64" s="75"/>
      <c r="O64" s="75"/>
      <c r="P64" s="75"/>
      <c r="Q64" s="15">
        <f t="shared" si="26"/>
        <v>0</v>
      </c>
      <c r="R64" s="87">
        <f>IFERROR(VLOOKUP($B64,'[4]DEN3.1'!$H$3:$P$104,2,FALSE),0)</f>
        <v>0</v>
      </c>
      <c r="S64" s="87">
        <f>IFERROR(VLOOKUP($B64,'[4]DEN3.1'!$H$3:$P$104,3,FALSE),0)</f>
        <v>0</v>
      </c>
      <c r="T64" s="87">
        <f>IFERROR(VLOOKUP($B64,'[4]DEN3.1'!$H$3:$P$104,4,FALSE),0)</f>
        <v>0</v>
      </c>
      <c r="U64" s="87">
        <f>IFERROR(VLOOKUP($B64,'[4]DEN3.1'!$H$3:$P$104,5,FALSE),0)</f>
        <v>0</v>
      </c>
      <c r="V64" s="87">
        <f>IFERROR(VLOOKUP($B64,'[4]DEN3.1'!$H$3:$P$104,6,FALSE),0)</f>
        <v>0</v>
      </c>
      <c r="W64" s="87">
        <f>IFERROR(VLOOKUP($B64,'[4]DEN3.1'!$H$3:$P$104,7,FALSE),0)</f>
        <v>0</v>
      </c>
      <c r="X64" s="87">
        <f>IFERROR(VLOOKUP($B64,'[4]DEN3.1'!$H$3:$P$104,8,FALSE),0)</f>
        <v>0</v>
      </c>
      <c r="Y64" s="75"/>
      <c r="Z64" s="75"/>
      <c r="AA64" s="75"/>
      <c r="AB64" s="75"/>
      <c r="AC64" s="75"/>
      <c r="AD64" s="15">
        <f t="shared" si="27"/>
        <v>0</v>
      </c>
    </row>
    <row r="65" spans="1:30" ht="15" thickBot="1" x14ac:dyDescent="0.25">
      <c r="A65" s="185" t="s">
        <v>100</v>
      </c>
      <c r="B65" s="184" t="s">
        <v>92</v>
      </c>
      <c r="C65" s="59"/>
      <c r="D65" s="59"/>
      <c r="E65" s="87">
        <f>IFERROR(VLOOKUP($B65,'[4]NUM3.1'!$H$3:$P$104,2,FALSE),0)</f>
        <v>0</v>
      </c>
      <c r="F65" s="87">
        <f>IFERROR(VLOOKUP($B65,'[4]NUM3.1'!$H$3:$P$104,3,FALSE),0)</f>
        <v>0</v>
      </c>
      <c r="G65" s="87">
        <f>IFERROR(VLOOKUP($B65,'[4]NUM3.1'!$H$3:$P$104,4,FALSE),0)</f>
        <v>0</v>
      </c>
      <c r="H65" s="87">
        <f>IFERROR(VLOOKUP($B65,'[4]NUM3.1'!$H$3:$P$104,5,FALSE),0)</f>
        <v>0</v>
      </c>
      <c r="I65" s="87">
        <f>IFERROR(VLOOKUP($B65,'[4]NUM3.1'!$H$3:$P$104,6,FALSE),0)</f>
        <v>0</v>
      </c>
      <c r="J65" s="87">
        <f>IFERROR(VLOOKUP($B65,'[4]NUM3.1'!$H$3:$P$104,7,FALSE),0)</f>
        <v>0</v>
      </c>
      <c r="K65" s="87">
        <f>IFERROR(VLOOKUP($B65,'[4]NUM3.1'!$H$3:$P$104,8,FALSE),0)</f>
        <v>0</v>
      </c>
      <c r="L65" s="75"/>
      <c r="M65" s="75"/>
      <c r="N65" s="75"/>
      <c r="O65" s="75"/>
      <c r="P65" s="75"/>
      <c r="Q65" s="15">
        <f t="shared" si="26"/>
        <v>0</v>
      </c>
      <c r="R65" s="87">
        <f>IFERROR(VLOOKUP($B65,'[4]DEN3.1'!$H$3:$P$104,2,FALSE),0)</f>
        <v>0</v>
      </c>
      <c r="S65" s="87">
        <f>IFERROR(VLOOKUP($B65,'[4]DEN3.1'!$H$3:$P$104,3,FALSE),0)</f>
        <v>0</v>
      </c>
      <c r="T65" s="87">
        <f>IFERROR(VLOOKUP($B65,'[4]DEN3.1'!$H$3:$P$104,4,FALSE),0)</f>
        <v>0</v>
      </c>
      <c r="U65" s="87">
        <f>IFERROR(VLOOKUP($B65,'[4]DEN3.1'!$H$3:$P$104,5,FALSE),0)</f>
        <v>0</v>
      </c>
      <c r="V65" s="87">
        <f>IFERROR(VLOOKUP($B65,'[4]DEN3.1'!$H$3:$P$104,6,FALSE),0)</f>
        <v>0</v>
      </c>
      <c r="W65" s="87">
        <f>IFERROR(VLOOKUP($B65,'[4]DEN3.1'!$H$3:$P$104,7,FALSE),0)</f>
        <v>0</v>
      </c>
      <c r="X65" s="87">
        <f>IFERROR(VLOOKUP($B65,'[4]DEN3.1'!$H$3:$P$104,8,FALSE),0)</f>
        <v>0</v>
      </c>
      <c r="Y65" s="75"/>
      <c r="Z65" s="75"/>
      <c r="AA65" s="75"/>
      <c r="AB65" s="75"/>
      <c r="AC65" s="75"/>
      <c r="AD65" s="15">
        <f t="shared" si="27"/>
        <v>0</v>
      </c>
    </row>
    <row r="66" spans="1:30" ht="15" thickBot="1" x14ac:dyDescent="0.25">
      <c r="A66" s="185" t="s">
        <v>100</v>
      </c>
      <c r="B66" s="184" t="s">
        <v>93</v>
      </c>
      <c r="C66" s="59"/>
      <c r="D66" s="59"/>
      <c r="E66" s="87">
        <f>IFERROR(VLOOKUP($B66,'[4]NUM3.1'!$H$3:$P$104,2,FALSE),0)</f>
        <v>0</v>
      </c>
      <c r="F66" s="87">
        <f>IFERROR(VLOOKUP($B66,'[4]NUM3.1'!$H$3:$P$104,3,FALSE),0)</f>
        <v>0</v>
      </c>
      <c r="G66" s="87">
        <f>IFERROR(VLOOKUP($B66,'[4]NUM3.1'!$H$3:$P$104,4,FALSE),0)</f>
        <v>0</v>
      </c>
      <c r="H66" s="87">
        <f>IFERROR(VLOOKUP($B66,'[4]NUM3.1'!$H$3:$P$104,5,FALSE),0)</f>
        <v>0</v>
      </c>
      <c r="I66" s="87">
        <f>IFERROR(VLOOKUP($B66,'[4]NUM3.1'!$H$3:$P$104,6,FALSE),0)</f>
        <v>0</v>
      </c>
      <c r="J66" s="87">
        <f>IFERROR(VLOOKUP($B66,'[4]NUM3.1'!$H$3:$P$104,7,FALSE),0)</f>
        <v>0</v>
      </c>
      <c r="K66" s="87">
        <f>IFERROR(VLOOKUP($B66,'[4]NUM3.1'!$H$3:$P$104,8,FALSE),0)</f>
        <v>0</v>
      </c>
      <c r="L66" s="75"/>
      <c r="M66" s="75"/>
      <c r="N66" s="75"/>
      <c r="O66" s="75"/>
      <c r="P66" s="75"/>
      <c r="Q66" s="15">
        <f t="shared" si="26"/>
        <v>0</v>
      </c>
      <c r="R66" s="87">
        <f>IFERROR(VLOOKUP($B66,'[4]DEN3.1'!$H$3:$P$104,2,FALSE),0)</f>
        <v>0</v>
      </c>
      <c r="S66" s="87">
        <f>IFERROR(VLOOKUP($B66,'[4]DEN3.1'!$H$3:$P$104,3,FALSE),0)</f>
        <v>0</v>
      </c>
      <c r="T66" s="87">
        <f>IFERROR(VLOOKUP($B66,'[4]DEN3.1'!$H$3:$P$104,4,FALSE),0)</f>
        <v>0</v>
      </c>
      <c r="U66" s="87">
        <f>IFERROR(VLOOKUP($B66,'[4]DEN3.1'!$H$3:$P$104,5,FALSE),0)</f>
        <v>0</v>
      </c>
      <c r="V66" s="87">
        <f>IFERROR(VLOOKUP($B66,'[4]DEN3.1'!$H$3:$P$104,6,FALSE),0)</f>
        <v>0</v>
      </c>
      <c r="W66" s="87">
        <f>IFERROR(VLOOKUP($B66,'[4]DEN3.1'!$H$3:$P$104,7,FALSE),0)</f>
        <v>0</v>
      </c>
      <c r="X66" s="87">
        <f>IFERROR(VLOOKUP($B66,'[4]DEN3.1'!$H$3:$P$104,8,FALSE),0)</f>
        <v>0</v>
      </c>
      <c r="Y66" s="75"/>
      <c r="Z66" s="75"/>
      <c r="AA66" s="75"/>
      <c r="AB66" s="75"/>
      <c r="AC66" s="75"/>
      <c r="AD66" s="15">
        <f t="shared" si="27"/>
        <v>0</v>
      </c>
    </row>
    <row r="67" spans="1:30" ht="15" thickBot="1" x14ac:dyDescent="0.25">
      <c r="A67" s="185" t="s">
        <v>100</v>
      </c>
      <c r="B67" s="184" t="s">
        <v>94</v>
      </c>
      <c r="C67" s="59"/>
      <c r="D67" s="59"/>
      <c r="E67" s="87">
        <f>IFERROR(VLOOKUP($B67,'[4]NUM3.1'!$H$3:$P$104,2,FALSE),0)</f>
        <v>0</v>
      </c>
      <c r="F67" s="87">
        <f>IFERROR(VLOOKUP($B67,'[4]NUM3.1'!$H$3:$P$104,3,FALSE),0)</f>
        <v>0</v>
      </c>
      <c r="G67" s="87">
        <f>IFERROR(VLOOKUP($B67,'[4]NUM3.1'!$H$3:$P$104,4,FALSE),0)</f>
        <v>0</v>
      </c>
      <c r="H67" s="87">
        <f>IFERROR(VLOOKUP($B67,'[4]NUM3.1'!$H$3:$P$104,5,FALSE),0)</f>
        <v>0</v>
      </c>
      <c r="I67" s="87">
        <f>IFERROR(VLOOKUP($B67,'[4]NUM3.1'!$H$3:$P$104,6,FALSE),0)</f>
        <v>0</v>
      </c>
      <c r="J67" s="87">
        <f>IFERROR(VLOOKUP($B67,'[4]NUM3.1'!$H$3:$P$104,7,FALSE),0)</f>
        <v>0</v>
      </c>
      <c r="K67" s="87">
        <f>IFERROR(VLOOKUP($B67,'[4]NUM3.1'!$H$3:$P$104,8,FALSE),0)</f>
        <v>0</v>
      </c>
      <c r="L67" s="75"/>
      <c r="M67" s="75"/>
      <c r="N67" s="75"/>
      <c r="O67" s="75"/>
      <c r="P67" s="75"/>
      <c r="Q67" s="15">
        <f t="shared" si="26"/>
        <v>0</v>
      </c>
      <c r="R67" s="87">
        <f>IFERROR(VLOOKUP($B67,'[4]DEN3.1'!$H$3:$P$104,2,FALSE),0)</f>
        <v>0</v>
      </c>
      <c r="S67" s="87">
        <f>IFERROR(VLOOKUP($B67,'[4]DEN3.1'!$H$3:$P$104,3,FALSE),0)</f>
        <v>0</v>
      </c>
      <c r="T67" s="87">
        <f>IFERROR(VLOOKUP($B67,'[4]DEN3.1'!$H$3:$P$104,4,FALSE),0)</f>
        <v>0</v>
      </c>
      <c r="U67" s="87">
        <f>IFERROR(VLOOKUP($B67,'[4]DEN3.1'!$H$3:$P$104,5,FALSE),0)</f>
        <v>0</v>
      </c>
      <c r="V67" s="87">
        <f>IFERROR(VLOOKUP($B67,'[4]DEN3.1'!$H$3:$P$104,6,FALSE),0)</f>
        <v>0</v>
      </c>
      <c r="W67" s="87">
        <f>IFERROR(VLOOKUP($B67,'[4]DEN3.1'!$H$3:$P$104,7,FALSE),0)</f>
        <v>0</v>
      </c>
      <c r="X67" s="87">
        <f>IFERROR(VLOOKUP($B67,'[4]DEN3.1'!$H$3:$P$104,8,FALSE),0)</f>
        <v>0</v>
      </c>
      <c r="Y67" s="75"/>
      <c r="Z67" s="75"/>
      <c r="AA67" s="75"/>
      <c r="AB67" s="75"/>
      <c r="AC67" s="75"/>
      <c r="AD67" s="15">
        <f t="shared" si="27"/>
        <v>0</v>
      </c>
    </row>
    <row r="68" spans="1:30" ht="15" thickBot="1" x14ac:dyDescent="0.25">
      <c r="A68" s="185" t="s">
        <v>100</v>
      </c>
      <c r="B68" s="184" t="s">
        <v>95</v>
      </c>
      <c r="C68" s="59"/>
      <c r="D68" s="59"/>
      <c r="E68" s="87">
        <f>IFERROR(VLOOKUP($B68,'[4]NUM3.1'!$H$3:$P$104,2,FALSE),0)</f>
        <v>0</v>
      </c>
      <c r="F68" s="87">
        <f>IFERROR(VLOOKUP($B68,'[4]NUM3.1'!$H$3:$P$104,3,FALSE),0)</f>
        <v>0</v>
      </c>
      <c r="G68" s="87">
        <f>IFERROR(VLOOKUP($B68,'[4]NUM3.1'!$H$3:$P$104,4,FALSE),0)</f>
        <v>0</v>
      </c>
      <c r="H68" s="87">
        <f>IFERROR(VLOOKUP($B68,'[4]NUM3.1'!$H$3:$P$104,5,FALSE),0)</f>
        <v>0</v>
      </c>
      <c r="I68" s="87">
        <f>IFERROR(VLOOKUP($B68,'[4]NUM3.1'!$H$3:$P$104,6,FALSE),0)</f>
        <v>0</v>
      </c>
      <c r="J68" s="87">
        <f>IFERROR(VLOOKUP($B68,'[4]NUM3.1'!$H$3:$P$104,7,FALSE),0)</f>
        <v>0</v>
      </c>
      <c r="K68" s="87">
        <f>IFERROR(VLOOKUP($B68,'[4]NUM3.1'!$H$3:$P$104,8,FALSE),0)</f>
        <v>0</v>
      </c>
      <c r="L68" s="75"/>
      <c r="M68" s="75"/>
      <c r="N68" s="75"/>
      <c r="O68" s="75"/>
      <c r="P68" s="75"/>
      <c r="Q68" s="15">
        <f t="shared" si="26"/>
        <v>0</v>
      </c>
      <c r="R68" s="87">
        <f>IFERROR(VLOOKUP($B68,'[4]DEN3.1'!$H$3:$P$104,2,FALSE),0)</f>
        <v>0</v>
      </c>
      <c r="S68" s="87">
        <f>IFERROR(VLOOKUP($B68,'[4]DEN3.1'!$H$3:$P$104,3,FALSE),0)</f>
        <v>0</v>
      </c>
      <c r="T68" s="87">
        <f>IFERROR(VLOOKUP($B68,'[4]DEN3.1'!$H$3:$P$104,4,FALSE),0)</f>
        <v>0</v>
      </c>
      <c r="U68" s="87">
        <f>IFERROR(VLOOKUP($B68,'[4]DEN3.1'!$H$3:$P$104,5,FALSE),0)</f>
        <v>0</v>
      </c>
      <c r="V68" s="87">
        <f>IFERROR(VLOOKUP($B68,'[4]DEN3.1'!$H$3:$P$104,6,FALSE),0)</f>
        <v>0</v>
      </c>
      <c r="W68" s="87">
        <f>IFERROR(VLOOKUP($B68,'[4]DEN3.1'!$H$3:$P$104,7,FALSE),0)</f>
        <v>0</v>
      </c>
      <c r="X68" s="87">
        <f>IFERROR(VLOOKUP($B68,'[4]DEN3.1'!$H$3:$P$104,8,FALSE),0)</f>
        <v>0</v>
      </c>
      <c r="Y68" s="75"/>
      <c r="Z68" s="75"/>
      <c r="AA68" s="75"/>
      <c r="AB68" s="75"/>
      <c r="AC68" s="75"/>
      <c r="AD68" s="15">
        <f t="shared" si="27"/>
        <v>0</v>
      </c>
    </row>
    <row r="69" spans="1:30" ht="15" thickBot="1" x14ac:dyDescent="0.25">
      <c r="A69" s="185" t="s">
        <v>100</v>
      </c>
      <c r="B69" s="184" t="s">
        <v>96</v>
      </c>
      <c r="C69" s="59"/>
      <c r="D69" s="59"/>
      <c r="E69" s="87">
        <f>IFERROR(VLOOKUP($B69,'[4]NUM3.1'!$H$3:$P$104,2,FALSE),0)</f>
        <v>0</v>
      </c>
      <c r="F69" s="87">
        <f>IFERROR(VLOOKUP($B69,'[4]NUM3.1'!$H$3:$P$104,3,FALSE),0)</f>
        <v>0</v>
      </c>
      <c r="G69" s="87">
        <f>IFERROR(VLOOKUP($B69,'[4]NUM3.1'!$H$3:$P$104,4,FALSE),0)</f>
        <v>0</v>
      </c>
      <c r="H69" s="87">
        <f>IFERROR(VLOOKUP($B69,'[4]NUM3.1'!$H$3:$P$104,5,FALSE),0)</f>
        <v>0</v>
      </c>
      <c r="I69" s="87">
        <f>IFERROR(VLOOKUP($B69,'[4]NUM3.1'!$H$3:$P$104,6,FALSE),0)</f>
        <v>0</v>
      </c>
      <c r="J69" s="87">
        <f>IFERROR(VLOOKUP($B69,'[4]NUM3.1'!$H$3:$P$104,7,FALSE),0)</f>
        <v>0</v>
      </c>
      <c r="K69" s="87">
        <f>IFERROR(VLOOKUP($B69,'[4]NUM3.1'!$H$3:$P$104,8,FALSE),0)</f>
        <v>0</v>
      </c>
      <c r="L69" s="75"/>
      <c r="M69" s="75"/>
      <c r="N69" s="75"/>
      <c r="O69" s="75"/>
      <c r="P69" s="75"/>
      <c r="Q69" s="15">
        <f t="shared" si="26"/>
        <v>0</v>
      </c>
      <c r="R69" s="87">
        <f>IFERROR(VLOOKUP($B69,'[4]DEN3.1'!$H$3:$P$104,2,FALSE),0)</f>
        <v>0</v>
      </c>
      <c r="S69" s="87">
        <f>IFERROR(VLOOKUP($B69,'[4]DEN3.1'!$H$3:$P$104,3,FALSE),0)</f>
        <v>0</v>
      </c>
      <c r="T69" s="87">
        <f>IFERROR(VLOOKUP($B69,'[4]DEN3.1'!$H$3:$P$104,4,FALSE),0)</f>
        <v>0</v>
      </c>
      <c r="U69" s="87">
        <f>IFERROR(VLOOKUP($B69,'[4]DEN3.1'!$H$3:$P$104,5,FALSE),0)</f>
        <v>0</v>
      </c>
      <c r="V69" s="87">
        <f>IFERROR(VLOOKUP($B69,'[4]DEN3.1'!$H$3:$P$104,6,FALSE),0)</f>
        <v>0</v>
      </c>
      <c r="W69" s="87">
        <f>IFERROR(VLOOKUP($B69,'[4]DEN3.1'!$H$3:$P$104,7,FALSE),0)</f>
        <v>0</v>
      </c>
      <c r="X69" s="87">
        <f>IFERROR(VLOOKUP($B69,'[4]DEN3.1'!$H$3:$P$104,8,FALSE),0)</f>
        <v>0</v>
      </c>
      <c r="Y69" s="75"/>
      <c r="Z69" s="75"/>
      <c r="AA69" s="75"/>
      <c r="AB69" s="75"/>
      <c r="AC69" s="75"/>
      <c r="AD69" s="15">
        <f t="shared" si="27"/>
        <v>0</v>
      </c>
    </row>
    <row r="70" spans="1:30" ht="15" thickBot="1" x14ac:dyDescent="0.25">
      <c r="A70" s="185" t="s">
        <v>100</v>
      </c>
      <c r="B70" s="184" t="s">
        <v>97</v>
      </c>
      <c r="C70" s="59"/>
      <c r="D70" s="59"/>
      <c r="E70" s="87">
        <f>IFERROR(VLOOKUP($B70,'[4]NUM3.1'!$H$3:$P$104,2,FALSE),0)</f>
        <v>0</v>
      </c>
      <c r="F70" s="87">
        <f>IFERROR(VLOOKUP($B70,'[4]NUM3.1'!$H$3:$P$104,3,FALSE),0)</f>
        <v>0</v>
      </c>
      <c r="G70" s="87">
        <f>IFERROR(VLOOKUP($B70,'[4]NUM3.1'!$H$3:$P$104,4,FALSE),0)</f>
        <v>0</v>
      </c>
      <c r="H70" s="87">
        <f>IFERROR(VLOOKUP($B70,'[4]NUM3.1'!$H$3:$P$104,5,FALSE),0)</f>
        <v>0</v>
      </c>
      <c r="I70" s="87">
        <f>IFERROR(VLOOKUP($B70,'[4]NUM3.1'!$H$3:$P$104,6,FALSE),0)</f>
        <v>0</v>
      </c>
      <c r="J70" s="87">
        <f>IFERROR(VLOOKUP($B70,'[4]NUM3.1'!$H$3:$P$104,7,FALSE),0)</f>
        <v>0</v>
      </c>
      <c r="K70" s="87">
        <f>IFERROR(VLOOKUP($B70,'[4]NUM3.1'!$H$3:$P$104,8,FALSE),0)</f>
        <v>0</v>
      </c>
      <c r="L70" s="75"/>
      <c r="M70" s="75"/>
      <c r="N70" s="75"/>
      <c r="O70" s="75"/>
      <c r="P70" s="75"/>
      <c r="Q70" s="15">
        <f t="shared" si="26"/>
        <v>0</v>
      </c>
      <c r="R70" s="87">
        <f>IFERROR(VLOOKUP($B70,'[4]DEN3.1'!$H$3:$P$104,2,FALSE),0)</f>
        <v>0</v>
      </c>
      <c r="S70" s="87">
        <f>IFERROR(VLOOKUP($B70,'[4]DEN3.1'!$H$3:$P$104,3,FALSE),0)</f>
        <v>0</v>
      </c>
      <c r="T70" s="87">
        <f>IFERROR(VLOOKUP($B70,'[4]DEN3.1'!$H$3:$P$104,4,FALSE),0)</f>
        <v>0</v>
      </c>
      <c r="U70" s="87">
        <f>IFERROR(VLOOKUP($B70,'[4]DEN3.1'!$H$3:$P$104,5,FALSE),0)</f>
        <v>0</v>
      </c>
      <c r="V70" s="87">
        <f>IFERROR(VLOOKUP($B70,'[4]DEN3.1'!$H$3:$P$104,6,FALSE),0)</f>
        <v>0</v>
      </c>
      <c r="W70" s="87">
        <f>IFERROR(VLOOKUP($B70,'[4]DEN3.1'!$H$3:$P$104,7,FALSE),0)</f>
        <v>0</v>
      </c>
      <c r="X70" s="87">
        <f>IFERROR(VLOOKUP($B70,'[4]DEN3.1'!$H$3:$P$104,8,FALSE),0)</f>
        <v>0</v>
      </c>
      <c r="Y70" s="75"/>
      <c r="Z70" s="75"/>
      <c r="AA70" s="75"/>
      <c r="AB70" s="75"/>
      <c r="AC70" s="75"/>
      <c r="AD70" s="15">
        <f t="shared" si="27"/>
        <v>0</v>
      </c>
    </row>
    <row r="71" spans="1:30" ht="15" thickBot="1" x14ac:dyDescent="0.25">
      <c r="A71" s="185" t="s">
        <v>100</v>
      </c>
      <c r="B71" s="184" t="s">
        <v>98</v>
      </c>
      <c r="C71" s="59"/>
      <c r="D71" s="59"/>
      <c r="E71" s="87">
        <f>IFERROR(VLOOKUP($B71,'[4]NUM3.1'!$H$3:$P$104,2,FALSE),0)</f>
        <v>0</v>
      </c>
      <c r="F71" s="87">
        <f>IFERROR(VLOOKUP($B71,'[4]NUM3.1'!$H$3:$P$104,3,FALSE),0)</f>
        <v>0</v>
      </c>
      <c r="G71" s="87">
        <f>IFERROR(VLOOKUP($B71,'[4]NUM3.1'!$H$3:$P$104,4,FALSE),0)</f>
        <v>0</v>
      </c>
      <c r="H71" s="87">
        <f>IFERROR(VLOOKUP($B71,'[4]NUM3.1'!$H$3:$P$104,5,FALSE),0)</f>
        <v>0</v>
      </c>
      <c r="I71" s="87">
        <f>IFERROR(VLOOKUP($B71,'[4]NUM3.1'!$H$3:$P$104,6,FALSE),0)</f>
        <v>0</v>
      </c>
      <c r="J71" s="87">
        <f>IFERROR(VLOOKUP($B71,'[4]NUM3.1'!$H$3:$P$104,7,FALSE),0)</f>
        <v>0</v>
      </c>
      <c r="K71" s="87">
        <f>IFERROR(VLOOKUP($B71,'[4]NUM3.1'!$H$3:$P$104,8,FALSE),0)</f>
        <v>0</v>
      </c>
      <c r="L71" s="75"/>
      <c r="M71" s="75"/>
      <c r="N71" s="75"/>
      <c r="O71" s="75"/>
      <c r="P71" s="75"/>
      <c r="Q71" s="15">
        <f t="shared" si="26"/>
        <v>0</v>
      </c>
      <c r="R71" s="87">
        <f>IFERROR(VLOOKUP($B71,'[4]DEN3.1'!$H$3:$P$104,2,FALSE),0)</f>
        <v>0</v>
      </c>
      <c r="S71" s="87">
        <f>IFERROR(VLOOKUP($B71,'[4]DEN3.1'!$H$3:$P$104,3,FALSE),0)</f>
        <v>0</v>
      </c>
      <c r="T71" s="87">
        <f>IFERROR(VLOOKUP($B71,'[4]DEN3.1'!$H$3:$P$104,4,FALSE),0)</f>
        <v>0</v>
      </c>
      <c r="U71" s="87">
        <f>IFERROR(VLOOKUP($B71,'[4]DEN3.1'!$H$3:$P$104,5,FALSE),0)</f>
        <v>0</v>
      </c>
      <c r="V71" s="87">
        <f>IFERROR(VLOOKUP($B71,'[4]DEN3.1'!$H$3:$P$104,6,FALSE),0)</f>
        <v>0</v>
      </c>
      <c r="W71" s="87">
        <f>IFERROR(VLOOKUP($B71,'[4]DEN3.1'!$H$3:$P$104,7,FALSE),0)</f>
        <v>0</v>
      </c>
      <c r="X71" s="87">
        <f>IFERROR(VLOOKUP($B71,'[4]DEN3.1'!$H$3:$P$104,8,FALSE),0)</f>
        <v>0</v>
      </c>
      <c r="Y71" s="75"/>
      <c r="Z71" s="75"/>
      <c r="AA71" s="75"/>
      <c r="AB71" s="75"/>
      <c r="AC71" s="75"/>
      <c r="AD71" s="15">
        <f t="shared" si="27"/>
        <v>0</v>
      </c>
    </row>
    <row r="72" spans="1:30" ht="15" thickBot="1" x14ac:dyDescent="0.25">
      <c r="A72" s="185" t="s">
        <v>100</v>
      </c>
      <c r="B72" s="184" t="s">
        <v>99</v>
      </c>
      <c r="C72" s="59"/>
      <c r="D72" s="59"/>
      <c r="E72" s="87">
        <f>IFERROR(VLOOKUP($B72,'[4]NUM3.1'!$H$3:$P$104,2,FALSE),0)</f>
        <v>0</v>
      </c>
      <c r="F72" s="87">
        <f>IFERROR(VLOOKUP($B72,'[4]NUM3.1'!$H$3:$P$104,3,FALSE),0)</f>
        <v>0</v>
      </c>
      <c r="G72" s="87">
        <f>IFERROR(VLOOKUP($B72,'[4]NUM3.1'!$H$3:$P$104,4,FALSE),0)</f>
        <v>0</v>
      </c>
      <c r="H72" s="87">
        <f>IFERROR(VLOOKUP($B72,'[4]NUM3.1'!$H$3:$P$104,5,FALSE),0)</f>
        <v>0</v>
      </c>
      <c r="I72" s="87">
        <f>IFERROR(VLOOKUP($B72,'[4]NUM3.1'!$H$3:$P$104,6,FALSE),0)</f>
        <v>0</v>
      </c>
      <c r="J72" s="87">
        <f>IFERROR(VLOOKUP($B72,'[4]NUM3.1'!$H$3:$P$104,7,FALSE),0)</f>
        <v>0</v>
      </c>
      <c r="K72" s="87">
        <f>IFERROR(VLOOKUP($B72,'[4]NUM3.1'!$H$3:$P$104,8,FALSE),0)</f>
        <v>0</v>
      </c>
      <c r="L72" s="75"/>
      <c r="M72" s="75"/>
      <c r="N72" s="75"/>
      <c r="O72" s="75"/>
      <c r="P72" s="75"/>
      <c r="Q72" s="15">
        <f t="shared" si="26"/>
        <v>0</v>
      </c>
      <c r="R72" s="87">
        <f>IFERROR(VLOOKUP($B72,'[4]DEN3.1'!$H$3:$P$104,2,FALSE),0)</f>
        <v>0</v>
      </c>
      <c r="S72" s="87">
        <f>IFERROR(VLOOKUP($B72,'[4]DEN3.1'!$H$3:$P$104,3,FALSE),0)</f>
        <v>0</v>
      </c>
      <c r="T72" s="87">
        <f>IFERROR(VLOOKUP($B72,'[4]DEN3.1'!$H$3:$P$104,4,FALSE),0)</f>
        <v>0</v>
      </c>
      <c r="U72" s="87">
        <f>IFERROR(VLOOKUP($B72,'[4]DEN3.1'!$H$3:$P$104,5,FALSE),0)</f>
        <v>0</v>
      </c>
      <c r="V72" s="87">
        <f>IFERROR(VLOOKUP($B72,'[4]DEN3.1'!$H$3:$P$104,6,FALSE),0)</f>
        <v>0</v>
      </c>
      <c r="W72" s="87">
        <f>IFERROR(VLOOKUP($B72,'[4]DEN3.1'!$H$3:$P$104,7,FALSE),0)</f>
        <v>0</v>
      </c>
      <c r="X72" s="87">
        <f>IFERROR(VLOOKUP($B72,'[4]DEN3.1'!$H$3:$P$104,8,FALSE),0)</f>
        <v>0</v>
      </c>
      <c r="Y72" s="75"/>
      <c r="Z72" s="75"/>
      <c r="AA72" s="75"/>
      <c r="AB72" s="75"/>
      <c r="AC72" s="75"/>
      <c r="AD72" s="15">
        <f t="shared" si="27"/>
        <v>0</v>
      </c>
    </row>
    <row r="73" spans="1:30" ht="15" thickBot="1" x14ac:dyDescent="0.25">
      <c r="A73" s="351" t="s">
        <v>18</v>
      </c>
      <c r="B73" s="352"/>
      <c r="C73" s="41">
        <f>+D73/Metas!H65</f>
        <v>1.019522776572668</v>
      </c>
      <c r="D73" s="17">
        <f>+Q73/AD73</f>
        <v>1</v>
      </c>
      <c r="E73" s="51">
        <f>SUM(E63:E72)</f>
        <v>12</v>
      </c>
      <c r="F73" s="51">
        <f t="shared" ref="F73:P73" si="28">SUM(F63:F72)</f>
        <v>10</v>
      </c>
      <c r="G73" s="51">
        <f t="shared" si="28"/>
        <v>11</v>
      </c>
      <c r="H73" s="51">
        <f t="shared" si="28"/>
        <v>8</v>
      </c>
      <c r="I73" s="51">
        <f t="shared" ref="I73:J73" si="29">SUM(I63:I72)</f>
        <v>4</v>
      </c>
      <c r="J73" s="51">
        <f t="shared" si="29"/>
        <v>5</v>
      </c>
      <c r="K73" s="51">
        <f t="shared" ref="K73" si="30">SUM(K63:K72)</f>
        <v>5</v>
      </c>
      <c r="L73" s="51">
        <f t="shared" si="28"/>
        <v>0</v>
      </c>
      <c r="M73" s="51">
        <f t="shared" si="28"/>
        <v>0</v>
      </c>
      <c r="N73" s="51">
        <f t="shared" si="28"/>
        <v>0</v>
      </c>
      <c r="O73" s="51">
        <f t="shared" si="28"/>
        <v>0</v>
      </c>
      <c r="P73" s="51">
        <f t="shared" si="28"/>
        <v>0</v>
      </c>
      <c r="Q73" s="12">
        <f>SUM(Q63:Q72)</f>
        <v>55</v>
      </c>
      <c r="R73" s="51">
        <f t="shared" ref="R73:AC73" si="31">SUM(R63:R72)</f>
        <v>12</v>
      </c>
      <c r="S73" s="51">
        <f t="shared" si="31"/>
        <v>10</v>
      </c>
      <c r="T73" s="51">
        <f t="shared" si="31"/>
        <v>11</v>
      </c>
      <c r="U73" s="51">
        <f t="shared" si="31"/>
        <v>8</v>
      </c>
      <c r="V73" s="51">
        <f t="shared" ref="V73:W73" si="32">SUM(V63:V72)</f>
        <v>4</v>
      </c>
      <c r="W73" s="51">
        <f t="shared" si="32"/>
        <v>5</v>
      </c>
      <c r="X73" s="51">
        <f t="shared" ref="X73" si="33">SUM(X63:X72)</f>
        <v>5</v>
      </c>
      <c r="Y73" s="51">
        <f t="shared" si="31"/>
        <v>0</v>
      </c>
      <c r="Z73" s="51">
        <f t="shared" si="31"/>
        <v>0</v>
      </c>
      <c r="AA73" s="51">
        <f t="shared" si="31"/>
        <v>0</v>
      </c>
      <c r="AB73" s="51">
        <f t="shared" si="31"/>
        <v>0</v>
      </c>
      <c r="AC73" s="51">
        <f t="shared" si="31"/>
        <v>0</v>
      </c>
      <c r="AD73" s="12">
        <f>SUM(AD63:AD72)</f>
        <v>55</v>
      </c>
    </row>
    <row r="74" spans="1:30" ht="15" thickBot="1" x14ac:dyDescent="0.25">
      <c r="A74" s="94" t="s">
        <v>106</v>
      </c>
      <c r="B74" s="184" t="s">
        <v>101</v>
      </c>
      <c r="C74" s="59"/>
      <c r="D74" s="59"/>
      <c r="E74" s="87">
        <f>IFERROR(VLOOKUP($B74,'[4]NUM3.1'!$H$3:$P$104,2,FALSE),0)</f>
        <v>0</v>
      </c>
      <c r="F74" s="87">
        <f>IFERROR(VLOOKUP($B74,'[4]NUM3.1'!$H$3:$P$104,3,FALSE),0)</f>
        <v>0</v>
      </c>
      <c r="G74" s="87">
        <f>IFERROR(VLOOKUP($B74,'[4]NUM3.1'!$H$3:$P$104,4,FALSE),0)</f>
        <v>0</v>
      </c>
      <c r="H74" s="87">
        <f>IFERROR(VLOOKUP($B74,'[4]NUM3.1'!$H$3:$P$104,5,FALSE),0)</f>
        <v>2</v>
      </c>
      <c r="I74" s="87">
        <f>IFERROR(VLOOKUP($B74,'[4]NUM3.1'!$H$3:$P$104,6,FALSE),0)</f>
        <v>1</v>
      </c>
      <c r="J74" s="87">
        <f>IFERROR(VLOOKUP($B74,'[4]NUM3.1'!$H$3:$P$104,7,FALSE),0)</f>
        <v>0</v>
      </c>
      <c r="K74" s="87">
        <f>IFERROR(VLOOKUP($B74,'[4]NUM3.1'!$H$3:$P$104,8,FALSE),0)</f>
        <v>0</v>
      </c>
      <c r="L74" s="73"/>
      <c r="M74" s="73"/>
      <c r="N74" s="73"/>
      <c r="O74" s="73"/>
      <c r="P74" s="73"/>
      <c r="Q74" s="15">
        <f>SUM(E74:P74)</f>
        <v>3</v>
      </c>
      <c r="R74" s="87">
        <f>IFERROR(VLOOKUP($B74,'[4]DEN3.1'!$H$3:$P$104,2,FALSE),0)</f>
        <v>0</v>
      </c>
      <c r="S74" s="87">
        <f>IFERROR(VLOOKUP($B74,'[4]DEN3.1'!$H$3:$P$104,3,FALSE),0)</f>
        <v>0</v>
      </c>
      <c r="T74" s="87">
        <f>IFERROR(VLOOKUP($B74,'[4]DEN3.1'!$H$3:$P$104,4,FALSE),0)</f>
        <v>0</v>
      </c>
      <c r="U74" s="87">
        <f>IFERROR(VLOOKUP($B74,'[4]DEN3.1'!$H$3:$P$104,5,FALSE),0)</f>
        <v>2</v>
      </c>
      <c r="V74" s="87">
        <f>IFERROR(VLOOKUP($B74,'[4]DEN3.1'!$H$3:$P$104,6,FALSE),0)</f>
        <v>1</v>
      </c>
      <c r="W74" s="87">
        <f>IFERROR(VLOOKUP($B74,'[4]DEN3.1'!$H$3:$P$104,7,FALSE),0)</f>
        <v>0</v>
      </c>
      <c r="X74" s="87">
        <f>IFERROR(VLOOKUP($B74,'[4]DEN3.1'!$H$3:$P$104,8,FALSE),0)</f>
        <v>0</v>
      </c>
      <c r="Y74" s="73"/>
      <c r="Z74" s="73"/>
      <c r="AA74" s="73"/>
      <c r="AB74" s="73"/>
      <c r="AC74" s="73"/>
      <c r="AD74" s="15">
        <f>SUM(R74:AC74)</f>
        <v>3</v>
      </c>
    </row>
    <row r="75" spans="1:30" ht="15" thickBot="1" x14ac:dyDescent="0.25">
      <c r="A75" s="94" t="s">
        <v>106</v>
      </c>
      <c r="B75" s="184" t="s">
        <v>102</v>
      </c>
      <c r="C75" s="59"/>
      <c r="D75" s="59"/>
      <c r="E75" s="87">
        <f>IFERROR(VLOOKUP($B75,'[4]NUM3.1'!$H$3:$P$104,2,FALSE),0)</f>
        <v>0</v>
      </c>
      <c r="F75" s="87">
        <f>IFERROR(VLOOKUP($B75,'[4]NUM3.1'!$H$3:$P$104,3,FALSE),0)</f>
        <v>0</v>
      </c>
      <c r="G75" s="87">
        <f>IFERROR(VLOOKUP($B75,'[4]NUM3.1'!$H$3:$P$104,4,FALSE),0)</f>
        <v>0</v>
      </c>
      <c r="H75" s="87">
        <f>IFERROR(VLOOKUP($B75,'[4]NUM3.1'!$H$3:$P$104,5,FALSE),0)</f>
        <v>0</v>
      </c>
      <c r="I75" s="87">
        <f>IFERROR(VLOOKUP($B75,'[4]NUM3.1'!$H$3:$P$104,6,FALSE),0)</f>
        <v>0</v>
      </c>
      <c r="J75" s="87">
        <f>IFERROR(VLOOKUP($B75,'[4]NUM3.1'!$H$3:$P$104,7,FALSE),0)</f>
        <v>0</v>
      </c>
      <c r="K75" s="87">
        <f>IFERROR(VLOOKUP($B75,'[4]NUM3.1'!$H$3:$P$104,8,FALSE),0)</f>
        <v>0</v>
      </c>
      <c r="L75" s="73"/>
      <c r="M75" s="73"/>
      <c r="N75" s="73"/>
      <c r="O75" s="73"/>
      <c r="P75" s="73"/>
      <c r="Q75" s="15">
        <f>SUM(E75:P75)</f>
        <v>0</v>
      </c>
      <c r="R75" s="87">
        <f>IFERROR(VLOOKUP($B75,'[4]DEN3.1'!$H$3:$P$104,2,FALSE),0)</f>
        <v>0</v>
      </c>
      <c r="S75" s="87">
        <f>IFERROR(VLOOKUP($B75,'[4]DEN3.1'!$H$3:$P$104,3,FALSE),0)</f>
        <v>0</v>
      </c>
      <c r="T75" s="87">
        <f>IFERROR(VLOOKUP($B75,'[4]DEN3.1'!$H$3:$P$104,4,FALSE),0)</f>
        <v>0</v>
      </c>
      <c r="U75" s="87">
        <f>IFERROR(VLOOKUP($B75,'[4]DEN3.1'!$H$3:$P$104,5,FALSE),0)</f>
        <v>0</v>
      </c>
      <c r="V75" s="87">
        <f>IFERROR(VLOOKUP($B75,'[4]DEN3.1'!$H$3:$P$104,6,FALSE),0)</f>
        <v>0</v>
      </c>
      <c r="W75" s="87">
        <f>IFERROR(VLOOKUP($B75,'[4]DEN3.1'!$H$3:$P$104,7,FALSE),0)</f>
        <v>0</v>
      </c>
      <c r="X75" s="87">
        <f>IFERROR(VLOOKUP($B75,'[4]DEN3.1'!$H$3:$P$104,8,FALSE),0)</f>
        <v>0</v>
      </c>
      <c r="Y75" s="73"/>
      <c r="Z75" s="73"/>
      <c r="AA75" s="73"/>
      <c r="AB75" s="73"/>
      <c r="AC75" s="73"/>
      <c r="AD75" s="15">
        <f>SUM(R75:AC75)</f>
        <v>0</v>
      </c>
    </row>
    <row r="76" spans="1:30" ht="15" thickBot="1" x14ac:dyDescent="0.25">
      <c r="A76" s="94" t="s">
        <v>106</v>
      </c>
      <c r="B76" s="184" t="s">
        <v>103</v>
      </c>
      <c r="C76" s="59"/>
      <c r="D76" s="59"/>
      <c r="E76" s="87">
        <f>IFERROR(VLOOKUP($B76,'[4]NUM3.1'!$H$3:$P$104,2,FALSE),0)</f>
        <v>0</v>
      </c>
      <c r="F76" s="87">
        <f>IFERROR(VLOOKUP($B76,'[4]NUM3.1'!$H$3:$P$104,3,FALSE),0)</f>
        <v>0</v>
      </c>
      <c r="G76" s="87">
        <f>IFERROR(VLOOKUP($B76,'[4]NUM3.1'!$H$3:$P$104,4,FALSE),0)</f>
        <v>0</v>
      </c>
      <c r="H76" s="87">
        <f>IFERROR(VLOOKUP($B76,'[4]NUM3.1'!$H$3:$P$104,5,FALSE),0)</f>
        <v>6</v>
      </c>
      <c r="I76" s="87">
        <f>IFERROR(VLOOKUP($B76,'[4]NUM3.1'!$H$3:$P$104,6,FALSE),0)</f>
        <v>0</v>
      </c>
      <c r="J76" s="87">
        <f>IFERROR(VLOOKUP($B76,'[4]NUM3.1'!$H$3:$P$104,7,FALSE),0)</f>
        <v>1</v>
      </c>
      <c r="K76" s="87">
        <f>IFERROR(VLOOKUP($B76,'[4]NUM3.1'!$H$3:$P$104,8,FALSE),0)</f>
        <v>0</v>
      </c>
      <c r="L76" s="73"/>
      <c r="M76" s="73"/>
      <c r="N76" s="73"/>
      <c r="O76" s="73"/>
      <c r="P76" s="73"/>
      <c r="Q76" s="15">
        <f>SUM(E76:P76)</f>
        <v>7</v>
      </c>
      <c r="R76" s="87">
        <f>IFERROR(VLOOKUP($B76,'[4]DEN3.1'!$H$3:$P$104,2,FALSE),0)</f>
        <v>0</v>
      </c>
      <c r="S76" s="87">
        <f>IFERROR(VLOOKUP($B76,'[4]DEN3.1'!$H$3:$P$104,3,FALSE),0)</f>
        <v>0</v>
      </c>
      <c r="T76" s="87">
        <f>IFERROR(VLOOKUP($B76,'[4]DEN3.1'!$H$3:$P$104,4,FALSE),0)</f>
        <v>0</v>
      </c>
      <c r="U76" s="87">
        <f>IFERROR(VLOOKUP($B76,'[4]DEN3.1'!$H$3:$P$104,5,FALSE),0)</f>
        <v>6</v>
      </c>
      <c r="V76" s="87">
        <f>IFERROR(VLOOKUP($B76,'[4]DEN3.1'!$H$3:$P$104,6,FALSE),0)</f>
        <v>0</v>
      </c>
      <c r="W76" s="87">
        <f>IFERROR(VLOOKUP($B76,'[4]DEN3.1'!$H$3:$P$104,7,FALSE),0)</f>
        <v>1</v>
      </c>
      <c r="X76" s="87">
        <f>IFERROR(VLOOKUP($B76,'[4]DEN3.1'!$H$3:$P$104,8,FALSE),0)</f>
        <v>0</v>
      </c>
      <c r="Y76" s="73"/>
      <c r="Z76" s="73"/>
      <c r="AA76" s="73"/>
      <c r="AB76" s="73"/>
      <c r="AC76" s="73"/>
      <c r="AD76" s="15">
        <f>SUM(R76:AC76)</f>
        <v>7</v>
      </c>
    </row>
    <row r="77" spans="1:30" ht="15" thickBot="1" x14ac:dyDescent="0.25">
      <c r="A77" s="94" t="s">
        <v>106</v>
      </c>
      <c r="B77" s="184" t="s">
        <v>104</v>
      </c>
      <c r="C77" s="59"/>
      <c r="D77" s="59"/>
      <c r="E77" s="87">
        <f>IFERROR(VLOOKUP($B77,'[4]NUM3.1'!$H$3:$P$104,2,FALSE),0)</f>
        <v>0</v>
      </c>
      <c r="F77" s="87">
        <f>IFERROR(VLOOKUP($B77,'[4]NUM3.1'!$H$3:$P$104,3,FALSE),0)</f>
        <v>0</v>
      </c>
      <c r="G77" s="87">
        <f>IFERROR(VLOOKUP($B77,'[4]NUM3.1'!$H$3:$P$104,4,FALSE),0)</f>
        <v>0</v>
      </c>
      <c r="H77" s="87">
        <f>IFERROR(VLOOKUP($B77,'[4]NUM3.1'!$H$3:$P$104,5,FALSE),0)</f>
        <v>0</v>
      </c>
      <c r="I77" s="87">
        <f>IFERROR(VLOOKUP($B77,'[4]NUM3.1'!$H$3:$P$104,6,FALSE),0)</f>
        <v>0</v>
      </c>
      <c r="J77" s="87">
        <f>IFERROR(VLOOKUP($B77,'[4]NUM3.1'!$H$3:$P$104,7,FALSE),0)</f>
        <v>0</v>
      </c>
      <c r="K77" s="87">
        <f>IFERROR(VLOOKUP($B77,'[4]NUM3.1'!$H$3:$P$104,8,FALSE),0)</f>
        <v>0</v>
      </c>
      <c r="L77" s="73"/>
      <c r="M77" s="73"/>
      <c r="N77" s="73"/>
      <c r="O77" s="73"/>
      <c r="P77" s="73"/>
      <c r="Q77" s="15">
        <f>SUM(E77:P77)</f>
        <v>0</v>
      </c>
      <c r="R77" s="87">
        <f>IFERROR(VLOOKUP($B77,'[4]DEN3.1'!$H$3:$P$104,2,FALSE),0)</f>
        <v>0</v>
      </c>
      <c r="S77" s="87">
        <f>IFERROR(VLOOKUP($B77,'[4]DEN3.1'!$H$3:$P$104,3,FALSE),0)</f>
        <v>0</v>
      </c>
      <c r="T77" s="87">
        <f>IFERROR(VLOOKUP($B77,'[4]DEN3.1'!$H$3:$P$104,4,FALSE),0)</f>
        <v>0</v>
      </c>
      <c r="U77" s="87">
        <f>IFERROR(VLOOKUP($B77,'[4]DEN3.1'!$H$3:$P$104,5,FALSE),0)</f>
        <v>0</v>
      </c>
      <c r="V77" s="87">
        <f>IFERROR(VLOOKUP($B77,'[4]DEN3.1'!$H$3:$P$104,6,FALSE),0)</f>
        <v>0</v>
      </c>
      <c r="W77" s="87">
        <f>IFERROR(VLOOKUP($B77,'[4]DEN3.1'!$H$3:$P$104,7,FALSE),0)</f>
        <v>0</v>
      </c>
      <c r="X77" s="87">
        <f>IFERROR(VLOOKUP($B77,'[4]DEN3.1'!$H$3:$P$104,8,FALSE),0)</f>
        <v>0</v>
      </c>
      <c r="Y77" s="73"/>
      <c r="Z77" s="73"/>
      <c r="AA77" s="73"/>
      <c r="AB77" s="73"/>
      <c r="AC77" s="73"/>
      <c r="AD77" s="15">
        <f>SUM(R77:AC77)</f>
        <v>0</v>
      </c>
    </row>
    <row r="78" spans="1:30" ht="15" thickBot="1" x14ac:dyDescent="0.25">
      <c r="A78" s="94" t="s">
        <v>106</v>
      </c>
      <c r="B78" s="184" t="s">
        <v>105</v>
      </c>
      <c r="C78" s="59"/>
      <c r="D78" s="59"/>
      <c r="E78" s="87">
        <f>IFERROR(VLOOKUP($B78,'[4]NUM3.1'!$H$3:$P$104,2,FALSE),0)</f>
        <v>0</v>
      </c>
      <c r="F78" s="87">
        <f>IFERROR(VLOOKUP($B78,'[4]NUM3.1'!$H$3:$P$104,3,FALSE),0)</f>
        <v>0</v>
      </c>
      <c r="G78" s="87">
        <f>IFERROR(VLOOKUP($B78,'[4]NUM3.1'!$H$3:$P$104,4,FALSE),0)</f>
        <v>0</v>
      </c>
      <c r="H78" s="87">
        <f>IFERROR(VLOOKUP($B78,'[4]NUM3.1'!$H$3:$P$104,5,FALSE),0)</f>
        <v>0</v>
      </c>
      <c r="I78" s="87">
        <f>IFERROR(VLOOKUP($B78,'[4]NUM3.1'!$H$3:$P$104,6,FALSE),0)</f>
        <v>1</v>
      </c>
      <c r="J78" s="87">
        <f>IFERROR(VLOOKUP($B78,'[4]NUM3.1'!$H$3:$P$104,7,FALSE),0)</f>
        <v>0</v>
      </c>
      <c r="K78" s="87">
        <f>IFERROR(VLOOKUP($B78,'[4]NUM3.1'!$H$3:$P$104,8,FALSE),0)</f>
        <v>0</v>
      </c>
      <c r="L78" s="73"/>
      <c r="M78" s="73"/>
      <c r="N78" s="73"/>
      <c r="O78" s="73"/>
      <c r="P78" s="73"/>
      <c r="Q78" s="15">
        <f>SUM(E78:P78)</f>
        <v>1</v>
      </c>
      <c r="R78" s="87">
        <f>IFERROR(VLOOKUP($B78,'[4]DEN3.1'!$H$3:$P$104,2,FALSE),0)</f>
        <v>0</v>
      </c>
      <c r="S78" s="87">
        <f>IFERROR(VLOOKUP($B78,'[4]DEN3.1'!$H$3:$P$104,3,FALSE),0)</f>
        <v>0</v>
      </c>
      <c r="T78" s="87">
        <f>IFERROR(VLOOKUP($B78,'[4]DEN3.1'!$H$3:$P$104,4,FALSE),0)</f>
        <v>0</v>
      </c>
      <c r="U78" s="87">
        <f>IFERROR(VLOOKUP($B78,'[4]DEN3.1'!$H$3:$P$104,5,FALSE),0)</f>
        <v>0</v>
      </c>
      <c r="V78" s="87">
        <f>IFERROR(VLOOKUP($B78,'[4]DEN3.1'!$H$3:$P$104,6,FALSE),0)</f>
        <v>1</v>
      </c>
      <c r="W78" s="87">
        <f>IFERROR(VLOOKUP($B78,'[4]DEN3.1'!$H$3:$P$104,7,FALSE),0)</f>
        <v>0</v>
      </c>
      <c r="X78" s="87">
        <f>IFERROR(VLOOKUP($B78,'[4]DEN3.1'!$H$3:$P$104,8,FALSE),0)</f>
        <v>0</v>
      </c>
      <c r="Y78" s="73"/>
      <c r="Z78" s="73"/>
      <c r="AA78" s="73"/>
      <c r="AB78" s="73"/>
      <c r="AC78" s="73"/>
      <c r="AD78" s="15">
        <f>SUM(R78:AC78)</f>
        <v>1</v>
      </c>
    </row>
    <row r="79" spans="1:30" ht="15" thickBot="1" x14ac:dyDescent="0.25">
      <c r="A79" s="351" t="s">
        <v>179</v>
      </c>
      <c r="B79" s="352"/>
      <c r="C79" s="41">
        <f>+D79/Metas!H70</f>
        <v>1.015625</v>
      </c>
      <c r="D79" s="17">
        <f>+Q79/AD79</f>
        <v>1</v>
      </c>
      <c r="E79" s="51">
        <f t="shared" ref="E79:AD79" si="34">SUM(E74:E78)</f>
        <v>0</v>
      </c>
      <c r="F79" s="51">
        <f t="shared" si="34"/>
        <v>0</v>
      </c>
      <c r="G79" s="51">
        <f t="shared" si="34"/>
        <v>0</v>
      </c>
      <c r="H79" s="51">
        <f t="shared" si="34"/>
        <v>8</v>
      </c>
      <c r="I79" s="51">
        <f t="shared" ref="I79:J79" si="35">SUM(I74:I78)</f>
        <v>2</v>
      </c>
      <c r="J79" s="51">
        <f t="shared" si="35"/>
        <v>1</v>
      </c>
      <c r="K79" s="51">
        <f t="shared" ref="K79" si="36">SUM(K74:K78)</f>
        <v>0</v>
      </c>
      <c r="L79" s="51">
        <f t="shared" si="34"/>
        <v>0</v>
      </c>
      <c r="M79" s="51">
        <f t="shared" si="34"/>
        <v>0</v>
      </c>
      <c r="N79" s="51">
        <f t="shared" si="34"/>
        <v>0</v>
      </c>
      <c r="O79" s="51">
        <f t="shared" si="34"/>
        <v>0</v>
      </c>
      <c r="P79" s="51">
        <f t="shared" si="34"/>
        <v>0</v>
      </c>
      <c r="Q79" s="12">
        <f t="shared" si="34"/>
        <v>11</v>
      </c>
      <c r="R79" s="51">
        <f t="shared" si="34"/>
        <v>0</v>
      </c>
      <c r="S79" s="51">
        <f t="shared" si="34"/>
        <v>0</v>
      </c>
      <c r="T79" s="51">
        <f t="shared" si="34"/>
        <v>0</v>
      </c>
      <c r="U79" s="51">
        <f t="shared" si="34"/>
        <v>8</v>
      </c>
      <c r="V79" s="51">
        <f t="shared" ref="V79:W79" si="37">SUM(V74:V78)</f>
        <v>2</v>
      </c>
      <c r="W79" s="51">
        <f t="shared" si="37"/>
        <v>1</v>
      </c>
      <c r="X79" s="51">
        <f t="shared" ref="X79" si="38">SUM(X74:X78)</f>
        <v>0</v>
      </c>
      <c r="Y79" s="51">
        <f t="shared" si="34"/>
        <v>0</v>
      </c>
      <c r="Z79" s="51">
        <f t="shared" si="34"/>
        <v>0</v>
      </c>
      <c r="AA79" s="51">
        <f t="shared" si="34"/>
        <v>0</v>
      </c>
      <c r="AB79" s="51">
        <f t="shared" si="34"/>
        <v>0</v>
      </c>
      <c r="AC79" s="51">
        <f t="shared" si="34"/>
        <v>0</v>
      </c>
      <c r="AD79" s="12">
        <f t="shared" si="34"/>
        <v>11</v>
      </c>
    </row>
    <row r="80" spans="1:30" ht="15" thickBot="1" x14ac:dyDescent="0.25">
      <c r="A80" s="94" t="s">
        <v>117</v>
      </c>
      <c r="B80" s="184" t="s">
        <v>107</v>
      </c>
      <c r="C80" s="59"/>
      <c r="D80" s="59"/>
      <c r="E80" s="87">
        <f>IFERROR(VLOOKUP($B80,'[4]NUM3.1'!$H$3:$P$104,2,FALSE),0)</f>
        <v>0</v>
      </c>
      <c r="F80" s="87">
        <f>IFERROR(VLOOKUP($B80,'[4]NUM3.1'!$H$3:$P$104,3,FALSE),0)</f>
        <v>0</v>
      </c>
      <c r="G80" s="87">
        <f>IFERROR(VLOOKUP($B80,'[4]NUM3.1'!$H$3:$P$104,4,FALSE),0)</f>
        <v>0</v>
      </c>
      <c r="H80" s="87">
        <f>IFERROR(VLOOKUP($B80,'[4]NUM3.1'!$H$3:$P$104,5,FALSE),0)</f>
        <v>0</v>
      </c>
      <c r="I80" s="87">
        <f>IFERROR(VLOOKUP($B80,'[4]NUM3.1'!$H$3:$P$104,6,FALSE),0)</f>
        <v>0</v>
      </c>
      <c r="J80" s="87">
        <f>IFERROR(VLOOKUP($B80,'[4]NUM3.1'!$H$3:$P$104,7,FALSE),0)</f>
        <v>0</v>
      </c>
      <c r="K80" s="87">
        <f>IFERROR(VLOOKUP($B80,'[4]NUM3.1'!$H$3:$P$104,8,FALSE),0)</f>
        <v>0</v>
      </c>
      <c r="L80" s="73"/>
      <c r="M80" s="73"/>
      <c r="N80" s="73"/>
      <c r="O80" s="73"/>
      <c r="P80" s="73"/>
      <c r="Q80" s="15">
        <f t="shared" ref="Q80:Q89" si="39">SUM(E80:P80)</f>
        <v>0</v>
      </c>
      <c r="R80" s="87">
        <f>IFERROR(VLOOKUP($B80,'[4]DEN3.1'!$H$3:$P$104,2,FALSE),0)</f>
        <v>0</v>
      </c>
      <c r="S80" s="87">
        <f>IFERROR(VLOOKUP($B80,'[4]DEN3.1'!$H$3:$P$104,3,FALSE),0)</f>
        <v>0</v>
      </c>
      <c r="T80" s="87">
        <f>IFERROR(VLOOKUP($B80,'[4]DEN3.1'!$H$3:$P$104,4,FALSE),0)</f>
        <v>0</v>
      </c>
      <c r="U80" s="87">
        <f>IFERROR(VLOOKUP($B80,'[4]DEN3.1'!$H$3:$P$104,5,FALSE),0)</f>
        <v>0</v>
      </c>
      <c r="V80" s="87">
        <f>IFERROR(VLOOKUP($B80,'[4]DEN3.1'!$H$3:$P$104,6,FALSE),0)</f>
        <v>0</v>
      </c>
      <c r="W80" s="87">
        <f>IFERROR(VLOOKUP($B80,'[4]DEN3.1'!$H$3:$P$104,7,FALSE),0)</f>
        <v>0</v>
      </c>
      <c r="X80" s="87">
        <f>IFERROR(VLOOKUP($B80,'[4]DEN3.1'!$H$3:$P$104,8,FALSE),0)</f>
        <v>0</v>
      </c>
      <c r="Y80" s="73"/>
      <c r="Z80" s="73"/>
      <c r="AA80" s="73"/>
      <c r="AB80" s="73"/>
      <c r="AC80" s="73"/>
      <c r="AD80" s="15">
        <f t="shared" ref="AD80:AD89" si="40">SUM(R80:AC80)</f>
        <v>0</v>
      </c>
    </row>
    <row r="81" spans="1:30" ht="15" thickBot="1" x14ac:dyDescent="0.25">
      <c r="A81" s="94" t="s">
        <v>117</v>
      </c>
      <c r="B81" s="184" t="s">
        <v>108</v>
      </c>
      <c r="C81" s="59"/>
      <c r="D81" s="59"/>
      <c r="E81" s="87">
        <f>IFERROR(VLOOKUP($B81,'[4]NUM3.1'!$H$3:$P$104,2,FALSE),0)</f>
        <v>0</v>
      </c>
      <c r="F81" s="87">
        <f>IFERROR(VLOOKUP($B81,'[4]NUM3.1'!$H$3:$P$104,3,FALSE),0)</f>
        <v>0</v>
      </c>
      <c r="G81" s="87">
        <f>IFERROR(VLOOKUP($B81,'[4]NUM3.1'!$H$3:$P$104,4,FALSE),0)</f>
        <v>0</v>
      </c>
      <c r="H81" s="87">
        <f>IFERROR(VLOOKUP($B81,'[4]NUM3.1'!$H$3:$P$104,5,FALSE),0)</f>
        <v>0</v>
      </c>
      <c r="I81" s="87">
        <f>IFERROR(VLOOKUP($B81,'[4]NUM3.1'!$H$3:$P$104,6,FALSE),0)</f>
        <v>0</v>
      </c>
      <c r="J81" s="87">
        <f>IFERROR(VLOOKUP($B81,'[4]NUM3.1'!$H$3:$P$104,7,FALSE),0)</f>
        <v>0</v>
      </c>
      <c r="K81" s="87">
        <f>IFERROR(VLOOKUP($B81,'[4]NUM3.1'!$H$3:$P$104,8,FALSE),0)</f>
        <v>0</v>
      </c>
      <c r="L81" s="73"/>
      <c r="M81" s="73"/>
      <c r="N81" s="73"/>
      <c r="O81" s="73"/>
      <c r="P81" s="73"/>
      <c r="Q81" s="15">
        <f t="shared" si="39"/>
        <v>0</v>
      </c>
      <c r="R81" s="87">
        <f>IFERROR(VLOOKUP($B81,'[4]DEN3.1'!$H$3:$P$104,2,FALSE),0)</f>
        <v>0</v>
      </c>
      <c r="S81" s="87">
        <f>IFERROR(VLOOKUP($B81,'[4]DEN3.1'!$H$3:$P$104,3,FALSE),0)</f>
        <v>0</v>
      </c>
      <c r="T81" s="87">
        <f>IFERROR(VLOOKUP($B81,'[4]DEN3.1'!$H$3:$P$104,4,FALSE),0)</f>
        <v>0</v>
      </c>
      <c r="U81" s="87">
        <f>IFERROR(VLOOKUP($B81,'[4]DEN3.1'!$H$3:$P$104,5,FALSE),0)</f>
        <v>0</v>
      </c>
      <c r="V81" s="87">
        <f>IFERROR(VLOOKUP($B81,'[4]DEN3.1'!$H$3:$P$104,6,FALSE),0)</f>
        <v>0</v>
      </c>
      <c r="W81" s="87">
        <f>IFERROR(VLOOKUP($B81,'[4]DEN3.1'!$H$3:$P$104,7,FALSE),0)</f>
        <v>0</v>
      </c>
      <c r="X81" s="87">
        <f>IFERROR(VLOOKUP($B81,'[4]DEN3.1'!$H$3:$P$104,8,FALSE),0)</f>
        <v>0</v>
      </c>
      <c r="Y81" s="73"/>
      <c r="Z81" s="73"/>
      <c r="AA81" s="73"/>
      <c r="AB81" s="73"/>
      <c r="AC81" s="73"/>
      <c r="AD81" s="15">
        <f t="shared" si="40"/>
        <v>0</v>
      </c>
    </row>
    <row r="82" spans="1:30" ht="15" thickBot="1" x14ac:dyDescent="0.25">
      <c r="A82" s="94" t="s">
        <v>117</v>
      </c>
      <c r="B82" s="184" t="s">
        <v>109</v>
      </c>
      <c r="C82" s="59"/>
      <c r="D82" s="59"/>
      <c r="E82" s="87">
        <f>IFERROR(VLOOKUP($B82,'[4]NUM3.1'!$H$3:$P$104,2,FALSE),0)</f>
        <v>0</v>
      </c>
      <c r="F82" s="87">
        <f>IFERROR(VLOOKUP($B82,'[4]NUM3.1'!$H$3:$P$104,3,FALSE),0)</f>
        <v>0</v>
      </c>
      <c r="G82" s="87">
        <f>IFERROR(VLOOKUP($B82,'[4]NUM3.1'!$H$3:$P$104,4,FALSE),0)</f>
        <v>0</v>
      </c>
      <c r="H82" s="87">
        <f>IFERROR(VLOOKUP($B82,'[4]NUM3.1'!$H$3:$P$104,5,FALSE),0)</f>
        <v>0</v>
      </c>
      <c r="I82" s="87">
        <f>IFERROR(VLOOKUP($B82,'[4]NUM3.1'!$H$3:$P$104,6,FALSE),0)</f>
        <v>0</v>
      </c>
      <c r="J82" s="87">
        <f>IFERROR(VLOOKUP($B82,'[4]NUM3.1'!$H$3:$P$104,7,FALSE),0)</f>
        <v>0</v>
      </c>
      <c r="K82" s="87">
        <f>IFERROR(VLOOKUP($B82,'[4]NUM3.1'!$H$3:$P$104,8,FALSE),0)</f>
        <v>0</v>
      </c>
      <c r="L82" s="73"/>
      <c r="M82" s="73"/>
      <c r="N82" s="73"/>
      <c r="O82" s="73"/>
      <c r="P82" s="73"/>
      <c r="Q82" s="15">
        <f t="shared" si="39"/>
        <v>0</v>
      </c>
      <c r="R82" s="87">
        <f>IFERROR(VLOOKUP($B82,'[4]DEN3.1'!$H$3:$P$104,2,FALSE),0)</f>
        <v>0</v>
      </c>
      <c r="S82" s="87">
        <f>IFERROR(VLOOKUP($B82,'[4]DEN3.1'!$H$3:$P$104,3,FALSE),0)</f>
        <v>0</v>
      </c>
      <c r="T82" s="87">
        <f>IFERROR(VLOOKUP($B82,'[4]DEN3.1'!$H$3:$P$104,4,FALSE),0)</f>
        <v>0</v>
      </c>
      <c r="U82" s="87">
        <f>IFERROR(VLOOKUP($B82,'[4]DEN3.1'!$H$3:$P$104,5,FALSE),0)</f>
        <v>0</v>
      </c>
      <c r="V82" s="87">
        <f>IFERROR(VLOOKUP($B82,'[4]DEN3.1'!$H$3:$P$104,6,FALSE),0)</f>
        <v>0</v>
      </c>
      <c r="W82" s="87">
        <f>IFERROR(VLOOKUP($B82,'[4]DEN3.1'!$H$3:$P$104,7,FALSE),0)</f>
        <v>0</v>
      </c>
      <c r="X82" s="87">
        <f>IFERROR(VLOOKUP($B82,'[4]DEN3.1'!$H$3:$P$104,8,FALSE),0)</f>
        <v>0</v>
      </c>
      <c r="Y82" s="73"/>
      <c r="Z82" s="73"/>
      <c r="AA82" s="73"/>
      <c r="AB82" s="73"/>
      <c r="AC82" s="73"/>
      <c r="AD82" s="15">
        <f t="shared" si="40"/>
        <v>0</v>
      </c>
    </row>
    <row r="83" spans="1:30" ht="15" thickBot="1" x14ac:dyDescent="0.25">
      <c r="A83" s="94" t="s">
        <v>117</v>
      </c>
      <c r="B83" s="184" t="s">
        <v>110</v>
      </c>
      <c r="C83" s="59"/>
      <c r="D83" s="59"/>
      <c r="E83" s="87">
        <f>IFERROR(VLOOKUP($B83,'[4]NUM3.1'!$H$3:$P$104,2,FALSE),0)</f>
        <v>0</v>
      </c>
      <c r="F83" s="87">
        <f>IFERROR(VLOOKUP($B83,'[4]NUM3.1'!$H$3:$P$104,3,FALSE),0)</f>
        <v>0</v>
      </c>
      <c r="G83" s="87">
        <f>IFERROR(VLOOKUP($B83,'[4]NUM3.1'!$H$3:$P$104,4,FALSE),0)</f>
        <v>0</v>
      </c>
      <c r="H83" s="87">
        <f>IFERROR(VLOOKUP($B83,'[4]NUM3.1'!$H$3:$P$104,5,FALSE),0)</f>
        <v>0</v>
      </c>
      <c r="I83" s="87">
        <f>IFERROR(VLOOKUP($B83,'[4]NUM3.1'!$H$3:$P$104,6,FALSE),0)</f>
        <v>0</v>
      </c>
      <c r="J83" s="87">
        <f>IFERROR(VLOOKUP($B83,'[4]NUM3.1'!$H$3:$P$104,7,FALSE),0)</f>
        <v>0</v>
      </c>
      <c r="K83" s="87">
        <f>IFERROR(VLOOKUP($B83,'[4]NUM3.1'!$H$3:$P$104,8,FALSE),0)</f>
        <v>0</v>
      </c>
      <c r="L83" s="73"/>
      <c r="M83" s="73"/>
      <c r="N83" s="73"/>
      <c r="O83" s="73"/>
      <c r="P83" s="73"/>
      <c r="Q83" s="15">
        <f t="shared" si="39"/>
        <v>0</v>
      </c>
      <c r="R83" s="87">
        <f>IFERROR(VLOOKUP($B83,'[4]DEN3.1'!$H$3:$P$104,2,FALSE),0)</f>
        <v>0</v>
      </c>
      <c r="S83" s="87">
        <f>IFERROR(VLOOKUP($B83,'[4]DEN3.1'!$H$3:$P$104,3,FALSE),0)</f>
        <v>0</v>
      </c>
      <c r="T83" s="87">
        <f>IFERROR(VLOOKUP($B83,'[4]DEN3.1'!$H$3:$P$104,4,FALSE),0)</f>
        <v>0</v>
      </c>
      <c r="U83" s="87">
        <f>IFERROR(VLOOKUP($B83,'[4]DEN3.1'!$H$3:$P$104,5,FALSE),0)</f>
        <v>0</v>
      </c>
      <c r="V83" s="87">
        <f>IFERROR(VLOOKUP($B83,'[4]DEN3.1'!$H$3:$P$104,6,FALSE),0)</f>
        <v>0</v>
      </c>
      <c r="W83" s="87">
        <f>IFERROR(VLOOKUP($B83,'[4]DEN3.1'!$H$3:$P$104,7,FALSE),0)</f>
        <v>0</v>
      </c>
      <c r="X83" s="87">
        <f>IFERROR(VLOOKUP($B83,'[4]DEN3.1'!$H$3:$P$104,8,FALSE),0)</f>
        <v>0</v>
      </c>
      <c r="Y83" s="73"/>
      <c r="Z83" s="73"/>
      <c r="AA83" s="73"/>
      <c r="AB83" s="73"/>
      <c r="AC83" s="73"/>
      <c r="AD83" s="15">
        <f t="shared" si="40"/>
        <v>0</v>
      </c>
    </row>
    <row r="84" spans="1:30" ht="15" thickBot="1" x14ac:dyDescent="0.25">
      <c r="A84" s="94" t="s">
        <v>117</v>
      </c>
      <c r="B84" s="184" t="s">
        <v>111</v>
      </c>
      <c r="C84" s="59"/>
      <c r="D84" s="59"/>
      <c r="E84" s="87">
        <f>IFERROR(VLOOKUP($B84,'[4]NUM3.1'!$H$3:$P$104,2,FALSE),0)</f>
        <v>0</v>
      </c>
      <c r="F84" s="87">
        <f>IFERROR(VLOOKUP($B84,'[4]NUM3.1'!$H$3:$P$104,3,FALSE),0)</f>
        <v>0</v>
      </c>
      <c r="G84" s="87">
        <f>IFERROR(VLOOKUP($B84,'[4]NUM3.1'!$H$3:$P$104,4,FALSE),0)</f>
        <v>0</v>
      </c>
      <c r="H84" s="87">
        <f>IFERROR(VLOOKUP($B84,'[4]NUM3.1'!$H$3:$P$104,5,FALSE),0)</f>
        <v>0</v>
      </c>
      <c r="I84" s="87">
        <f>IFERROR(VLOOKUP($B84,'[4]NUM3.1'!$H$3:$P$104,6,FALSE),0)</f>
        <v>0</v>
      </c>
      <c r="J84" s="87">
        <f>IFERROR(VLOOKUP($B84,'[4]NUM3.1'!$H$3:$P$104,7,FALSE),0)</f>
        <v>0</v>
      </c>
      <c r="K84" s="87">
        <f>IFERROR(VLOOKUP($B84,'[4]NUM3.1'!$H$3:$P$104,8,FALSE),0)</f>
        <v>0</v>
      </c>
      <c r="L84" s="73"/>
      <c r="M84" s="73"/>
      <c r="N84" s="73"/>
      <c r="O84" s="73"/>
      <c r="P84" s="73"/>
      <c r="Q84" s="15">
        <f t="shared" si="39"/>
        <v>0</v>
      </c>
      <c r="R84" s="87">
        <f>IFERROR(VLOOKUP($B84,'[4]DEN3.1'!$H$3:$P$104,2,FALSE),0)</f>
        <v>0</v>
      </c>
      <c r="S84" s="87">
        <f>IFERROR(VLOOKUP($B84,'[4]DEN3.1'!$H$3:$P$104,3,FALSE),0)</f>
        <v>0</v>
      </c>
      <c r="T84" s="87">
        <f>IFERROR(VLOOKUP($B84,'[4]DEN3.1'!$H$3:$P$104,4,FALSE),0)</f>
        <v>0</v>
      </c>
      <c r="U84" s="87">
        <f>IFERROR(VLOOKUP($B84,'[4]DEN3.1'!$H$3:$P$104,5,FALSE),0)</f>
        <v>0</v>
      </c>
      <c r="V84" s="87">
        <f>IFERROR(VLOOKUP($B84,'[4]DEN3.1'!$H$3:$P$104,6,FALSE),0)</f>
        <v>0</v>
      </c>
      <c r="W84" s="87">
        <f>IFERROR(VLOOKUP($B84,'[4]DEN3.1'!$H$3:$P$104,7,FALSE),0)</f>
        <v>0</v>
      </c>
      <c r="X84" s="87">
        <f>IFERROR(VLOOKUP($B84,'[4]DEN3.1'!$H$3:$P$104,8,FALSE),0)</f>
        <v>0</v>
      </c>
      <c r="Y84" s="73"/>
      <c r="Z84" s="73"/>
      <c r="AA84" s="73"/>
      <c r="AB84" s="73"/>
      <c r="AC84" s="73"/>
      <c r="AD84" s="15">
        <f t="shared" si="40"/>
        <v>0</v>
      </c>
    </row>
    <row r="85" spans="1:30" ht="15" thickBot="1" x14ac:dyDescent="0.25">
      <c r="A85" s="94" t="s">
        <v>117</v>
      </c>
      <c r="B85" s="184" t="s">
        <v>112</v>
      </c>
      <c r="C85" s="59"/>
      <c r="D85" s="59"/>
      <c r="E85" s="87">
        <f>IFERROR(VLOOKUP($B85,'[4]NUM3.1'!$H$3:$P$104,2,FALSE),0)</f>
        <v>0</v>
      </c>
      <c r="F85" s="87">
        <f>IFERROR(VLOOKUP($B85,'[4]NUM3.1'!$H$3:$P$104,3,FALSE),0)</f>
        <v>0</v>
      </c>
      <c r="G85" s="87">
        <f>IFERROR(VLOOKUP($B85,'[4]NUM3.1'!$H$3:$P$104,4,FALSE),0)</f>
        <v>0</v>
      </c>
      <c r="H85" s="87">
        <f>IFERROR(VLOOKUP($B85,'[4]NUM3.1'!$H$3:$P$104,5,FALSE),0)</f>
        <v>0</v>
      </c>
      <c r="I85" s="87">
        <f>IFERROR(VLOOKUP($B85,'[4]NUM3.1'!$H$3:$P$104,6,FALSE),0)</f>
        <v>0</v>
      </c>
      <c r="J85" s="87">
        <f>IFERROR(VLOOKUP($B85,'[4]NUM3.1'!$H$3:$P$104,7,FALSE),0)</f>
        <v>0</v>
      </c>
      <c r="K85" s="87">
        <f>IFERROR(VLOOKUP($B85,'[4]NUM3.1'!$H$3:$P$104,8,FALSE),0)</f>
        <v>0</v>
      </c>
      <c r="L85" s="73"/>
      <c r="M85" s="73"/>
      <c r="N85" s="73"/>
      <c r="O85" s="73"/>
      <c r="P85" s="73"/>
      <c r="Q85" s="15">
        <f t="shared" si="39"/>
        <v>0</v>
      </c>
      <c r="R85" s="87">
        <f>IFERROR(VLOOKUP($B85,'[4]DEN3.1'!$H$3:$P$104,2,FALSE),0)</f>
        <v>0</v>
      </c>
      <c r="S85" s="87">
        <f>IFERROR(VLOOKUP($B85,'[4]DEN3.1'!$H$3:$P$104,3,FALSE),0)</f>
        <v>0</v>
      </c>
      <c r="T85" s="87">
        <f>IFERROR(VLOOKUP($B85,'[4]DEN3.1'!$H$3:$P$104,4,FALSE),0)</f>
        <v>0</v>
      </c>
      <c r="U85" s="87">
        <f>IFERROR(VLOOKUP($B85,'[4]DEN3.1'!$H$3:$P$104,5,FALSE),0)</f>
        <v>0</v>
      </c>
      <c r="V85" s="87">
        <f>IFERROR(VLOOKUP($B85,'[4]DEN3.1'!$H$3:$P$104,6,FALSE),0)</f>
        <v>0</v>
      </c>
      <c r="W85" s="87">
        <f>IFERROR(VLOOKUP($B85,'[4]DEN3.1'!$H$3:$P$104,7,FALSE),0)</f>
        <v>0</v>
      </c>
      <c r="X85" s="87">
        <f>IFERROR(VLOOKUP($B85,'[4]DEN3.1'!$H$3:$P$104,8,FALSE),0)</f>
        <v>0</v>
      </c>
      <c r="Y85" s="73"/>
      <c r="Z85" s="73"/>
      <c r="AA85" s="73"/>
      <c r="AB85" s="73"/>
      <c r="AC85" s="73"/>
      <c r="AD85" s="15">
        <f t="shared" si="40"/>
        <v>0</v>
      </c>
    </row>
    <row r="86" spans="1:30" ht="15" thickBot="1" x14ac:dyDescent="0.25">
      <c r="A86" s="94" t="s">
        <v>117</v>
      </c>
      <c r="B86" s="184" t="s">
        <v>113</v>
      </c>
      <c r="C86" s="59"/>
      <c r="D86" s="59"/>
      <c r="E86" s="87">
        <f>IFERROR(VLOOKUP($B86,'[4]NUM3.1'!$H$3:$P$104,2,FALSE),0)</f>
        <v>0</v>
      </c>
      <c r="F86" s="87">
        <f>IFERROR(VLOOKUP($B86,'[4]NUM3.1'!$H$3:$P$104,3,FALSE),0)</f>
        <v>0</v>
      </c>
      <c r="G86" s="87">
        <f>IFERROR(VLOOKUP($B86,'[4]NUM3.1'!$H$3:$P$104,4,FALSE),0)</f>
        <v>0</v>
      </c>
      <c r="H86" s="87">
        <f>IFERROR(VLOOKUP($B86,'[4]NUM3.1'!$H$3:$P$104,5,FALSE),0)</f>
        <v>0</v>
      </c>
      <c r="I86" s="87">
        <f>IFERROR(VLOOKUP($B86,'[4]NUM3.1'!$H$3:$P$104,6,FALSE),0)</f>
        <v>0</v>
      </c>
      <c r="J86" s="87">
        <f>IFERROR(VLOOKUP($B86,'[4]NUM3.1'!$H$3:$P$104,7,FALSE),0)</f>
        <v>0</v>
      </c>
      <c r="K86" s="87">
        <f>IFERROR(VLOOKUP($B86,'[4]NUM3.1'!$H$3:$P$104,8,FALSE),0)</f>
        <v>0</v>
      </c>
      <c r="L86" s="73"/>
      <c r="M86" s="73"/>
      <c r="N86" s="73"/>
      <c r="O86" s="73"/>
      <c r="P86" s="73"/>
      <c r="Q86" s="15">
        <f t="shared" si="39"/>
        <v>0</v>
      </c>
      <c r="R86" s="87">
        <f>IFERROR(VLOOKUP($B86,'[4]DEN3.1'!$H$3:$P$104,2,FALSE),0)</f>
        <v>0</v>
      </c>
      <c r="S86" s="87">
        <f>IFERROR(VLOOKUP($B86,'[4]DEN3.1'!$H$3:$P$104,3,FALSE),0)</f>
        <v>0</v>
      </c>
      <c r="T86" s="87">
        <f>IFERROR(VLOOKUP($B86,'[4]DEN3.1'!$H$3:$P$104,4,FALSE),0)</f>
        <v>0</v>
      </c>
      <c r="U86" s="87">
        <f>IFERROR(VLOOKUP($B86,'[4]DEN3.1'!$H$3:$P$104,5,FALSE),0)</f>
        <v>0</v>
      </c>
      <c r="V86" s="87">
        <f>IFERROR(VLOOKUP($B86,'[4]DEN3.1'!$H$3:$P$104,6,FALSE),0)</f>
        <v>0</v>
      </c>
      <c r="W86" s="87">
        <f>IFERROR(VLOOKUP($B86,'[4]DEN3.1'!$H$3:$P$104,7,FALSE),0)</f>
        <v>0</v>
      </c>
      <c r="X86" s="87">
        <f>IFERROR(VLOOKUP($B86,'[4]DEN3.1'!$H$3:$P$104,8,FALSE),0)</f>
        <v>0</v>
      </c>
      <c r="Y86" s="73"/>
      <c r="Z86" s="73"/>
      <c r="AA86" s="73"/>
      <c r="AB86" s="73"/>
      <c r="AC86" s="73"/>
      <c r="AD86" s="15">
        <f t="shared" si="40"/>
        <v>0</v>
      </c>
    </row>
    <row r="87" spans="1:30" ht="15" thickBot="1" x14ac:dyDescent="0.25">
      <c r="A87" s="94" t="s">
        <v>117</v>
      </c>
      <c r="B87" s="184" t="s">
        <v>114</v>
      </c>
      <c r="C87" s="59"/>
      <c r="D87" s="59"/>
      <c r="E87" s="87">
        <f>IFERROR(VLOOKUP($B87,'[4]NUM3.1'!$H$3:$P$104,2,FALSE),0)</f>
        <v>0</v>
      </c>
      <c r="F87" s="87">
        <f>IFERROR(VLOOKUP($B87,'[4]NUM3.1'!$H$3:$P$104,3,FALSE),0)</f>
        <v>0</v>
      </c>
      <c r="G87" s="87">
        <f>IFERROR(VLOOKUP($B87,'[4]NUM3.1'!$H$3:$P$104,4,FALSE),0)</f>
        <v>0</v>
      </c>
      <c r="H87" s="87">
        <f>IFERROR(VLOOKUP($B87,'[4]NUM3.1'!$H$3:$P$104,5,FALSE),0)</f>
        <v>0</v>
      </c>
      <c r="I87" s="87">
        <f>IFERROR(VLOOKUP($B87,'[4]NUM3.1'!$H$3:$P$104,6,FALSE),0)</f>
        <v>0</v>
      </c>
      <c r="J87" s="87">
        <f>IFERROR(VLOOKUP($B87,'[4]NUM3.1'!$H$3:$P$104,7,FALSE),0)</f>
        <v>0</v>
      </c>
      <c r="K87" s="87">
        <f>IFERROR(VLOOKUP($B87,'[4]NUM3.1'!$H$3:$P$104,8,FALSE),0)</f>
        <v>1</v>
      </c>
      <c r="L87" s="73"/>
      <c r="M87" s="73"/>
      <c r="N87" s="73"/>
      <c r="O87" s="73"/>
      <c r="P87" s="73"/>
      <c r="Q87" s="15">
        <f t="shared" si="39"/>
        <v>1</v>
      </c>
      <c r="R87" s="87">
        <f>IFERROR(VLOOKUP($B87,'[4]DEN3.1'!$H$3:$P$104,2,FALSE),0)</f>
        <v>0</v>
      </c>
      <c r="S87" s="87">
        <f>IFERROR(VLOOKUP($B87,'[4]DEN3.1'!$H$3:$P$104,3,FALSE),0)</f>
        <v>0</v>
      </c>
      <c r="T87" s="87">
        <f>IFERROR(VLOOKUP($B87,'[4]DEN3.1'!$H$3:$P$104,4,FALSE),0)</f>
        <v>0</v>
      </c>
      <c r="U87" s="87">
        <f>IFERROR(VLOOKUP($B87,'[4]DEN3.1'!$H$3:$P$104,5,FALSE),0)</f>
        <v>0</v>
      </c>
      <c r="V87" s="87">
        <f>IFERROR(VLOOKUP($B87,'[4]DEN3.1'!$H$3:$P$104,6,FALSE),0)</f>
        <v>0</v>
      </c>
      <c r="W87" s="87">
        <f>IFERROR(VLOOKUP($B87,'[4]DEN3.1'!$H$3:$P$104,7,FALSE),0)</f>
        <v>0</v>
      </c>
      <c r="X87" s="87">
        <f>IFERROR(VLOOKUP($B87,'[4]DEN3.1'!$H$3:$P$104,8,FALSE),0)</f>
        <v>1</v>
      </c>
      <c r="Y87" s="73"/>
      <c r="Z87" s="73"/>
      <c r="AA87" s="73"/>
      <c r="AB87" s="73"/>
      <c r="AC87" s="73"/>
      <c r="AD87" s="15">
        <f t="shared" si="40"/>
        <v>1</v>
      </c>
    </row>
    <row r="88" spans="1:30" ht="15" thickBot="1" x14ac:dyDescent="0.25">
      <c r="A88" s="94" t="s">
        <v>117</v>
      </c>
      <c r="B88" s="184" t="s">
        <v>115</v>
      </c>
      <c r="C88" s="59"/>
      <c r="D88" s="59"/>
      <c r="E88" s="87">
        <f>IFERROR(VLOOKUP($B88,'[4]NUM3.1'!$H$3:$P$104,2,FALSE),0)</f>
        <v>0</v>
      </c>
      <c r="F88" s="87">
        <f>IFERROR(VLOOKUP($B88,'[4]NUM3.1'!$H$3:$P$104,3,FALSE),0)</f>
        <v>0</v>
      </c>
      <c r="G88" s="87">
        <f>IFERROR(VLOOKUP($B88,'[4]NUM3.1'!$H$3:$P$104,4,FALSE),0)</f>
        <v>0</v>
      </c>
      <c r="H88" s="87">
        <f>IFERROR(VLOOKUP($B88,'[4]NUM3.1'!$H$3:$P$104,5,FALSE),0)</f>
        <v>0</v>
      </c>
      <c r="I88" s="87">
        <f>IFERROR(VLOOKUP($B88,'[4]NUM3.1'!$H$3:$P$104,6,FALSE),0)</f>
        <v>0</v>
      </c>
      <c r="J88" s="87">
        <f>IFERROR(VLOOKUP($B88,'[4]NUM3.1'!$H$3:$P$104,7,FALSE),0)</f>
        <v>0</v>
      </c>
      <c r="K88" s="87">
        <f>IFERROR(VLOOKUP($B88,'[4]NUM3.1'!$H$3:$P$104,8,FALSE),0)</f>
        <v>0</v>
      </c>
      <c r="L88" s="73"/>
      <c r="M88" s="73"/>
      <c r="N88" s="73"/>
      <c r="O88" s="73"/>
      <c r="P88" s="73"/>
      <c r="Q88" s="15">
        <f t="shared" si="39"/>
        <v>0</v>
      </c>
      <c r="R88" s="87">
        <f>IFERROR(VLOOKUP($B88,'[4]DEN3.1'!$H$3:$P$104,2,FALSE),0)</f>
        <v>0</v>
      </c>
      <c r="S88" s="87">
        <f>IFERROR(VLOOKUP($B88,'[4]DEN3.1'!$H$3:$P$104,3,FALSE),0)</f>
        <v>0</v>
      </c>
      <c r="T88" s="87">
        <f>IFERROR(VLOOKUP($B88,'[4]DEN3.1'!$H$3:$P$104,4,FALSE),0)</f>
        <v>0</v>
      </c>
      <c r="U88" s="87">
        <f>IFERROR(VLOOKUP($B88,'[4]DEN3.1'!$H$3:$P$104,5,FALSE),0)</f>
        <v>0</v>
      </c>
      <c r="V88" s="87">
        <f>IFERROR(VLOOKUP($B88,'[4]DEN3.1'!$H$3:$P$104,6,FALSE),0)</f>
        <v>0</v>
      </c>
      <c r="W88" s="87">
        <f>IFERROR(VLOOKUP($B88,'[4]DEN3.1'!$H$3:$P$104,7,FALSE),0)</f>
        <v>0</v>
      </c>
      <c r="X88" s="87">
        <f>IFERROR(VLOOKUP($B88,'[4]DEN3.1'!$H$3:$P$104,8,FALSE),0)</f>
        <v>0</v>
      </c>
      <c r="Y88" s="73"/>
      <c r="Z88" s="73"/>
      <c r="AA88" s="73"/>
      <c r="AB88" s="73"/>
      <c r="AC88" s="73"/>
      <c r="AD88" s="15">
        <f t="shared" si="40"/>
        <v>0</v>
      </c>
    </row>
    <row r="89" spans="1:30" ht="15" thickBot="1" x14ac:dyDescent="0.25">
      <c r="A89" s="94" t="s">
        <v>117</v>
      </c>
      <c r="B89" s="184" t="s">
        <v>116</v>
      </c>
      <c r="C89" s="59"/>
      <c r="D89" s="59"/>
      <c r="E89" s="87">
        <f>IFERROR(VLOOKUP($B89,'[4]NUM3.1'!$H$3:$P$104,2,FALSE),0)</f>
        <v>0</v>
      </c>
      <c r="F89" s="87">
        <f>IFERROR(VLOOKUP($B89,'[4]NUM3.1'!$H$3:$P$104,3,FALSE),0)</f>
        <v>0</v>
      </c>
      <c r="G89" s="87">
        <f>IFERROR(VLOOKUP($B89,'[4]NUM3.1'!$H$3:$P$104,4,FALSE),0)</f>
        <v>0</v>
      </c>
      <c r="H89" s="87">
        <f>IFERROR(VLOOKUP($B89,'[4]NUM3.1'!$H$3:$P$104,5,FALSE),0)</f>
        <v>0</v>
      </c>
      <c r="I89" s="87">
        <f>IFERROR(VLOOKUP($B89,'[4]NUM3.1'!$H$3:$P$104,6,FALSE),0)</f>
        <v>0</v>
      </c>
      <c r="J89" s="87">
        <f>IFERROR(VLOOKUP($B89,'[4]NUM3.1'!$H$3:$P$104,7,FALSE),0)</f>
        <v>0</v>
      </c>
      <c r="K89" s="87">
        <f>IFERROR(VLOOKUP($B89,'[4]NUM3.1'!$H$3:$P$104,8,FALSE),0)</f>
        <v>0</v>
      </c>
      <c r="L89" s="73"/>
      <c r="M89" s="73"/>
      <c r="N89" s="73"/>
      <c r="O89" s="73"/>
      <c r="P89" s="73"/>
      <c r="Q89" s="15">
        <f t="shared" si="39"/>
        <v>0</v>
      </c>
      <c r="R89" s="87">
        <f>IFERROR(VLOOKUP($B89,'[4]DEN3.1'!$H$3:$P$104,2,FALSE),0)</f>
        <v>0</v>
      </c>
      <c r="S89" s="87">
        <f>IFERROR(VLOOKUP($B89,'[4]DEN3.1'!$H$3:$P$104,3,FALSE),0)</f>
        <v>0</v>
      </c>
      <c r="T89" s="87">
        <f>IFERROR(VLOOKUP($B89,'[4]DEN3.1'!$H$3:$P$104,4,FALSE),0)</f>
        <v>0</v>
      </c>
      <c r="U89" s="87">
        <f>IFERROR(VLOOKUP($B89,'[4]DEN3.1'!$H$3:$P$104,5,FALSE),0)</f>
        <v>0</v>
      </c>
      <c r="V89" s="87">
        <f>IFERROR(VLOOKUP($B89,'[4]DEN3.1'!$H$3:$P$104,6,FALSE),0)</f>
        <v>0</v>
      </c>
      <c r="W89" s="87">
        <f>IFERROR(VLOOKUP($B89,'[4]DEN3.1'!$H$3:$P$104,7,FALSE),0)</f>
        <v>0</v>
      </c>
      <c r="X89" s="87">
        <f>IFERROR(VLOOKUP($B89,'[4]DEN3.1'!$H$3:$P$104,8,FALSE),0)</f>
        <v>0</v>
      </c>
      <c r="Y89" s="73"/>
      <c r="Z89" s="73"/>
      <c r="AA89" s="73"/>
      <c r="AB89" s="73"/>
      <c r="AC89" s="73"/>
      <c r="AD89" s="15">
        <f t="shared" si="40"/>
        <v>0</v>
      </c>
    </row>
    <row r="90" spans="1:30" ht="15" thickBot="1" x14ac:dyDescent="0.25">
      <c r="A90" s="351" t="s">
        <v>180</v>
      </c>
      <c r="B90" s="352"/>
      <c r="C90" s="41">
        <f>+D90/Metas!H75</f>
        <v>1.0204081632653061</v>
      </c>
      <c r="D90" s="180">
        <f>+Q90/AD90</f>
        <v>1</v>
      </c>
      <c r="E90" s="51">
        <f>SUM(E80:E89)</f>
        <v>0</v>
      </c>
      <c r="F90" s="51">
        <f t="shared" ref="F90:P90" si="41">SUM(F80:F89)</f>
        <v>0</v>
      </c>
      <c r="G90" s="51">
        <f t="shared" si="41"/>
        <v>0</v>
      </c>
      <c r="H90" s="51">
        <f t="shared" si="41"/>
        <v>0</v>
      </c>
      <c r="I90" s="51">
        <f t="shared" ref="I90:J90" si="42">SUM(I80:I89)</f>
        <v>0</v>
      </c>
      <c r="J90" s="51">
        <f t="shared" si="42"/>
        <v>0</v>
      </c>
      <c r="K90" s="51">
        <f t="shared" ref="K90" si="43">SUM(K80:K89)</f>
        <v>1</v>
      </c>
      <c r="L90" s="51">
        <f t="shared" si="41"/>
        <v>0</v>
      </c>
      <c r="M90" s="51">
        <f t="shared" si="41"/>
        <v>0</v>
      </c>
      <c r="N90" s="51">
        <f t="shared" si="41"/>
        <v>0</v>
      </c>
      <c r="O90" s="51">
        <f t="shared" si="41"/>
        <v>0</v>
      </c>
      <c r="P90" s="51">
        <f t="shared" si="41"/>
        <v>0</v>
      </c>
      <c r="Q90" s="12">
        <f>SUM(Q80:Q89)</f>
        <v>1</v>
      </c>
      <c r="R90" s="51">
        <f t="shared" ref="R90:AC90" si="44">SUM(R80:R89)</f>
        <v>0</v>
      </c>
      <c r="S90" s="51">
        <f t="shared" si="44"/>
        <v>0</v>
      </c>
      <c r="T90" s="51">
        <f t="shared" si="44"/>
        <v>0</v>
      </c>
      <c r="U90" s="51">
        <f t="shared" si="44"/>
        <v>0</v>
      </c>
      <c r="V90" s="51">
        <f t="shared" ref="V90:W90" si="45">SUM(V80:V89)</f>
        <v>0</v>
      </c>
      <c r="W90" s="51">
        <f t="shared" si="45"/>
        <v>0</v>
      </c>
      <c r="X90" s="51">
        <f t="shared" ref="X90" si="46">SUM(X80:X89)</f>
        <v>1</v>
      </c>
      <c r="Y90" s="51">
        <f t="shared" si="44"/>
        <v>0</v>
      </c>
      <c r="Z90" s="51">
        <f t="shared" si="44"/>
        <v>0</v>
      </c>
      <c r="AA90" s="51">
        <f t="shared" si="44"/>
        <v>0</v>
      </c>
      <c r="AB90" s="51">
        <f t="shared" si="44"/>
        <v>0</v>
      </c>
      <c r="AC90" s="51">
        <f t="shared" si="44"/>
        <v>0</v>
      </c>
      <c r="AD90" s="12">
        <f>SUM(AD80:AD89)</f>
        <v>1</v>
      </c>
    </row>
    <row r="91" spans="1:30" ht="15" thickBot="1" x14ac:dyDescent="0.25">
      <c r="A91" s="94" t="s">
        <v>134</v>
      </c>
      <c r="B91" s="184" t="s">
        <v>118</v>
      </c>
      <c r="C91" s="59"/>
      <c r="D91" s="59"/>
      <c r="E91" s="87">
        <f>IFERROR(VLOOKUP($B91,'[4]NUM3.1'!$H$3:$P$104,2,FALSE),0)</f>
        <v>0</v>
      </c>
      <c r="F91" s="87">
        <f>IFERROR(VLOOKUP($B91,'[4]NUM3.1'!$H$3:$P$104,3,FALSE),0)</f>
        <v>1</v>
      </c>
      <c r="G91" s="87">
        <f>IFERROR(VLOOKUP($B91,'[4]NUM3.1'!$H$3:$P$104,4,FALSE),0)</f>
        <v>0</v>
      </c>
      <c r="H91" s="87">
        <f>IFERROR(VLOOKUP($B91,'[4]NUM3.1'!$H$3:$P$104,5,FALSE),0)</f>
        <v>0</v>
      </c>
      <c r="I91" s="87">
        <f>IFERROR(VLOOKUP($B91,'[4]NUM3.1'!$H$3:$P$104,6,FALSE),0)</f>
        <v>0</v>
      </c>
      <c r="J91" s="87">
        <f>IFERROR(VLOOKUP($B91,'[4]NUM3.1'!$H$3:$P$104,7,FALSE),0)</f>
        <v>2</v>
      </c>
      <c r="K91" s="87">
        <f>IFERROR(VLOOKUP($B91,'[4]NUM3.1'!$H$3:$P$104,8,FALSE),0)</f>
        <v>1</v>
      </c>
      <c r="L91" s="73"/>
      <c r="M91" s="73"/>
      <c r="N91" s="73"/>
      <c r="O91" s="73"/>
      <c r="P91" s="73"/>
      <c r="Q91" s="15">
        <f t="shared" ref="Q91:Q107" si="47">SUM(E91:P91)</f>
        <v>4</v>
      </c>
      <c r="R91" s="87">
        <f>IFERROR(VLOOKUP($B91,'[4]DEN3.1'!$H$3:$P$104,2,FALSE),0)</f>
        <v>0</v>
      </c>
      <c r="S91" s="87">
        <f>IFERROR(VLOOKUP($B91,'[4]DEN3.1'!$H$3:$P$104,3,FALSE),0)</f>
        <v>1</v>
      </c>
      <c r="T91" s="87">
        <f>IFERROR(VLOOKUP($B91,'[4]DEN3.1'!$H$3:$P$104,4,FALSE),0)</f>
        <v>0</v>
      </c>
      <c r="U91" s="87">
        <f>IFERROR(VLOOKUP($B91,'[4]DEN3.1'!$H$3:$P$104,5,FALSE),0)</f>
        <v>0</v>
      </c>
      <c r="V91" s="87">
        <f>IFERROR(VLOOKUP($B91,'[4]DEN3.1'!$H$3:$P$104,6,FALSE),0)</f>
        <v>0</v>
      </c>
      <c r="W91" s="87">
        <f>IFERROR(VLOOKUP($B91,'[4]DEN3.1'!$H$3:$P$104,7,FALSE),0)</f>
        <v>2</v>
      </c>
      <c r="X91" s="87">
        <f>IFERROR(VLOOKUP($B91,'[4]DEN3.1'!$H$3:$P$104,8,FALSE),0)</f>
        <v>1</v>
      </c>
      <c r="Y91" s="99"/>
      <c r="Z91" s="99"/>
      <c r="AA91" s="99"/>
      <c r="AB91" s="99"/>
      <c r="AC91" s="73"/>
      <c r="AD91" s="15">
        <f t="shared" ref="AD91:AD107" si="48">SUM(R91:AC91)</f>
        <v>4</v>
      </c>
    </row>
    <row r="92" spans="1:30" ht="15" thickBot="1" x14ac:dyDescent="0.25">
      <c r="A92" s="94" t="s">
        <v>134</v>
      </c>
      <c r="B92" s="184" t="s">
        <v>119</v>
      </c>
      <c r="C92" s="59"/>
      <c r="D92" s="59"/>
      <c r="E92" s="87">
        <f>IFERROR(VLOOKUP($B92,'[4]NUM3.1'!$H$3:$P$104,2,FALSE),0)</f>
        <v>12</v>
      </c>
      <c r="F92" s="87">
        <f>IFERROR(VLOOKUP($B92,'[4]NUM3.1'!$H$3:$P$104,3,FALSE),0)</f>
        <v>13</v>
      </c>
      <c r="G92" s="87">
        <f>IFERROR(VLOOKUP($B92,'[4]NUM3.1'!$H$3:$P$104,4,FALSE),0)</f>
        <v>6</v>
      </c>
      <c r="H92" s="87">
        <f>IFERROR(VLOOKUP($B92,'[4]NUM3.1'!$H$3:$P$104,5,FALSE),0)</f>
        <v>3</v>
      </c>
      <c r="I92" s="87">
        <f>IFERROR(VLOOKUP($B92,'[4]NUM3.1'!$H$3:$P$104,6,FALSE),0)</f>
        <v>8</v>
      </c>
      <c r="J92" s="87">
        <f>IFERROR(VLOOKUP($B92,'[4]NUM3.1'!$H$3:$P$104,7,FALSE),0)</f>
        <v>7</v>
      </c>
      <c r="K92" s="87">
        <f>IFERROR(VLOOKUP($B92,'[4]NUM3.1'!$H$3:$P$104,8,FALSE),0)</f>
        <v>9</v>
      </c>
      <c r="L92" s="73"/>
      <c r="M92" s="73"/>
      <c r="N92" s="73"/>
      <c r="O92" s="73"/>
      <c r="P92" s="73"/>
      <c r="Q92" s="15">
        <f t="shared" si="47"/>
        <v>58</v>
      </c>
      <c r="R92" s="87">
        <f>IFERROR(VLOOKUP($B92,'[4]DEN3.1'!$H$3:$P$104,2,FALSE),0)</f>
        <v>12</v>
      </c>
      <c r="S92" s="87">
        <f>IFERROR(VLOOKUP($B92,'[4]DEN3.1'!$H$3:$P$104,3,FALSE),0)</f>
        <v>13</v>
      </c>
      <c r="T92" s="87">
        <f>IFERROR(VLOOKUP($B92,'[4]DEN3.1'!$H$3:$P$104,4,FALSE),0)</f>
        <v>6</v>
      </c>
      <c r="U92" s="87">
        <f>IFERROR(VLOOKUP($B92,'[4]DEN3.1'!$H$3:$P$104,5,FALSE),0)</f>
        <v>3</v>
      </c>
      <c r="V92" s="87">
        <f>IFERROR(VLOOKUP($B92,'[4]DEN3.1'!$H$3:$P$104,6,FALSE),0)</f>
        <v>8</v>
      </c>
      <c r="W92" s="87">
        <f>IFERROR(VLOOKUP($B92,'[4]DEN3.1'!$H$3:$P$104,7,FALSE),0)</f>
        <v>7</v>
      </c>
      <c r="X92" s="87">
        <f>IFERROR(VLOOKUP($B92,'[4]DEN3.1'!$H$3:$P$104,8,FALSE),0)</f>
        <v>9</v>
      </c>
      <c r="Y92" s="99"/>
      <c r="Z92" s="99"/>
      <c r="AA92" s="99"/>
      <c r="AB92" s="99"/>
      <c r="AC92" s="73"/>
      <c r="AD92" s="15">
        <f t="shared" si="48"/>
        <v>58</v>
      </c>
    </row>
    <row r="93" spans="1:30" ht="15" thickBot="1" x14ac:dyDescent="0.25">
      <c r="A93" s="94" t="s">
        <v>134</v>
      </c>
      <c r="B93" s="184" t="s">
        <v>120</v>
      </c>
      <c r="C93" s="59"/>
      <c r="D93" s="59"/>
      <c r="E93" s="87">
        <f>IFERROR(VLOOKUP($B93,'[4]NUM3.1'!$H$3:$P$104,2,FALSE),0)</f>
        <v>7</v>
      </c>
      <c r="F93" s="87">
        <f>IFERROR(VLOOKUP($B93,'[4]NUM3.1'!$H$3:$P$104,3,FALSE),0)</f>
        <v>8</v>
      </c>
      <c r="G93" s="87">
        <f>IFERROR(VLOOKUP($B93,'[4]NUM3.1'!$H$3:$P$104,4,FALSE),0)</f>
        <v>7</v>
      </c>
      <c r="H93" s="87">
        <f>IFERROR(VLOOKUP($B93,'[4]NUM3.1'!$H$3:$P$104,5,FALSE),0)</f>
        <v>4</v>
      </c>
      <c r="I93" s="87">
        <f>IFERROR(VLOOKUP($B93,'[4]NUM3.1'!$H$3:$P$104,6,FALSE),0)</f>
        <v>9</v>
      </c>
      <c r="J93" s="87">
        <f>IFERROR(VLOOKUP($B93,'[4]NUM3.1'!$H$3:$P$104,7,FALSE),0)</f>
        <v>4</v>
      </c>
      <c r="K93" s="87">
        <f>IFERROR(VLOOKUP($B93,'[4]NUM3.1'!$H$3:$P$104,8,FALSE),0)</f>
        <v>6</v>
      </c>
      <c r="L93" s="73"/>
      <c r="M93" s="73"/>
      <c r="N93" s="73"/>
      <c r="O93" s="73"/>
      <c r="P93" s="73"/>
      <c r="Q93" s="15">
        <f t="shared" si="47"/>
        <v>45</v>
      </c>
      <c r="R93" s="87">
        <f>IFERROR(VLOOKUP($B93,'[4]DEN3.1'!$H$3:$P$104,2,FALSE),0)</f>
        <v>7</v>
      </c>
      <c r="S93" s="87">
        <f>IFERROR(VLOOKUP($B93,'[4]DEN3.1'!$H$3:$P$104,3,FALSE),0)</f>
        <v>8</v>
      </c>
      <c r="T93" s="87">
        <f>IFERROR(VLOOKUP($B93,'[4]DEN3.1'!$H$3:$P$104,4,FALSE),0)</f>
        <v>7</v>
      </c>
      <c r="U93" s="87">
        <f>IFERROR(VLOOKUP($B93,'[4]DEN3.1'!$H$3:$P$104,5,FALSE),0)</f>
        <v>4</v>
      </c>
      <c r="V93" s="87">
        <f>IFERROR(VLOOKUP($B93,'[4]DEN3.1'!$H$3:$P$104,6,FALSE),0)</f>
        <v>9</v>
      </c>
      <c r="W93" s="87">
        <f>IFERROR(VLOOKUP($B93,'[4]DEN3.1'!$H$3:$P$104,7,FALSE),0)</f>
        <v>4</v>
      </c>
      <c r="X93" s="87">
        <f>IFERROR(VLOOKUP($B93,'[4]DEN3.1'!$H$3:$P$104,8,FALSE),0)</f>
        <v>6</v>
      </c>
      <c r="Y93" s="99"/>
      <c r="Z93" s="99"/>
      <c r="AA93" s="99"/>
      <c r="AB93" s="99"/>
      <c r="AC93" s="73"/>
      <c r="AD93" s="15">
        <f t="shared" si="48"/>
        <v>45</v>
      </c>
    </row>
    <row r="94" spans="1:30" ht="15" thickBot="1" x14ac:dyDescent="0.25">
      <c r="A94" s="94" t="s">
        <v>134</v>
      </c>
      <c r="B94" s="184" t="s">
        <v>121</v>
      </c>
      <c r="C94" s="59"/>
      <c r="D94" s="59"/>
      <c r="E94" s="87">
        <f>IFERROR(VLOOKUP($B94,'[4]NUM3.1'!$H$3:$P$104,2,FALSE),0)</f>
        <v>0</v>
      </c>
      <c r="F94" s="87">
        <f>IFERROR(VLOOKUP($B94,'[4]NUM3.1'!$H$3:$P$104,3,FALSE),0)</f>
        <v>0</v>
      </c>
      <c r="G94" s="87">
        <f>IFERROR(VLOOKUP($B94,'[4]NUM3.1'!$H$3:$P$104,4,FALSE),0)</f>
        <v>0</v>
      </c>
      <c r="H94" s="87">
        <f>IFERROR(VLOOKUP($B94,'[4]NUM3.1'!$H$3:$P$104,5,FALSE),0)</f>
        <v>2</v>
      </c>
      <c r="I94" s="87">
        <f>IFERROR(VLOOKUP($B94,'[4]NUM3.1'!$H$3:$P$104,6,FALSE),0)</f>
        <v>2</v>
      </c>
      <c r="J94" s="87">
        <f>IFERROR(VLOOKUP($B94,'[4]NUM3.1'!$H$3:$P$104,7,FALSE),0)</f>
        <v>1</v>
      </c>
      <c r="K94" s="87">
        <f>IFERROR(VLOOKUP($B94,'[4]NUM3.1'!$H$3:$P$104,8,FALSE),0)</f>
        <v>2</v>
      </c>
      <c r="L94" s="73"/>
      <c r="M94" s="73"/>
      <c r="N94" s="73"/>
      <c r="O94" s="73"/>
      <c r="P94" s="73"/>
      <c r="Q94" s="15">
        <f t="shared" si="47"/>
        <v>7</v>
      </c>
      <c r="R94" s="87">
        <f>IFERROR(VLOOKUP($B94,'[4]DEN3.1'!$H$3:$P$104,2,FALSE),0)</f>
        <v>0</v>
      </c>
      <c r="S94" s="87">
        <f>IFERROR(VLOOKUP($B94,'[4]DEN3.1'!$H$3:$P$104,3,FALSE),0)</f>
        <v>0</v>
      </c>
      <c r="T94" s="87">
        <f>IFERROR(VLOOKUP($B94,'[4]DEN3.1'!$H$3:$P$104,4,FALSE),0)</f>
        <v>0</v>
      </c>
      <c r="U94" s="87">
        <f>IFERROR(VLOOKUP($B94,'[4]DEN3.1'!$H$3:$P$104,5,FALSE),0)</f>
        <v>2</v>
      </c>
      <c r="V94" s="87">
        <f>IFERROR(VLOOKUP($B94,'[4]DEN3.1'!$H$3:$P$104,6,FALSE),0)</f>
        <v>2</v>
      </c>
      <c r="W94" s="87">
        <f>IFERROR(VLOOKUP($B94,'[4]DEN3.1'!$H$3:$P$104,7,FALSE),0)</f>
        <v>1</v>
      </c>
      <c r="X94" s="87">
        <f>IFERROR(VLOOKUP($B94,'[4]DEN3.1'!$H$3:$P$104,8,FALSE),0)</f>
        <v>2</v>
      </c>
      <c r="Y94" s="99"/>
      <c r="Z94" s="99"/>
      <c r="AA94" s="99"/>
      <c r="AB94" s="99"/>
      <c r="AC94" s="73"/>
      <c r="AD94" s="15">
        <f t="shared" si="48"/>
        <v>7</v>
      </c>
    </row>
    <row r="95" spans="1:30" ht="15" thickBot="1" x14ac:dyDescent="0.25">
      <c r="A95" s="94" t="s">
        <v>134</v>
      </c>
      <c r="B95" s="184" t="s">
        <v>122</v>
      </c>
      <c r="C95" s="59"/>
      <c r="D95" s="59"/>
      <c r="E95" s="87">
        <f>IFERROR(VLOOKUP($B95,'[4]NUM3.1'!$H$3:$P$104,2,FALSE),0)</f>
        <v>0</v>
      </c>
      <c r="F95" s="87">
        <f>IFERROR(VLOOKUP($B95,'[4]NUM3.1'!$H$3:$P$104,3,FALSE),0)</f>
        <v>0</v>
      </c>
      <c r="G95" s="87">
        <f>IFERROR(VLOOKUP($B95,'[4]NUM3.1'!$H$3:$P$104,4,FALSE),0)</f>
        <v>0</v>
      </c>
      <c r="H95" s="87">
        <f>IFERROR(VLOOKUP($B95,'[4]NUM3.1'!$H$3:$P$104,5,FALSE),0)</f>
        <v>0</v>
      </c>
      <c r="I95" s="87">
        <f>IFERROR(VLOOKUP($B95,'[4]NUM3.1'!$H$3:$P$104,6,FALSE),0)</f>
        <v>0</v>
      </c>
      <c r="J95" s="87">
        <f>IFERROR(VLOOKUP($B95,'[4]NUM3.1'!$H$3:$P$104,7,FALSE),0)</f>
        <v>0</v>
      </c>
      <c r="K95" s="87">
        <f>IFERROR(VLOOKUP($B95,'[4]NUM3.1'!$H$3:$P$104,8,FALSE),0)</f>
        <v>0</v>
      </c>
      <c r="L95" s="73"/>
      <c r="M95" s="73"/>
      <c r="N95" s="73"/>
      <c r="O95" s="73"/>
      <c r="P95" s="73"/>
      <c r="Q95" s="15">
        <f t="shared" si="47"/>
        <v>0</v>
      </c>
      <c r="R95" s="87">
        <f>IFERROR(VLOOKUP($B95,'[4]DEN3.1'!$H$3:$P$104,2,FALSE),0)</f>
        <v>0</v>
      </c>
      <c r="S95" s="87">
        <f>IFERROR(VLOOKUP($B95,'[4]DEN3.1'!$H$3:$P$104,3,FALSE),0)</f>
        <v>0</v>
      </c>
      <c r="T95" s="87">
        <f>IFERROR(VLOOKUP($B95,'[4]DEN3.1'!$H$3:$P$104,4,FALSE),0)</f>
        <v>0</v>
      </c>
      <c r="U95" s="87">
        <f>IFERROR(VLOOKUP($B95,'[4]DEN3.1'!$H$3:$P$104,5,FALSE),0)</f>
        <v>0</v>
      </c>
      <c r="V95" s="87">
        <f>IFERROR(VLOOKUP($B95,'[4]DEN3.1'!$H$3:$P$104,6,FALSE),0)</f>
        <v>0</v>
      </c>
      <c r="W95" s="87">
        <f>IFERROR(VLOOKUP($B95,'[4]DEN3.1'!$H$3:$P$104,7,FALSE),0)</f>
        <v>0</v>
      </c>
      <c r="X95" s="87">
        <f>IFERROR(VLOOKUP($B95,'[4]DEN3.1'!$H$3:$P$104,8,FALSE),0)</f>
        <v>0</v>
      </c>
      <c r="Y95" s="73"/>
      <c r="Z95" s="73"/>
      <c r="AA95" s="73"/>
      <c r="AB95" s="73"/>
      <c r="AC95" s="73"/>
      <c r="AD95" s="15">
        <f t="shared" si="48"/>
        <v>0</v>
      </c>
    </row>
    <row r="96" spans="1:30" ht="15" thickBot="1" x14ac:dyDescent="0.25">
      <c r="A96" s="94" t="s">
        <v>134</v>
      </c>
      <c r="B96" s="184" t="s">
        <v>123</v>
      </c>
      <c r="C96" s="59"/>
      <c r="D96" s="59"/>
      <c r="E96" s="87">
        <f>IFERROR(VLOOKUP($B96,'[4]NUM3.1'!$H$3:$P$104,2,FALSE),0)</f>
        <v>0</v>
      </c>
      <c r="F96" s="87">
        <f>IFERROR(VLOOKUP($B96,'[4]NUM3.1'!$H$3:$P$104,3,FALSE),0)</f>
        <v>0</v>
      </c>
      <c r="G96" s="87">
        <f>IFERROR(VLOOKUP($B96,'[4]NUM3.1'!$H$3:$P$104,4,FALSE),0)</f>
        <v>0</v>
      </c>
      <c r="H96" s="87">
        <f>IFERROR(VLOOKUP($B96,'[4]NUM3.1'!$H$3:$P$104,5,FALSE),0)</f>
        <v>0</v>
      </c>
      <c r="I96" s="87">
        <f>IFERROR(VLOOKUP($B96,'[4]NUM3.1'!$H$3:$P$104,6,FALSE),0)</f>
        <v>0</v>
      </c>
      <c r="J96" s="87">
        <f>IFERROR(VLOOKUP($B96,'[4]NUM3.1'!$H$3:$P$104,7,FALSE),0)</f>
        <v>0</v>
      </c>
      <c r="K96" s="87">
        <f>IFERROR(VLOOKUP($B96,'[4]NUM3.1'!$H$3:$P$104,8,FALSE),0)</f>
        <v>0</v>
      </c>
      <c r="L96" s="73"/>
      <c r="M96" s="73"/>
      <c r="N96" s="73"/>
      <c r="O96" s="73"/>
      <c r="P96" s="73"/>
      <c r="Q96" s="15">
        <f t="shared" si="47"/>
        <v>0</v>
      </c>
      <c r="R96" s="87">
        <f>IFERROR(VLOOKUP($B96,'[4]DEN3.1'!$H$3:$P$104,2,FALSE),0)</f>
        <v>0</v>
      </c>
      <c r="S96" s="87">
        <f>IFERROR(VLOOKUP($B96,'[4]DEN3.1'!$H$3:$P$104,3,FALSE),0)</f>
        <v>0</v>
      </c>
      <c r="T96" s="87">
        <f>IFERROR(VLOOKUP($B96,'[4]DEN3.1'!$H$3:$P$104,4,FALSE),0)</f>
        <v>0</v>
      </c>
      <c r="U96" s="87">
        <f>IFERROR(VLOOKUP($B96,'[4]DEN3.1'!$H$3:$P$104,5,FALSE),0)</f>
        <v>0</v>
      </c>
      <c r="V96" s="87">
        <f>IFERROR(VLOOKUP($B96,'[4]DEN3.1'!$H$3:$P$104,6,FALSE),0)</f>
        <v>0</v>
      </c>
      <c r="W96" s="87">
        <f>IFERROR(VLOOKUP($B96,'[4]DEN3.1'!$H$3:$P$104,7,FALSE),0)</f>
        <v>0</v>
      </c>
      <c r="X96" s="87">
        <f>IFERROR(VLOOKUP($B96,'[4]DEN3.1'!$H$3:$P$104,8,FALSE),0)</f>
        <v>0</v>
      </c>
      <c r="Y96" s="73"/>
      <c r="Z96" s="73"/>
      <c r="AA96" s="73"/>
      <c r="AB96" s="73"/>
      <c r="AC96" s="73"/>
      <c r="AD96" s="15">
        <f t="shared" si="48"/>
        <v>0</v>
      </c>
    </row>
    <row r="97" spans="1:30" ht="15" thickBot="1" x14ac:dyDescent="0.25">
      <c r="A97" s="94" t="s">
        <v>134</v>
      </c>
      <c r="B97" s="184" t="s">
        <v>124</v>
      </c>
      <c r="C97" s="59"/>
      <c r="D97" s="59"/>
      <c r="E97" s="87">
        <f>IFERROR(VLOOKUP($B97,'[4]NUM3.1'!$H$3:$P$104,2,FALSE),0)</f>
        <v>0</v>
      </c>
      <c r="F97" s="87">
        <f>IFERROR(VLOOKUP($B97,'[4]NUM3.1'!$H$3:$P$104,3,FALSE),0)</f>
        <v>0</v>
      </c>
      <c r="G97" s="87">
        <f>IFERROR(VLOOKUP($B97,'[4]NUM3.1'!$H$3:$P$104,4,FALSE),0)</f>
        <v>0</v>
      </c>
      <c r="H97" s="87">
        <f>IFERROR(VLOOKUP($B97,'[4]NUM3.1'!$H$3:$P$104,5,FALSE),0)</f>
        <v>0</v>
      </c>
      <c r="I97" s="87">
        <f>IFERROR(VLOOKUP($B97,'[4]NUM3.1'!$H$3:$P$104,6,FALSE),0)</f>
        <v>0</v>
      </c>
      <c r="J97" s="87">
        <f>IFERROR(VLOOKUP($B97,'[4]NUM3.1'!$H$3:$P$104,7,FALSE),0)</f>
        <v>0</v>
      </c>
      <c r="K97" s="87">
        <f>IFERROR(VLOOKUP($B97,'[4]NUM3.1'!$H$3:$P$104,8,FALSE),0)</f>
        <v>0</v>
      </c>
      <c r="L97" s="73"/>
      <c r="M97" s="73"/>
      <c r="N97" s="73"/>
      <c r="O97" s="73"/>
      <c r="P97" s="73"/>
      <c r="Q97" s="15">
        <f t="shared" si="47"/>
        <v>0</v>
      </c>
      <c r="R97" s="87">
        <f>IFERROR(VLOOKUP($B97,'[4]DEN3.1'!$H$3:$P$104,2,FALSE),0)</f>
        <v>0</v>
      </c>
      <c r="S97" s="87">
        <f>IFERROR(VLOOKUP($B97,'[4]DEN3.1'!$H$3:$P$104,3,FALSE),0)</f>
        <v>0</v>
      </c>
      <c r="T97" s="87">
        <f>IFERROR(VLOOKUP($B97,'[4]DEN3.1'!$H$3:$P$104,4,FALSE),0)</f>
        <v>0</v>
      </c>
      <c r="U97" s="87">
        <f>IFERROR(VLOOKUP($B97,'[4]DEN3.1'!$H$3:$P$104,5,FALSE),0)</f>
        <v>0</v>
      </c>
      <c r="V97" s="87">
        <f>IFERROR(VLOOKUP($B97,'[4]DEN3.1'!$H$3:$P$104,6,FALSE),0)</f>
        <v>0</v>
      </c>
      <c r="W97" s="87">
        <f>IFERROR(VLOOKUP($B97,'[4]DEN3.1'!$H$3:$P$104,7,FALSE),0)</f>
        <v>0</v>
      </c>
      <c r="X97" s="87">
        <f>IFERROR(VLOOKUP($B97,'[4]DEN3.1'!$H$3:$P$104,8,FALSE),0)</f>
        <v>0</v>
      </c>
      <c r="Y97" s="73"/>
      <c r="Z97" s="73"/>
      <c r="AA97" s="73"/>
      <c r="AB97" s="73"/>
      <c r="AC97" s="73"/>
      <c r="AD97" s="15">
        <f t="shared" si="48"/>
        <v>0</v>
      </c>
    </row>
    <row r="98" spans="1:30" ht="15" thickBot="1" x14ac:dyDescent="0.25">
      <c r="A98" s="94" t="s">
        <v>134</v>
      </c>
      <c r="B98" s="184" t="s">
        <v>125</v>
      </c>
      <c r="C98" s="59"/>
      <c r="D98" s="59"/>
      <c r="E98" s="87">
        <f>IFERROR(VLOOKUP($B98,'[4]NUM3.1'!$H$3:$P$104,2,FALSE),0)</f>
        <v>0</v>
      </c>
      <c r="F98" s="87">
        <f>IFERROR(VLOOKUP($B98,'[4]NUM3.1'!$H$3:$P$104,3,FALSE),0)</f>
        <v>0</v>
      </c>
      <c r="G98" s="87">
        <f>IFERROR(VLOOKUP($B98,'[4]NUM3.1'!$H$3:$P$104,4,FALSE),0)</f>
        <v>0</v>
      </c>
      <c r="H98" s="87">
        <f>IFERROR(VLOOKUP($B98,'[4]NUM3.1'!$H$3:$P$104,5,FALSE),0)</f>
        <v>0</v>
      </c>
      <c r="I98" s="87">
        <f>IFERROR(VLOOKUP($B98,'[4]NUM3.1'!$H$3:$P$104,6,FALSE),0)</f>
        <v>0</v>
      </c>
      <c r="J98" s="87">
        <f>IFERROR(VLOOKUP($B98,'[4]NUM3.1'!$H$3:$P$104,7,FALSE),0)</f>
        <v>0</v>
      </c>
      <c r="K98" s="87">
        <f>IFERROR(VLOOKUP($B98,'[4]NUM3.1'!$H$3:$P$104,8,FALSE),0)</f>
        <v>0</v>
      </c>
      <c r="L98" s="73"/>
      <c r="M98" s="73"/>
      <c r="N98" s="73"/>
      <c r="O98" s="73"/>
      <c r="P98" s="73"/>
      <c r="Q98" s="15">
        <f t="shared" si="47"/>
        <v>0</v>
      </c>
      <c r="R98" s="87">
        <f>IFERROR(VLOOKUP($B98,'[4]DEN3.1'!$H$3:$P$104,2,FALSE),0)</f>
        <v>0</v>
      </c>
      <c r="S98" s="87">
        <f>IFERROR(VLOOKUP($B98,'[4]DEN3.1'!$H$3:$P$104,3,FALSE),0)</f>
        <v>0</v>
      </c>
      <c r="T98" s="87">
        <f>IFERROR(VLOOKUP($B98,'[4]DEN3.1'!$H$3:$P$104,4,FALSE),0)</f>
        <v>0</v>
      </c>
      <c r="U98" s="87">
        <f>IFERROR(VLOOKUP($B98,'[4]DEN3.1'!$H$3:$P$104,5,FALSE),0)</f>
        <v>0</v>
      </c>
      <c r="V98" s="87">
        <f>IFERROR(VLOOKUP($B98,'[4]DEN3.1'!$H$3:$P$104,6,FALSE),0)</f>
        <v>0</v>
      </c>
      <c r="W98" s="87">
        <f>IFERROR(VLOOKUP($B98,'[4]DEN3.1'!$H$3:$P$104,7,FALSE),0)</f>
        <v>0</v>
      </c>
      <c r="X98" s="87">
        <f>IFERROR(VLOOKUP($B98,'[4]DEN3.1'!$H$3:$P$104,8,FALSE),0)</f>
        <v>0</v>
      </c>
      <c r="Y98" s="73"/>
      <c r="Z98" s="73"/>
      <c r="AA98" s="73"/>
      <c r="AB98" s="73"/>
      <c r="AC98" s="73"/>
      <c r="AD98" s="15">
        <f t="shared" si="48"/>
        <v>0</v>
      </c>
    </row>
    <row r="99" spans="1:30" ht="15" thickBot="1" x14ac:dyDescent="0.25">
      <c r="A99" s="94" t="s">
        <v>134</v>
      </c>
      <c r="B99" s="184" t="s">
        <v>126</v>
      </c>
      <c r="C99" s="59"/>
      <c r="D99" s="59"/>
      <c r="E99" s="87">
        <f>IFERROR(VLOOKUP($B99,'[4]NUM3.1'!$H$3:$P$104,2,FALSE),0)</f>
        <v>0</v>
      </c>
      <c r="F99" s="87">
        <f>IFERROR(VLOOKUP($B99,'[4]NUM3.1'!$H$3:$P$104,3,FALSE),0)</f>
        <v>0</v>
      </c>
      <c r="G99" s="87">
        <f>IFERROR(VLOOKUP($B99,'[4]NUM3.1'!$H$3:$P$104,4,FALSE),0)</f>
        <v>0</v>
      </c>
      <c r="H99" s="87">
        <f>IFERROR(VLOOKUP($B99,'[4]NUM3.1'!$H$3:$P$104,5,FALSE),0)</f>
        <v>0</v>
      </c>
      <c r="I99" s="87">
        <f>IFERROR(VLOOKUP($B99,'[4]NUM3.1'!$H$3:$P$104,6,FALSE),0)</f>
        <v>0</v>
      </c>
      <c r="J99" s="87">
        <f>IFERROR(VLOOKUP($B99,'[4]NUM3.1'!$H$3:$P$104,7,FALSE),0)</f>
        <v>0</v>
      </c>
      <c r="K99" s="87">
        <f>IFERROR(VLOOKUP($B99,'[4]NUM3.1'!$H$3:$P$104,8,FALSE),0)</f>
        <v>0</v>
      </c>
      <c r="L99" s="73"/>
      <c r="M99" s="73"/>
      <c r="N99" s="73"/>
      <c r="O99" s="73"/>
      <c r="P99" s="73"/>
      <c r="Q99" s="15">
        <f t="shared" si="47"/>
        <v>0</v>
      </c>
      <c r="R99" s="87">
        <f>IFERROR(VLOOKUP($B99,'[4]DEN3.1'!$H$3:$P$104,2,FALSE),0)</f>
        <v>0</v>
      </c>
      <c r="S99" s="87">
        <f>IFERROR(VLOOKUP($B99,'[4]DEN3.1'!$H$3:$P$104,3,FALSE),0)</f>
        <v>0</v>
      </c>
      <c r="T99" s="87">
        <f>IFERROR(VLOOKUP($B99,'[4]DEN3.1'!$H$3:$P$104,4,FALSE),0)</f>
        <v>0</v>
      </c>
      <c r="U99" s="87">
        <f>IFERROR(VLOOKUP($B99,'[4]DEN3.1'!$H$3:$P$104,5,FALSE),0)</f>
        <v>0</v>
      </c>
      <c r="V99" s="87">
        <f>IFERROR(VLOOKUP($B99,'[4]DEN3.1'!$H$3:$P$104,6,FALSE),0)</f>
        <v>0</v>
      </c>
      <c r="W99" s="87">
        <f>IFERROR(VLOOKUP($B99,'[4]DEN3.1'!$H$3:$P$104,7,FALSE),0)</f>
        <v>0</v>
      </c>
      <c r="X99" s="87">
        <f>IFERROR(VLOOKUP($B99,'[4]DEN3.1'!$H$3:$P$104,8,FALSE),0)</f>
        <v>0</v>
      </c>
      <c r="Y99" s="73"/>
      <c r="Z99" s="73"/>
      <c r="AA99" s="73"/>
      <c r="AB99" s="73"/>
      <c r="AC99" s="73"/>
      <c r="AD99" s="15">
        <f t="shared" si="48"/>
        <v>0</v>
      </c>
    </row>
    <row r="100" spans="1:30" ht="15" thickBot="1" x14ac:dyDescent="0.25">
      <c r="A100" s="94" t="s">
        <v>134</v>
      </c>
      <c r="B100" s="184" t="s">
        <v>127</v>
      </c>
      <c r="C100" s="59"/>
      <c r="D100" s="59"/>
      <c r="E100" s="87">
        <f>IFERROR(VLOOKUP($B100,'[4]NUM3.1'!$H$3:$P$104,2,FALSE),0)</f>
        <v>0</v>
      </c>
      <c r="F100" s="87">
        <f>IFERROR(VLOOKUP($B100,'[4]NUM3.1'!$H$3:$P$104,3,FALSE),0)</f>
        <v>0</v>
      </c>
      <c r="G100" s="87">
        <f>IFERROR(VLOOKUP($B100,'[4]NUM3.1'!$H$3:$P$104,4,FALSE),0)</f>
        <v>0</v>
      </c>
      <c r="H100" s="87">
        <f>IFERROR(VLOOKUP($B100,'[4]NUM3.1'!$H$3:$P$104,5,FALSE),0)</f>
        <v>0</v>
      </c>
      <c r="I100" s="87">
        <f>IFERROR(VLOOKUP($B100,'[4]NUM3.1'!$H$3:$P$104,6,FALSE),0)</f>
        <v>0</v>
      </c>
      <c r="J100" s="87">
        <f>IFERROR(VLOOKUP($B100,'[4]NUM3.1'!$H$3:$P$104,7,FALSE),0)</f>
        <v>0</v>
      </c>
      <c r="K100" s="87">
        <f>IFERROR(VLOOKUP($B100,'[4]NUM3.1'!$H$3:$P$104,8,FALSE),0)</f>
        <v>0</v>
      </c>
      <c r="L100" s="73"/>
      <c r="M100" s="73"/>
      <c r="N100" s="73"/>
      <c r="O100" s="73"/>
      <c r="P100" s="73"/>
      <c r="Q100" s="15">
        <f t="shared" si="47"/>
        <v>0</v>
      </c>
      <c r="R100" s="87">
        <f>IFERROR(VLOOKUP($B100,'[4]DEN3.1'!$H$3:$P$104,2,FALSE),0)</f>
        <v>0</v>
      </c>
      <c r="S100" s="87">
        <f>IFERROR(VLOOKUP($B100,'[4]DEN3.1'!$H$3:$P$104,3,FALSE),0)</f>
        <v>0</v>
      </c>
      <c r="T100" s="87">
        <f>IFERROR(VLOOKUP($B100,'[4]DEN3.1'!$H$3:$P$104,4,FALSE),0)</f>
        <v>0</v>
      </c>
      <c r="U100" s="87">
        <f>IFERROR(VLOOKUP($B100,'[4]DEN3.1'!$H$3:$P$104,5,FALSE),0)</f>
        <v>0</v>
      </c>
      <c r="V100" s="87">
        <f>IFERROR(VLOOKUP($B100,'[4]DEN3.1'!$H$3:$P$104,6,FALSE),0)</f>
        <v>0</v>
      </c>
      <c r="W100" s="87">
        <f>IFERROR(VLOOKUP($B100,'[4]DEN3.1'!$H$3:$P$104,7,FALSE),0)</f>
        <v>0</v>
      </c>
      <c r="X100" s="87">
        <f>IFERROR(VLOOKUP($B100,'[4]DEN3.1'!$H$3:$P$104,8,FALSE),0)</f>
        <v>0</v>
      </c>
      <c r="Y100" s="73"/>
      <c r="Z100" s="73"/>
      <c r="AA100" s="73"/>
      <c r="AB100" s="73"/>
      <c r="AC100" s="73"/>
      <c r="AD100" s="15">
        <f t="shared" si="48"/>
        <v>0</v>
      </c>
    </row>
    <row r="101" spans="1:30" ht="15" thickBot="1" x14ac:dyDescent="0.25">
      <c r="A101" s="94" t="s">
        <v>134</v>
      </c>
      <c r="B101" s="184" t="s">
        <v>128</v>
      </c>
      <c r="C101" s="59"/>
      <c r="D101" s="59"/>
      <c r="E101" s="87">
        <f>IFERROR(VLOOKUP($B101,'[4]NUM3.1'!$H$3:$P$104,2,FALSE),0)</f>
        <v>0</v>
      </c>
      <c r="F101" s="87">
        <f>IFERROR(VLOOKUP($B101,'[4]NUM3.1'!$H$3:$P$104,3,FALSE),0)</f>
        <v>0</v>
      </c>
      <c r="G101" s="87">
        <f>IFERROR(VLOOKUP($B101,'[4]NUM3.1'!$H$3:$P$104,4,FALSE),0)</f>
        <v>0</v>
      </c>
      <c r="H101" s="87">
        <f>IFERROR(VLOOKUP($B101,'[4]NUM3.1'!$H$3:$P$104,5,FALSE),0)</f>
        <v>0</v>
      </c>
      <c r="I101" s="87">
        <f>IFERROR(VLOOKUP($B101,'[4]NUM3.1'!$H$3:$P$104,6,FALSE),0)</f>
        <v>0</v>
      </c>
      <c r="J101" s="87">
        <f>IFERROR(VLOOKUP($B101,'[4]NUM3.1'!$H$3:$P$104,7,FALSE),0)</f>
        <v>0</v>
      </c>
      <c r="K101" s="87">
        <f>IFERROR(VLOOKUP($B101,'[4]NUM3.1'!$H$3:$P$104,8,FALSE),0)</f>
        <v>0</v>
      </c>
      <c r="L101" s="73"/>
      <c r="M101" s="73"/>
      <c r="N101" s="73"/>
      <c r="O101" s="73"/>
      <c r="P101" s="73"/>
      <c r="Q101" s="15">
        <f t="shared" si="47"/>
        <v>0</v>
      </c>
      <c r="R101" s="87">
        <f>IFERROR(VLOOKUP($B101,'[4]DEN3.1'!$H$3:$P$104,2,FALSE),0)</f>
        <v>0</v>
      </c>
      <c r="S101" s="87">
        <f>IFERROR(VLOOKUP($B101,'[4]DEN3.1'!$H$3:$P$104,3,FALSE),0)</f>
        <v>0</v>
      </c>
      <c r="T101" s="87">
        <f>IFERROR(VLOOKUP($B101,'[4]DEN3.1'!$H$3:$P$104,4,FALSE),0)</f>
        <v>0</v>
      </c>
      <c r="U101" s="87">
        <f>IFERROR(VLOOKUP($B101,'[4]DEN3.1'!$H$3:$P$104,5,FALSE),0)</f>
        <v>0</v>
      </c>
      <c r="V101" s="87">
        <f>IFERROR(VLOOKUP($B101,'[4]DEN3.1'!$H$3:$P$104,6,FALSE),0)</f>
        <v>0</v>
      </c>
      <c r="W101" s="87">
        <f>IFERROR(VLOOKUP($B101,'[4]DEN3.1'!$H$3:$P$104,7,FALSE),0)</f>
        <v>0</v>
      </c>
      <c r="X101" s="87">
        <f>IFERROR(VLOOKUP($B101,'[4]DEN3.1'!$H$3:$P$104,8,FALSE),0)</f>
        <v>0</v>
      </c>
      <c r="Y101" s="73"/>
      <c r="Z101" s="73"/>
      <c r="AA101" s="73"/>
      <c r="AB101" s="73"/>
      <c r="AC101" s="73"/>
      <c r="AD101" s="15">
        <f t="shared" si="48"/>
        <v>0</v>
      </c>
    </row>
    <row r="102" spans="1:30" ht="15" thickBot="1" x14ac:dyDescent="0.25">
      <c r="A102" s="94" t="s">
        <v>134</v>
      </c>
      <c r="B102" s="184" t="s">
        <v>129</v>
      </c>
      <c r="C102" s="59"/>
      <c r="D102" s="59"/>
      <c r="E102" s="87">
        <f>IFERROR(VLOOKUP($B102,'[4]NUM3.1'!$H$3:$P$104,2,FALSE),0)</f>
        <v>0</v>
      </c>
      <c r="F102" s="87">
        <f>IFERROR(VLOOKUP($B102,'[4]NUM3.1'!$H$3:$P$104,3,FALSE),0)</f>
        <v>0</v>
      </c>
      <c r="G102" s="87">
        <f>IFERROR(VLOOKUP($B102,'[4]NUM3.1'!$H$3:$P$104,4,FALSE),0)</f>
        <v>0</v>
      </c>
      <c r="H102" s="87">
        <f>IFERROR(VLOOKUP($B102,'[4]NUM3.1'!$H$3:$P$104,5,FALSE),0)</f>
        <v>0</v>
      </c>
      <c r="I102" s="87">
        <f>IFERROR(VLOOKUP($B102,'[4]NUM3.1'!$H$3:$P$104,6,FALSE),0)</f>
        <v>0</v>
      </c>
      <c r="J102" s="87">
        <f>IFERROR(VLOOKUP($B102,'[4]NUM3.1'!$H$3:$P$104,7,FALSE),0)</f>
        <v>0</v>
      </c>
      <c r="K102" s="87">
        <f>IFERROR(VLOOKUP($B102,'[4]NUM3.1'!$H$3:$P$104,8,FALSE),0)</f>
        <v>0</v>
      </c>
      <c r="L102" s="73"/>
      <c r="M102" s="73"/>
      <c r="N102" s="73"/>
      <c r="O102" s="73"/>
      <c r="P102" s="73"/>
      <c r="Q102" s="15">
        <f t="shared" si="47"/>
        <v>0</v>
      </c>
      <c r="R102" s="87">
        <f>IFERROR(VLOOKUP($B102,'[4]DEN3.1'!$H$3:$P$104,2,FALSE),0)</f>
        <v>0</v>
      </c>
      <c r="S102" s="87">
        <f>IFERROR(VLOOKUP($B102,'[4]DEN3.1'!$H$3:$P$104,3,FALSE),0)</f>
        <v>0</v>
      </c>
      <c r="T102" s="87">
        <f>IFERROR(VLOOKUP($B102,'[4]DEN3.1'!$H$3:$P$104,4,FALSE),0)</f>
        <v>0</v>
      </c>
      <c r="U102" s="87">
        <f>IFERROR(VLOOKUP($B102,'[4]DEN3.1'!$H$3:$P$104,5,FALSE),0)</f>
        <v>0</v>
      </c>
      <c r="V102" s="87">
        <f>IFERROR(VLOOKUP($B102,'[4]DEN3.1'!$H$3:$P$104,6,FALSE),0)</f>
        <v>0</v>
      </c>
      <c r="W102" s="87">
        <f>IFERROR(VLOOKUP($B102,'[4]DEN3.1'!$H$3:$P$104,7,FALSE),0)</f>
        <v>0</v>
      </c>
      <c r="X102" s="87">
        <f>IFERROR(VLOOKUP($B102,'[4]DEN3.1'!$H$3:$P$104,8,FALSE),0)</f>
        <v>0</v>
      </c>
      <c r="Y102" s="73"/>
      <c r="Z102" s="73"/>
      <c r="AA102" s="73"/>
      <c r="AB102" s="73"/>
      <c r="AC102" s="73"/>
      <c r="AD102" s="15">
        <f t="shared" si="48"/>
        <v>0</v>
      </c>
    </row>
    <row r="103" spans="1:30" ht="15" thickBot="1" x14ac:dyDescent="0.25">
      <c r="A103" s="94" t="s">
        <v>134</v>
      </c>
      <c r="B103" s="184" t="s">
        <v>130</v>
      </c>
      <c r="C103" s="59"/>
      <c r="D103" s="59"/>
      <c r="E103" s="87">
        <f>IFERROR(VLOOKUP($B103,'[4]NUM3.1'!$H$3:$P$104,2,FALSE),0)</f>
        <v>0</v>
      </c>
      <c r="F103" s="87">
        <f>IFERROR(VLOOKUP($B103,'[4]NUM3.1'!$H$3:$P$104,3,FALSE),0)</f>
        <v>0</v>
      </c>
      <c r="G103" s="87">
        <f>IFERROR(VLOOKUP($B103,'[4]NUM3.1'!$H$3:$P$104,4,FALSE),0)</f>
        <v>0</v>
      </c>
      <c r="H103" s="87">
        <f>IFERROR(VLOOKUP($B103,'[4]NUM3.1'!$H$3:$P$104,5,FALSE),0)</f>
        <v>0</v>
      </c>
      <c r="I103" s="87">
        <f>IFERROR(VLOOKUP($B103,'[4]NUM3.1'!$H$3:$P$104,6,FALSE),0)</f>
        <v>0</v>
      </c>
      <c r="J103" s="87">
        <f>IFERROR(VLOOKUP($B103,'[4]NUM3.1'!$H$3:$P$104,7,FALSE),0)</f>
        <v>0</v>
      </c>
      <c r="K103" s="87">
        <f>IFERROR(VLOOKUP($B103,'[4]NUM3.1'!$H$3:$P$104,8,FALSE),0)</f>
        <v>0</v>
      </c>
      <c r="L103" s="73"/>
      <c r="M103" s="73"/>
      <c r="N103" s="73"/>
      <c r="O103" s="73"/>
      <c r="P103" s="73"/>
      <c r="Q103" s="15">
        <f t="shared" si="47"/>
        <v>0</v>
      </c>
      <c r="R103" s="87">
        <f>IFERROR(VLOOKUP($B103,'[4]DEN3.1'!$H$3:$P$104,2,FALSE),0)</f>
        <v>0</v>
      </c>
      <c r="S103" s="87">
        <f>IFERROR(VLOOKUP($B103,'[4]DEN3.1'!$H$3:$P$104,3,FALSE),0)</f>
        <v>0</v>
      </c>
      <c r="T103" s="87">
        <f>IFERROR(VLOOKUP($B103,'[4]DEN3.1'!$H$3:$P$104,4,FALSE),0)</f>
        <v>0</v>
      </c>
      <c r="U103" s="87">
        <f>IFERROR(VLOOKUP($B103,'[4]DEN3.1'!$H$3:$P$104,5,FALSE),0)</f>
        <v>0</v>
      </c>
      <c r="V103" s="87">
        <f>IFERROR(VLOOKUP($B103,'[4]DEN3.1'!$H$3:$P$104,6,FALSE),0)</f>
        <v>0</v>
      </c>
      <c r="W103" s="87">
        <f>IFERROR(VLOOKUP($B103,'[4]DEN3.1'!$H$3:$P$104,7,FALSE),0)</f>
        <v>0</v>
      </c>
      <c r="X103" s="87">
        <f>IFERROR(VLOOKUP($B103,'[4]DEN3.1'!$H$3:$P$104,8,FALSE),0)</f>
        <v>0</v>
      </c>
      <c r="Y103" s="73"/>
      <c r="Z103" s="73"/>
      <c r="AA103" s="73"/>
      <c r="AB103" s="73"/>
      <c r="AC103" s="73"/>
      <c r="AD103" s="15">
        <f t="shared" si="48"/>
        <v>0</v>
      </c>
    </row>
    <row r="104" spans="1:30" ht="15" thickBot="1" x14ac:dyDescent="0.25">
      <c r="A104" s="94" t="s">
        <v>134</v>
      </c>
      <c r="B104" s="184" t="s">
        <v>131</v>
      </c>
      <c r="C104" s="59"/>
      <c r="D104" s="59"/>
      <c r="E104" s="87">
        <f>IFERROR(VLOOKUP($B104,'[4]NUM3.1'!$H$3:$P$104,2,FALSE),0)</f>
        <v>0</v>
      </c>
      <c r="F104" s="87">
        <f>IFERROR(VLOOKUP($B104,'[4]NUM3.1'!$H$3:$P$104,3,FALSE),0)</f>
        <v>0</v>
      </c>
      <c r="G104" s="87">
        <f>IFERROR(VLOOKUP($B104,'[4]NUM3.1'!$H$3:$P$104,4,FALSE),0)</f>
        <v>0</v>
      </c>
      <c r="H104" s="87">
        <f>IFERROR(VLOOKUP($B104,'[4]NUM3.1'!$H$3:$P$104,5,FALSE),0)</f>
        <v>0</v>
      </c>
      <c r="I104" s="87">
        <f>IFERROR(VLOOKUP($B104,'[4]NUM3.1'!$H$3:$P$104,6,FALSE),0)</f>
        <v>1</v>
      </c>
      <c r="J104" s="87">
        <f>IFERROR(VLOOKUP($B104,'[4]NUM3.1'!$H$3:$P$104,7,FALSE),0)</f>
        <v>0</v>
      </c>
      <c r="K104" s="87">
        <f>IFERROR(VLOOKUP($B104,'[4]NUM3.1'!$H$3:$P$104,8,FALSE),0)</f>
        <v>0</v>
      </c>
      <c r="L104" s="73"/>
      <c r="M104" s="73"/>
      <c r="N104" s="73"/>
      <c r="O104" s="73"/>
      <c r="P104" s="73"/>
      <c r="Q104" s="15">
        <f t="shared" si="47"/>
        <v>1</v>
      </c>
      <c r="R104" s="87">
        <f>IFERROR(VLOOKUP($B104,'[4]DEN3.1'!$H$3:$P$104,2,FALSE),0)</f>
        <v>0</v>
      </c>
      <c r="S104" s="87">
        <f>IFERROR(VLOOKUP($B104,'[4]DEN3.1'!$H$3:$P$104,3,FALSE),0)</f>
        <v>0</v>
      </c>
      <c r="T104" s="87">
        <f>IFERROR(VLOOKUP($B104,'[4]DEN3.1'!$H$3:$P$104,4,FALSE),0)</f>
        <v>0</v>
      </c>
      <c r="U104" s="87">
        <f>IFERROR(VLOOKUP($B104,'[4]DEN3.1'!$H$3:$P$104,5,FALSE),0)</f>
        <v>0</v>
      </c>
      <c r="V104" s="87">
        <f>IFERROR(VLOOKUP($B104,'[4]DEN3.1'!$H$3:$P$104,6,FALSE),0)</f>
        <v>1</v>
      </c>
      <c r="W104" s="87">
        <f>IFERROR(VLOOKUP($B104,'[4]DEN3.1'!$H$3:$P$104,7,FALSE),0)</f>
        <v>0</v>
      </c>
      <c r="X104" s="87">
        <f>IFERROR(VLOOKUP($B104,'[4]DEN3.1'!$H$3:$P$104,8,FALSE),0)</f>
        <v>0</v>
      </c>
      <c r="Y104" s="73"/>
      <c r="Z104" s="73"/>
      <c r="AA104" s="73"/>
      <c r="AB104" s="73"/>
      <c r="AC104" s="73"/>
      <c r="AD104" s="15">
        <f t="shared" si="48"/>
        <v>1</v>
      </c>
    </row>
    <row r="105" spans="1:30" ht="15" thickBot="1" x14ac:dyDescent="0.25">
      <c r="A105" s="94" t="s">
        <v>134</v>
      </c>
      <c r="B105" s="184" t="s">
        <v>132</v>
      </c>
      <c r="C105" s="59"/>
      <c r="D105" s="59"/>
      <c r="E105" s="87">
        <f>IFERROR(VLOOKUP($B105,'[4]NUM3.1'!$H$3:$P$104,2,FALSE),0)</f>
        <v>0</v>
      </c>
      <c r="F105" s="87">
        <f>IFERROR(VLOOKUP($B105,'[4]NUM3.1'!$H$3:$P$104,3,FALSE),0)</f>
        <v>2</v>
      </c>
      <c r="G105" s="87">
        <f>IFERROR(VLOOKUP($B105,'[4]NUM3.1'!$H$3:$P$104,4,FALSE),0)</f>
        <v>3</v>
      </c>
      <c r="H105" s="87">
        <f>IFERROR(VLOOKUP($B105,'[4]NUM3.1'!$H$3:$P$104,5,FALSE),0)</f>
        <v>0</v>
      </c>
      <c r="I105" s="87">
        <f>IFERROR(VLOOKUP($B105,'[4]NUM3.1'!$H$3:$P$104,6,FALSE),0)</f>
        <v>0</v>
      </c>
      <c r="J105" s="87">
        <f>IFERROR(VLOOKUP($B105,'[4]NUM3.1'!$H$3:$P$104,7,FALSE),0)</f>
        <v>2</v>
      </c>
      <c r="K105" s="87">
        <f>IFERROR(VLOOKUP($B105,'[4]NUM3.1'!$H$3:$P$104,8,FALSE),0)</f>
        <v>1</v>
      </c>
      <c r="L105" s="73"/>
      <c r="M105" s="73"/>
      <c r="N105" s="73"/>
      <c r="O105" s="73"/>
      <c r="P105" s="73"/>
      <c r="Q105" s="15">
        <f t="shared" si="47"/>
        <v>8</v>
      </c>
      <c r="R105" s="87">
        <f>IFERROR(VLOOKUP($B105,'[4]DEN3.1'!$H$3:$P$104,2,FALSE),0)</f>
        <v>0</v>
      </c>
      <c r="S105" s="87">
        <f>IFERROR(VLOOKUP($B105,'[4]DEN3.1'!$H$3:$P$104,3,FALSE),0)</f>
        <v>2</v>
      </c>
      <c r="T105" s="87">
        <f>IFERROR(VLOOKUP($B105,'[4]DEN3.1'!$H$3:$P$104,4,FALSE),0)</f>
        <v>3</v>
      </c>
      <c r="U105" s="87">
        <f>IFERROR(VLOOKUP($B105,'[4]DEN3.1'!$H$3:$P$104,5,FALSE),0)</f>
        <v>0</v>
      </c>
      <c r="V105" s="87">
        <f>IFERROR(VLOOKUP($B105,'[4]DEN3.1'!$H$3:$P$104,6,FALSE),0)</f>
        <v>0</v>
      </c>
      <c r="W105" s="87">
        <f>IFERROR(VLOOKUP($B105,'[4]DEN3.1'!$H$3:$P$104,7,FALSE),0)</f>
        <v>2</v>
      </c>
      <c r="X105" s="87">
        <f>IFERROR(VLOOKUP($B105,'[4]DEN3.1'!$H$3:$P$104,8,FALSE),0)</f>
        <v>1</v>
      </c>
      <c r="Y105" s="73"/>
      <c r="Z105" s="73"/>
      <c r="AA105" s="73"/>
      <c r="AB105" s="73"/>
      <c r="AC105" s="73"/>
      <c r="AD105" s="15">
        <f t="shared" si="48"/>
        <v>8</v>
      </c>
    </row>
    <row r="106" spans="1:30" ht="15" thickBot="1" x14ac:dyDescent="0.25">
      <c r="A106" s="94" t="s">
        <v>134</v>
      </c>
      <c r="B106" s="184" t="s">
        <v>133</v>
      </c>
      <c r="C106" s="59"/>
      <c r="D106" s="59"/>
      <c r="E106" s="87">
        <f>IFERROR(VLOOKUP($B106,'[4]NUM3.1'!$H$3:$P$104,2,FALSE),0)</f>
        <v>0</v>
      </c>
      <c r="F106" s="87">
        <f>IFERROR(VLOOKUP($B106,'[4]NUM3.1'!$H$3:$P$104,3,FALSE),0)</f>
        <v>0</v>
      </c>
      <c r="G106" s="87">
        <f>IFERROR(VLOOKUP($B106,'[4]NUM3.1'!$H$3:$P$104,4,FALSE),0)</f>
        <v>0</v>
      </c>
      <c r="H106" s="87">
        <f>IFERROR(VLOOKUP($B106,'[4]NUM3.1'!$H$3:$P$104,5,FALSE),0)</f>
        <v>2</v>
      </c>
      <c r="I106" s="87">
        <f>IFERROR(VLOOKUP($B106,'[4]NUM3.1'!$H$3:$P$104,6,FALSE),0)</f>
        <v>0</v>
      </c>
      <c r="J106" s="87">
        <f>IFERROR(VLOOKUP($B106,'[4]NUM3.1'!$H$3:$P$104,7,FALSE),0)</f>
        <v>2</v>
      </c>
      <c r="K106" s="87">
        <f>IFERROR(VLOOKUP($B106,'[4]NUM3.1'!$H$3:$P$104,8,FALSE),0)</f>
        <v>1</v>
      </c>
      <c r="L106" s="73"/>
      <c r="M106" s="73"/>
      <c r="N106" s="73"/>
      <c r="O106" s="73"/>
      <c r="P106" s="73"/>
      <c r="Q106" s="15">
        <f t="shared" si="47"/>
        <v>5</v>
      </c>
      <c r="R106" s="87">
        <f>IFERROR(VLOOKUP($B106,'[4]DEN3.1'!$H$3:$P$104,2,FALSE),0)</f>
        <v>0</v>
      </c>
      <c r="S106" s="87">
        <f>IFERROR(VLOOKUP($B106,'[4]DEN3.1'!$H$3:$P$104,3,FALSE),0)</f>
        <v>0</v>
      </c>
      <c r="T106" s="87">
        <f>IFERROR(VLOOKUP($B106,'[4]DEN3.1'!$H$3:$P$104,4,FALSE),0)</f>
        <v>0</v>
      </c>
      <c r="U106" s="87">
        <f>IFERROR(VLOOKUP($B106,'[4]DEN3.1'!$H$3:$P$104,5,FALSE),0)</f>
        <v>2</v>
      </c>
      <c r="V106" s="87">
        <f>IFERROR(VLOOKUP($B106,'[4]DEN3.1'!$H$3:$P$104,6,FALSE),0)</f>
        <v>0</v>
      </c>
      <c r="W106" s="87">
        <f>IFERROR(VLOOKUP($B106,'[4]DEN3.1'!$H$3:$P$104,7,FALSE),0)</f>
        <v>2</v>
      </c>
      <c r="X106" s="87">
        <f>IFERROR(VLOOKUP($B106,'[4]DEN3.1'!$H$3:$P$104,8,FALSE),0)</f>
        <v>1</v>
      </c>
      <c r="Y106" s="73"/>
      <c r="Z106" s="73"/>
      <c r="AA106" s="73"/>
      <c r="AB106" s="73"/>
      <c r="AC106" s="73"/>
      <c r="AD106" s="15">
        <f t="shared" si="48"/>
        <v>5</v>
      </c>
    </row>
    <row r="107" spans="1:30" ht="15" thickBot="1" x14ac:dyDescent="0.25">
      <c r="A107" s="94" t="s">
        <v>134</v>
      </c>
      <c r="B107" s="184" t="s">
        <v>347</v>
      </c>
      <c r="C107" s="59"/>
      <c r="D107" s="59"/>
      <c r="E107" s="87">
        <f>IFERROR(VLOOKUP($B107,'[4]NUM3.1'!$H$3:$P$104,2,FALSE),0)</f>
        <v>0</v>
      </c>
      <c r="F107" s="87">
        <f>IFERROR(VLOOKUP($B107,'[4]NUM3.1'!$H$3:$P$104,3,FALSE),0)</f>
        <v>0</v>
      </c>
      <c r="G107" s="87">
        <f>IFERROR(VLOOKUP($B107,'[4]NUM3.1'!$H$3:$P$104,4,FALSE),0)</f>
        <v>0</v>
      </c>
      <c r="H107" s="87">
        <f>IFERROR(VLOOKUP($B107,'[4]NUM3.1'!$H$3:$P$104,5,FALSE),0)</f>
        <v>2</v>
      </c>
      <c r="I107" s="87">
        <f>IFERROR(VLOOKUP($B107,'[4]NUM3.1'!$H$3:$P$104,6,FALSE),0)</f>
        <v>0</v>
      </c>
      <c r="J107" s="87">
        <f>IFERROR(VLOOKUP($B107,'[4]NUM3.1'!$H$3:$P$104,7,FALSE),0)</f>
        <v>0</v>
      </c>
      <c r="K107" s="87">
        <f>IFERROR(VLOOKUP($B107,'[4]NUM3.1'!$H$3:$P$104,8,FALSE),0)</f>
        <v>1</v>
      </c>
      <c r="L107" s="73"/>
      <c r="M107" s="73"/>
      <c r="N107" s="73"/>
      <c r="O107" s="73"/>
      <c r="P107" s="73"/>
      <c r="Q107" s="15">
        <f t="shared" si="47"/>
        <v>3</v>
      </c>
      <c r="R107" s="87">
        <f>IFERROR(VLOOKUP($B107,'[4]DEN3.1'!$H$3:$P$104,2,FALSE),0)</f>
        <v>0</v>
      </c>
      <c r="S107" s="87">
        <f>IFERROR(VLOOKUP($B107,'[4]DEN3.1'!$H$3:$P$104,3,FALSE),0)</f>
        <v>0</v>
      </c>
      <c r="T107" s="87">
        <f>IFERROR(VLOOKUP($B107,'[4]DEN3.1'!$H$3:$P$104,4,FALSE),0)</f>
        <v>0</v>
      </c>
      <c r="U107" s="87">
        <f>IFERROR(VLOOKUP($B107,'[4]DEN3.1'!$H$3:$P$104,5,FALSE),0)</f>
        <v>2</v>
      </c>
      <c r="V107" s="87">
        <f>IFERROR(VLOOKUP($B107,'[4]DEN3.1'!$H$3:$P$104,6,FALSE),0)</f>
        <v>0</v>
      </c>
      <c r="W107" s="87">
        <f>IFERROR(VLOOKUP($B107,'[4]DEN3.1'!$H$3:$P$104,7,FALSE),0)</f>
        <v>0</v>
      </c>
      <c r="X107" s="87">
        <f>IFERROR(VLOOKUP($B107,'[4]DEN3.1'!$H$3:$P$104,8,FALSE),0)</f>
        <v>1</v>
      </c>
      <c r="Y107" s="73"/>
      <c r="Z107" s="73"/>
      <c r="AA107" s="73"/>
      <c r="AB107" s="73"/>
      <c r="AC107" s="73"/>
      <c r="AD107" s="15">
        <f t="shared" si="48"/>
        <v>3</v>
      </c>
    </row>
    <row r="108" spans="1:30" ht="22.5" customHeight="1" thickBot="1" x14ac:dyDescent="0.25">
      <c r="A108" s="351" t="s">
        <v>181</v>
      </c>
      <c r="B108" s="352"/>
      <c r="C108" s="41">
        <f>+D108/Metas!H72</f>
        <v>1.0198675496688741</v>
      </c>
      <c r="D108" s="17">
        <f>+Q108/AD108</f>
        <v>1</v>
      </c>
      <c r="E108" s="51">
        <f>SUM(E91:E107)</f>
        <v>19</v>
      </c>
      <c r="F108" s="51">
        <f t="shared" ref="F108:Q108" si="49">SUM(F91:F107)</f>
        <v>24</v>
      </c>
      <c r="G108" s="51">
        <f t="shared" si="49"/>
        <v>16</v>
      </c>
      <c r="H108" s="51">
        <f t="shared" si="49"/>
        <v>13</v>
      </c>
      <c r="I108" s="51">
        <f t="shared" ref="I108:J108" si="50">SUM(I91:I107)</f>
        <v>20</v>
      </c>
      <c r="J108" s="51">
        <f t="shared" si="50"/>
        <v>18</v>
      </c>
      <c r="K108" s="51">
        <f t="shared" ref="K108" si="51">SUM(K91:K107)</f>
        <v>21</v>
      </c>
      <c r="L108" s="51">
        <f t="shared" si="49"/>
        <v>0</v>
      </c>
      <c r="M108" s="51">
        <f t="shared" si="49"/>
        <v>0</v>
      </c>
      <c r="N108" s="51">
        <f t="shared" si="49"/>
        <v>0</v>
      </c>
      <c r="O108" s="51">
        <f t="shared" si="49"/>
        <v>0</v>
      </c>
      <c r="P108" s="51">
        <f t="shared" si="49"/>
        <v>0</v>
      </c>
      <c r="Q108" s="51">
        <f t="shared" si="49"/>
        <v>131</v>
      </c>
      <c r="R108" s="51">
        <f t="shared" ref="R108" si="52">SUM(R91:R107)</f>
        <v>19</v>
      </c>
      <c r="S108" s="51">
        <f t="shared" ref="S108" si="53">SUM(S91:S107)</f>
        <v>24</v>
      </c>
      <c r="T108" s="51">
        <f t="shared" ref="T108" si="54">SUM(T91:T107)</f>
        <v>16</v>
      </c>
      <c r="U108" s="51">
        <f t="shared" ref="U108:V108" si="55">SUM(U91:U107)</f>
        <v>13</v>
      </c>
      <c r="V108" s="51">
        <f t="shared" si="55"/>
        <v>20</v>
      </c>
      <c r="W108" s="51">
        <f t="shared" ref="W108:X108" si="56">SUM(W91:W107)</f>
        <v>18</v>
      </c>
      <c r="X108" s="51">
        <f t="shared" si="56"/>
        <v>21</v>
      </c>
      <c r="Y108" s="51">
        <f>SUM(Y91:Y107)</f>
        <v>0</v>
      </c>
      <c r="Z108" s="51">
        <f t="shared" ref="Z108" si="57">SUM(Z91:Z107)</f>
        <v>0</v>
      </c>
      <c r="AA108" s="51">
        <f t="shared" ref="AA108" si="58">SUM(AA91:AA107)</f>
        <v>0</v>
      </c>
      <c r="AB108" s="51">
        <f t="shared" ref="AB108" si="59">SUM(AB91:AB107)</f>
        <v>0</v>
      </c>
      <c r="AC108" s="51">
        <f t="shared" ref="AC108" si="60">SUM(AC91:AC107)</f>
        <v>0</v>
      </c>
      <c r="AD108" s="51">
        <f t="shared" ref="AD108" si="61">SUM(AD91:AD107)</f>
        <v>131</v>
      </c>
    </row>
    <row r="109" spans="1:30" ht="15" thickBot="1" x14ac:dyDescent="0.25">
      <c r="A109" s="94" t="s">
        <v>147</v>
      </c>
      <c r="B109" s="184" t="s">
        <v>135</v>
      </c>
      <c r="C109" s="59"/>
      <c r="D109" s="59"/>
      <c r="E109" s="87">
        <f>IFERROR(VLOOKUP($B109,'[4]NUM3.1'!$H$3:$P$104,2,FALSE),0)</f>
        <v>0</v>
      </c>
      <c r="F109" s="87">
        <f>IFERROR(VLOOKUP($B109,'[4]NUM3.1'!$H$3:$P$104,3,FALSE),0)</f>
        <v>0</v>
      </c>
      <c r="G109" s="87">
        <f>IFERROR(VLOOKUP($B109,'[4]NUM3.1'!$H$3:$P$104,4,FALSE),0)</f>
        <v>0</v>
      </c>
      <c r="H109" s="87">
        <f>IFERROR(VLOOKUP($B109,'[4]NUM3.1'!$H$3:$P$104,5,FALSE),0)</f>
        <v>0</v>
      </c>
      <c r="I109" s="87">
        <f>IFERROR(VLOOKUP($B109,'[4]NUM3.1'!$H$3:$P$104,6,FALSE),0)</f>
        <v>0</v>
      </c>
      <c r="J109" s="87">
        <f>IFERROR(VLOOKUP($B109,'[4]NUM3.1'!$H$3:$P$104,7,FALSE),0)</f>
        <v>0</v>
      </c>
      <c r="K109" s="87">
        <f>IFERROR(VLOOKUP($B109,'[4]NUM3.1'!$H$3:$P$104,8,FALSE),0)</f>
        <v>0</v>
      </c>
      <c r="L109" s="73"/>
      <c r="M109" s="73"/>
      <c r="N109" s="73"/>
      <c r="O109" s="73"/>
      <c r="P109" s="73"/>
      <c r="Q109" s="15">
        <f t="shared" ref="Q109:Q120" si="62">SUM(E109:P109)</f>
        <v>0</v>
      </c>
      <c r="R109" s="87">
        <f>IFERROR(VLOOKUP($B109,'[4]DEN3.1'!$H$3:$P$104,2,FALSE),0)</f>
        <v>0</v>
      </c>
      <c r="S109" s="87">
        <f>IFERROR(VLOOKUP($B109,'[4]DEN3.1'!$H$3:$P$104,3,FALSE),0)</f>
        <v>0</v>
      </c>
      <c r="T109" s="87">
        <f>IFERROR(VLOOKUP($B109,'[4]DEN3.1'!$H$3:$P$104,4,FALSE),0)</f>
        <v>0</v>
      </c>
      <c r="U109" s="87">
        <f>IFERROR(VLOOKUP($B109,'[4]DEN3.1'!$H$3:$P$104,5,FALSE),0)</f>
        <v>0</v>
      </c>
      <c r="V109" s="87">
        <f>IFERROR(VLOOKUP($B109,'[4]DEN3.1'!$H$3:$P$104,6,FALSE),0)</f>
        <v>0</v>
      </c>
      <c r="W109" s="87">
        <f>IFERROR(VLOOKUP($B109,'[4]DEN3.1'!$H$3:$P$104,7,FALSE),0)</f>
        <v>0</v>
      </c>
      <c r="X109" s="87">
        <f>IFERROR(VLOOKUP($B109,'[4]DEN3.1'!$H$3:$P$104,8,FALSE),0)</f>
        <v>0</v>
      </c>
      <c r="Y109" s="73"/>
      <c r="Z109" s="73"/>
      <c r="AA109" s="73"/>
      <c r="AB109" s="73"/>
      <c r="AC109" s="73"/>
      <c r="AD109" s="15">
        <f t="shared" ref="AD109:AD120" si="63">SUM(R109:AC109)</f>
        <v>0</v>
      </c>
    </row>
    <row r="110" spans="1:30" ht="15" thickBot="1" x14ac:dyDescent="0.25">
      <c r="A110" s="94" t="s">
        <v>147</v>
      </c>
      <c r="B110" s="184" t="s">
        <v>136</v>
      </c>
      <c r="C110" s="59"/>
      <c r="D110" s="59"/>
      <c r="E110" s="87">
        <f>IFERROR(VLOOKUP($B110,'[4]NUM3.1'!$H$3:$P$104,2,FALSE),0)</f>
        <v>0</v>
      </c>
      <c r="F110" s="87">
        <f>IFERROR(VLOOKUP($B110,'[4]NUM3.1'!$H$3:$P$104,3,FALSE),0)</f>
        <v>0</v>
      </c>
      <c r="G110" s="87">
        <f>IFERROR(VLOOKUP($B110,'[4]NUM3.1'!$H$3:$P$104,4,FALSE),0)</f>
        <v>0</v>
      </c>
      <c r="H110" s="87">
        <f>IFERROR(VLOOKUP($B110,'[4]NUM3.1'!$H$3:$P$104,5,FALSE),0)</f>
        <v>1</v>
      </c>
      <c r="I110" s="87">
        <f>IFERROR(VLOOKUP($B110,'[4]NUM3.1'!$H$3:$P$104,6,FALSE),0)</f>
        <v>0</v>
      </c>
      <c r="J110" s="87">
        <f>IFERROR(VLOOKUP($B110,'[4]NUM3.1'!$H$3:$P$104,7,FALSE),0)</f>
        <v>0</v>
      </c>
      <c r="K110" s="87">
        <f>IFERROR(VLOOKUP($B110,'[4]NUM3.1'!$H$3:$P$104,8,FALSE),0)</f>
        <v>0</v>
      </c>
      <c r="L110" s="73"/>
      <c r="M110" s="73"/>
      <c r="N110" s="73"/>
      <c r="O110" s="73"/>
      <c r="P110" s="73"/>
      <c r="Q110" s="15">
        <f t="shared" si="62"/>
        <v>1</v>
      </c>
      <c r="R110" s="87">
        <f>IFERROR(VLOOKUP($B110,'[4]DEN3.1'!$H$3:$P$104,2,FALSE),0)</f>
        <v>0</v>
      </c>
      <c r="S110" s="87">
        <f>IFERROR(VLOOKUP($B110,'[4]DEN3.1'!$H$3:$P$104,3,FALSE),0)</f>
        <v>0</v>
      </c>
      <c r="T110" s="87">
        <f>IFERROR(VLOOKUP($B110,'[4]DEN3.1'!$H$3:$P$104,4,FALSE),0)</f>
        <v>0</v>
      </c>
      <c r="U110" s="87">
        <f>IFERROR(VLOOKUP($B110,'[4]DEN3.1'!$H$3:$P$104,5,FALSE),0)</f>
        <v>1</v>
      </c>
      <c r="V110" s="87">
        <f>IFERROR(VLOOKUP($B110,'[4]DEN3.1'!$H$3:$P$104,6,FALSE),0)</f>
        <v>0</v>
      </c>
      <c r="W110" s="87">
        <f>IFERROR(VLOOKUP($B110,'[4]DEN3.1'!$H$3:$P$104,7,FALSE),0)</f>
        <v>0</v>
      </c>
      <c r="X110" s="87">
        <f>IFERROR(VLOOKUP($B110,'[4]DEN3.1'!$H$3:$P$104,8,FALSE),0)</f>
        <v>0</v>
      </c>
      <c r="Y110" s="73"/>
      <c r="Z110" s="73"/>
      <c r="AA110" s="73"/>
      <c r="AB110" s="73"/>
      <c r="AC110" s="73"/>
      <c r="AD110" s="15">
        <f t="shared" si="63"/>
        <v>1</v>
      </c>
    </row>
    <row r="111" spans="1:30" ht="15" thickBot="1" x14ac:dyDescent="0.25">
      <c r="A111" s="94" t="s">
        <v>147</v>
      </c>
      <c r="B111" s="184" t="s">
        <v>137</v>
      </c>
      <c r="C111" s="59"/>
      <c r="D111" s="59"/>
      <c r="E111" s="87">
        <f>IFERROR(VLOOKUP($B111,'[4]NUM3.1'!$H$3:$P$104,2,FALSE),0)</f>
        <v>0</v>
      </c>
      <c r="F111" s="87">
        <f>IFERROR(VLOOKUP($B111,'[4]NUM3.1'!$H$3:$P$104,3,FALSE),0)</f>
        <v>0</v>
      </c>
      <c r="G111" s="87">
        <f>IFERROR(VLOOKUP($B111,'[4]NUM3.1'!$H$3:$P$104,4,FALSE),0)</f>
        <v>0</v>
      </c>
      <c r="H111" s="87">
        <f>IFERROR(VLOOKUP($B111,'[4]NUM3.1'!$H$3:$P$104,5,FALSE),0)</f>
        <v>0</v>
      </c>
      <c r="I111" s="87">
        <f>IFERROR(VLOOKUP($B111,'[4]NUM3.1'!$H$3:$P$104,6,FALSE),0)</f>
        <v>0</v>
      </c>
      <c r="J111" s="87">
        <f>IFERROR(VLOOKUP($B111,'[4]NUM3.1'!$H$3:$P$104,7,FALSE),0)</f>
        <v>1</v>
      </c>
      <c r="K111" s="87">
        <f>IFERROR(VLOOKUP($B111,'[4]NUM3.1'!$H$3:$P$104,8,FALSE),0)</f>
        <v>0</v>
      </c>
      <c r="L111" s="73"/>
      <c r="M111" s="73"/>
      <c r="N111" s="73"/>
      <c r="O111" s="73"/>
      <c r="P111" s="73"/>
      <c r="Q111" s="15">
        <f t="shared" si="62"/>
        <v>1</v>
      </c>
      <c r="R111" s="87">
        <f>IFERROR(VLOOKUP($B111,'[4]DEN3.1'!$H$3:$P$104,2,FALSE),0)</f>
        <v>0</v>
      </c>
      <c r="S111" s="87">
        <f>IFERROR(VLOOKUP($B111,'[4]DEN3.1'!$H$3:$P$104,3,FALSE),0)</f>
        <v>0</v>
      </c>
      <c r="T111" s="87">
        <f>IFERROR(VLOOKUP($B111,'[4]DEN3.1'!$H$3:$P$104,4,FALSE),0)</f>
        <v>0</v>
      </c>
      <c r="U111" s="87">
        <f>IFERROR(VLOOKUP($B111,'[4]DEN3.1'!$H$3:$P$104,5,FALSE),0)</f>
        <v>0</v>
      </c>
      <c r="V111" s="87">
        <f>IFERROR(VLOOKUP($B111,'[4]DEN3.1'!$H$3:$P$104,6,FALSE),0)</f>
        <v>0</v>
      </c>
      <c r="W111" s="87">
        <f>IFERROR(VLOOKUP($B111,'[4]DEN3.1'!$H$3:$P$104,7,FALSE),0)</f>
        <v>1</v>
      </c>
      <c r="X111" s="87">
        <f>IFERROR(VLOOKUP($B111,'[4]DEN3.1'!$H$3:$P$104,8,FALSE),0)</f>
        <v>0</v>
      </c>
      <c r="Y111" s="73"/>
      <c r="Z111" s="73"/>
      <c r="AA111" s="73"/>
      <c r="AB111" s="73"/>
      <c r="AC111" s="73"/>
      <c r="AD111" s="15">
        <f t="shared" si="63"/>
        <v>1</v>
      </c>
    </row>
    <row r="112" spans="1:30" ht="15" thickBot="1" x14ac:dyDescent="0.25">
      <c r="A112" s="94" t="s">
        <v>147</v>
      </c>
      <c r="B112" s="184" t="s">
        <v>138</v>
      </c>
      <c r="C112" s="59"/>
      <c r="D112" s="59"/>
      <c r="E112" s="87">
        <f>IFERROR(VLOOKUP($B112,'[4]NUM3.1'!$H$3:$P$104,2,FALSE),0)</f>
        <v>0</v>
      </c>
      <c r="F112" s="87">
        <f>IFERROR(VLOOKUP($B112,'[4]NUM3.1'!$H$3:$P$104,3,FALSE),0)</f>
        <v>0</v>
      </c>
      <c r="G112" s="87">
        <f>IFERROR(VLOOKUP($B112,'[4]NUM3.1'!$H$3:$P$104,4,FALSE),0)</f>
        <v>0</v>
      </c>
      <c r="H112" s="87">
        <f>IFERROR(VLOOKUP($B112,'[4]NUM3.1'!$H$3:$P$104,5,FALSE),0)</f>
        <v>0</v>
      </c>
      <c r="I112" s="87">
        <f>IFERROR(VLOOKUP($B112,'[4]NUM3.1'!$H$3:$P$104,6,FALSE),0)</f>
        <v>0</v>
      </c>
      <c r="J112" s="87">
        <f>IFERROR(VLOOKUP($B112,'[4]NUM3.1'!$H$3:$P$104,7,FALSE),0)</f>
        <v>2</v>
      </c>
      <c r="K112" s="87">
        <f>IFERROR(VLOOKUP($B112,'[4]NUM3.1'!$H$3:$P$104,8,FALSE),0)</f>
        <v>0</v>
      </c>
      <c r="L112" s="73"/>
      <c r="M112" s="73"/>
      <c r="N112" s="73"/>
      <c r="O112" s="73"/>
      <c r="P112" s="73"/>
      <c r="Q112" s="15">
        <f t="shared" si="62"/>
        <v>2</v>
      </c>
      <c r="R112" s="87">
        <f>IFERROR(VLOOKUP($B112,'[4]DEN3.1'!$H$3:$P$104,2,FALSE),0)</f>
        <v>0</v>
      </c>
      <c r="S112" s="87">
        <f>IFERROR(VLOOKUP($B112,'[4]DEN3.1'!$H$3:$P$104,3,FALSE),0)</f>
        <v>0</v>
      </c>
      <c r="T112" s="87">
        <f>IFERROR(VLOOKUP($B112,'[4]DEN3.1'!$H$3:$P$104,4,FALSE),0)</f>
        <v>0</v>
      </c>
      <c r="U112" s="87">
        <f>IFERROR(VLOOKUP($B112,'[4]DEN3.1'!$H$3:$P$104,5,FALSE),0)</f>
        <v>0</v>
      </c>
      <c r="V112" s="87">
        <f>IFERROR(VLOOKUP($B112,'[4]DEN3.1'!$H$3:$P$104,6,FALSE),0)</f>
        <v>0</v>
      </c>
      <c r="W112" s="87">
        <f>IFERROR(VLOOKUP($B112,'[4]DEN3.1'!$H$3:$P$104,7,FALSE),0)</f>
        <v>2</v>
      </c>
      <c r="X112" s="87">
        <f>IFERROR(VLOOKUP($B112,'[4]DEN3.1'!$H$3:$P$104,8,FALSE),0)</f>
        <v>0</v>
      </c>
      <c r="Y112" s="73"/>
      <c r="Z112" s="73"/>
      <c r="AA112" s="73"/>
      <c r="AB112" s="73"/>
      <c r="AC112" s="73"/>
      <c r="AD112" s="15">
        <f t="shared" si="63"/>
        <v>2</v>
      </c>
    </row>
    <row r="113" spans="1:30" ht="15" thickBot="1" x14ac:dyDescent="0.25">
      <c r="A113" s="94" t="s">
        <v>147</v>
      </c>
      <c r="B113" s="184" t="s">
        <v>139</v>
      </c>
      <c r="C113" s="59"/>
      <c r="D113" s="59"/>
      <c r="E113" s="87">
        <f>IFERROR(VLOOKUP($B113,'[4]NUM3.1'!$H$3:$P$104,2,FALSE),0)</f>
        <v>0</v>
      </c>
      <c r="F113" s="87">
        <f>IFERROR(VLOOKUP($B113,'[4]NUM3.1'!$H$3:$P$104,3,FALSE),0)</f>
        <v>0</v>
      </c>
      <c r="G113" s="87">
        <f>IFERROR(VLOOKUP($B113,'[4]NUM3.1'!$H$3:$P$104,4,FALSE),0)</f>
        <v>0</v>
      </c>
      <c r="H113" s="87">
        <f>IFERROR(VLOOKUP($B113,'[4]NUM3.1'!$H$3:$P$104,5,FALSE),0)</f>
        <v>0</v>
      </c>
      <c r="I113" s="87">
        <f>IFERROR(VLOOKUP($B113,'[4]NUM3.1'!$H$3:$P$104,6,FALSE),0)</f>
        <v>0</v>
      </c>
      <c r="J113" s="87">
        <f>IFERROR(VLOOKUP($B113,'[4]NUM3.1'!$H$3:$P$104,7,FALSE),0)</f>
        <v>2</v>
      </c>
      <c r="K113" s="87">
        <f>IFERROR(VLOOKUP($B113,'[4]NUM3.1'!$H$3:$P$104,8,FALSE),0)</f>
        <v>3</v>
      </c>
      <c r="L113" s="73"/>
      <c r="M113" s="73"/>
      <c r="N113" s="73"/>
      <c r="O113" s="73"/>
      <c r="P113" s="73"/>
      <c r="Q113" s="15">
        <f t="shared" si="62"/>
        <v>5</v>
      </c>
      <c r="R113" s="87">
        <f>IFERROR(VLOOKUP($B113,'[4]DEN3.1'!$H$3:$P$104,2,FALSE),0)</f>
        <v>0</v>
      </c>
      <c r="S113" s="87">
        <f>IFERROR(VLOOKUP($B113,'[4]DEN3.1'!$H$3:$P$104,3,FALSE),0)</f>
        <v>0</v>
      </c>
      <c r="T113" s="87">
        <f>IFERROR(VLOOKUP($B113,'[4]DEN3.1'!$H$3:$P$104,4,FALSE),0)</f>
        <v>0</v>
      </c>
      <c r="U113" s="87">
        <f>IFERROR(VLOOKUP($B113,'[4]DEN3.1'!$H$3:$P$104,5,FALSE),0)</f>
        <v>0</v>
      </c>
      <c r="V113" s="87">
        <f>IFERROR(VLOOKUP($B113,'[4]DEN3.1'!$H$3:$P$104,6,FALSE),0)</f>
        <v>0</v>
      </c>
      <c r="W113" s="87">
        <f>IFERROR(VLOOKUP($B113,'[4]DEN3.1'!$H$3:$P$104,7,FALSE),0)</f>
        <v>2</v>
      </c>
      <c r="X113" s="87">
        <f>IFERROR(VLOOKUP($B113,'[4]DEN3.1'!$H$3:$P$104,8,FALSE),0)</f>
        <v>3</v>
      </c>
      <c r="Y113" s="73"/>
      <c r="Z113" s="73"/>
      <c r="AA113" s="73"/>
      <c r="AB113" s="73"/>
      <c r="AC113" s="73"/>
      <c r="AD113" s="15">
        <f t="shared" si="63"/>
        <v>5</v>
      </c>
    </row>
    <row r="114" spans="1:30" ht="15" thickBot="1" x14ac:dyDescent="0.25">
      <c r="A114" s="94" t="s">
        <v>147</v>
      </c>
      <c r="B114" s="184" t="s">
        <v>140</v>
      </c>
      <c r="C114" s="59"/>
      <c r="D114" s="59"/>
      <c r="E114" s="87">
        <f>IFERROR(VLOOKUP($B114,'[4]NUM3.1'!$H$3:$P$104,2,FALSE),0)</f>
        <v>0</v>
      </c>
      <c r="F114" s="87">
        <f>IFERROR(VLOOKUP($B114,'[4]NUM3.1'!$H$3:$P$104,3,FALSE),0)</f>
        <v>0</v>
      </c>
      <c r="G114" s="87">
        <f>IFERROR(VLOOKUP($B114,'[4]NUM3.1'!$H$3:$P$104,4,FALSE),0)</f>
        <v>0</v>
      </c>
      <c r="H114" s="87">
        <f>IFERROR(VLOOKUP($B114,'[4]NUM3.1'!$H$3:$P$104,5,FALSE),0)</f>
        <v>0</v>
      </c>
      <c r="I114" s="87">
        <f>IFERROR(VLOOKUP($B114,'[4]NUM3.1'!$H$3:$P$104,6,FALSE),0)</f>
        <v>0</v>
      </c>
      <c r="J114" s="87">
        <f>IFERROR(VLOOKUP($B114,'[4]NUM3.1'!$H$3:$P$104,7,FALSE),0)</f>
        <v>0</v>
      </c>
      <c r="K114" s="87">
        <f>IFERROR(VLOOKUP($B114,'[4]NUM3.1'!$H$3:$P$104,8,FALSE),0)</f>
        <v>0</v>
      </c>
      <c r="L114" s="73"/>
      <c r="M114" s="73"/>
      <c r="N114" s="73"/>
      <c r="O114" s="73"/>
      <c r="P114" s="73"/>
      <c r="Q114" s="15">
        <f t="shared" si="62"/>
        <v>0</v>
      </c>
      <c r="R114" s="87">
        <f>IFERROR(VLOOKUP($B114,'[4]DEN3.1'!$H$3:$P$104,2,FALSE),0)</f>
        <v>0</v>
      </c>
      <c r="S114" s="87">
        <f>IFERROR(VLOOKUP($B114,'[4]DEN3.1'!$H$3:$P$104,3,FALSE),0)</f>
        <v>0</v>
      </c>
      <c r="T114" s="87">
        <f>IFERROR(VLOOKUP($B114,'[4]DEN3.1'!$H$3:$P$104,4,FALSE),0)</f>
        <v>0</v>
      </c>
      <c r="U114" s="87">
        <f>IFERROR(VLOOKUP($B114,'[4]DEN3.1'!$H$3:$P$104,5,FALSE),0)</f>
        <v>0</v>
      </c>
      <c r="V114" s="87">
        <f>IFERROR(VLOOKUP($B114,'[4]DEN3.1'!$H$3:$P$104,6,FALSE),0)</f>
        <v>0</v>
      </c>
      <c r="W114" s="87">
        <f>IFERROR(VLOOKUP($B114,'[4]DEN3.1'!$H$3:$P$104,7,FALSE),0)</f>
        <v>0</v>
      </c>
      <c r="X114" s="87">
        <f>IFERROR(VLOOKUP($B114,'[4]DEN3.1'!$H$3:$P$104,8,FALSE),0)</f>
        <v>0</v>
      </c>
      <c r="Y114" s="73"/>
      <c r="Z114" s="73"/>
      <c r="AA114" s="73"/>
      <c r="AB114" s="73"/>
      <c r="AC114" s="73"/>
      <c r="AD114" s="15">
        <f t="shared" si="63"/>
        <v>0</v>
      </c>
    </row>
    <row r="115" spans="1:30" ht="15" thickBot="1" x14ac:dyDescent="0.25">
      <c r="A115" s="94" t="s">
        <v>147</v>
      </c>
      <c r="B115" s="184" t="s">
        <v>141</v>
      </c>
      <c r="C115" s="59"/>
      <c r="D115" s="59"/>
      <c r="E115" s="87">
        <f>IFERROR(VLOOKUP($B115,'[4]NUM3.1'!$H$3:$P$104,2,FALSE),0)</f>
        <v>0</v>
      </c>
      <c r="F115" s="87">
        <f>IFERROR(VLOOKUP($B115,'[4]NUM3.1'!$H$3:$P$104,3,FALSE),0)</f>
        <v>0</v>
      </c>
      <c r="G115" s="87">
        <f>IFERROR(VLOOKUP($B115,'[4]NUM3.1'!$H$3:$P$104,4,FALSE),0)</f>
        <v>0</v>
      </c>
      <c r="H115" s="87">
        <f>IFERROR(VLOOKUP($B115,'[4]NUM3.1'!$H$3:$P$104,5,FALSE),0)</f>
        <v>0</v>
      </c>
      <c r="I115" s="87">
        <f>IFERROR(VLOOKUP($B115,'[4]NUM3.1'!$H$3:$P$104,6,FALSE),0)</f>
        <v>0</v>
      </c>
      <c r="J115" s="87">
        <f>IFERROR(VLOOKUP($B115,'[4]NUM3.1'!$H$3:$P$104,7,FALSE),0)</f>
        <v>0</v>
      </c>
      <c r="K115" s="87">
        <f>IFERROR(VLOOKUP($B115,'[4]NUM3.1'!$H$3:$P$104,8,FALSE),0)</f>
        <v>2</v>
      </c>
      <c r="L115" s="73"/>
      <c r="M115" s="73"/>
      <c r="N115" s="73"/>
      <c r="O115" s="73"/>
      <c r="P115" s="73"/>
      <c r="Q115" s="15">
        <f t="shared" si="62"/>
        <v>2</v>
      </c>
      <c r="R115" s="87">
        <f>IFERROR(VLOOKUP($B115,'[4]DEN3.1'!$H$3:$P$104,2,FALSE),0)</f>
        <v>0</v>
      </c>
      <c r="S115" s="87">
        <f>IFERROR(VLOOKUP($B115,'[4]DEN3.1'!$H$3:$P$104,3,FALSE),0)</f>
        <v>0</v>
      </c>
      <c r="T115" s="87">
        <f>IFERROR(VLOOKUP($B115,'[4]DEN3.1'!$H$3:$P$104,4,FALSE),0)</f>
        <v>0</v>
      </c>
      <c r="U115" s="87">
        <f>IFERROR(VLOOKUP($B115,'[4]DEN3.1'!$H$3:$P$104,5,FALSE),0)</f>
        <v>0</v>
      </c>
      <c r="V115" s="87">
        <f>IFERROR(VLOOKUP($B115,'[4]DEN3.1'!$H$3:$P$104,6,FALSE),0)</f>
        <v>0</v>
      </c>
      <c r="W115" s="87">
        <f>IFERROR(VLOOKUP($B115,'[4]DEN3.1'!$H$3:$P$104,7,FALSE),0)</f>
        <v>0</v>
      </c>
      <c r="X115" s="87">
        <f>IFERROR(VLOOKUP($B115,'[4]DEN3.1'!$H$3:$P$104,8,FALSE),0)</f>
        <v>2</v>
      </c>
      <c r="Y115" s="73"/>
      <c r="Z115" s="73"/>
      <c r="AA115" s="73"/>
      <c r="AB115" s="73"/>
      <c r="AC115" s="73"/>
      <c r="AD115" s="15">
        <f t="shared" si="63"/>
        <v>2</v>
      </c>
    </row>
    <row r="116" spans="1:30" ht="15" thickBot="1" x14ac:dyDescent="0.25">
      <c r="A116" s="94" t="s">
        <v>147</v>
      </c>
      <c r="B116" s="184" t="s">
        <v>142</v>
      </c>
      <c r="C116" s="59"/>
      <c r="D116" s="59"/>
      <c r="E116" s="87">
        <f>IFERROR(VLOOKUP($B116,'[4]NUM3.1'!$H$3:$P$104,2,FALSE),0)</f>
        <v>0</v>
      </c>
      <c r="F116" s="87">
        <f>IFERROR(VLOOKUP($B116,'[4]NUM3.1'!$H$3:$P$104,3,FALSE),0)</f>
        <v>0</v>
      </c>
      <c r="G116" s="87">
        <f>IFERROR(VLOOKUP($B116,'[4]NUM3.1'!$H$3:$P$104,4,FALSE),0)</f>
        <v>1</v>
      </c>
      <c r="H116" s="87">
        <f>IFERROR(VLOOKUP($B116,'[4]NUM3.1'!$H$3:$P$104,5,FALSE),0)</f>
        <v>0</v>
      </c>
      <c r="I116" s="87">
        <f>IFERROR(VLOOKUP($B116,'[4]NUM3.1'!$H$3:$P$104,6,FALSE),0)</f>
        <v>0</v>
      </c>
      <c r="J116" s="87">
        <f>IFERROR(VLOOKUP($B116,'[4]NUM3.1'!$H$3:$P$104,7,FALSE),0)</f>
        <v>1</v>
      </c>
      <c r="K116" s="87">
        <f>IFERROR(VLOOKUP($B116,'[4]NUM3.1'!$H$3:$P$104,8,FALSE),0)</f>
        <v>0</v>
      </c>
      <c r="L116" s="73"/>
      <c r="M116" s="73"/>
      <c r="N116" s="73"/>
      <c r="O116" s="73"/>
      <c r="P116" s="73"/>
      <c r="Q116" s="15">
        <f t="shared" si="62"/>
        <v>2</v>
      </c>
      <c r="R116" s="87">
        <f>IFERROR(VLOOKUP($B116,'[4]DEN3.1'!$H$3:$P$104,2,FALSE),0)</f>
        <v>0</v>
      </c>
      <c r="S116" s="87">
        <f>IFERROR(VLOOKUP($B116,'[4]DEN3.1'!$H$3:$P$104,3,FALSE),0)</f>
        <v>0</v>
      </c>
      <c r="T116" s="87">
        <f>IFERROR(VLOOKUP($B116,'[4]DEN3.1'!$H$3:$P$104,4,FALSE),0)</f>
        <v>1</v>
      </c>
      <c r="U116" s="87">
        <f>IFERROR(VLOOKUP($B116,'[4]DEN3.1'!$H$3:$P$104,5,FALSE),0)</f>
        <v>0</v>
      </c>
      <c r="V116" s="87">
        <f>IFERROR(VLOOKUP($B116,'[4]DEN3.1'!$H$3:$P$104,6,FALSE),0)</f>
        <v>0</v>
      </c>
      <c r="W116" s="87">
        <f>IFERROR(VLOOKUP($B116,'[4]DEN3.1'!$H$3:$P$104,7,FALSE),0)</f>
        <v>1</v>
      </c>
      <c r="X116" s="87">
        <f>IFERROR(VLOOKUP($B116,'[4]DEN3.1'!$H$3:$P$104,8,FALSE),0)</f>
        <v>0</v>
      </c>
      <c r="Y116" s="73"/>
      <c r="Z116" s="73"/>
      <c r="AA116" s="73"/>
      <c r="AB116" s="73"/>
      <c r="AC116" s="73"/>
      <c r="AD116" s="15">
        <f t="shared" si="63"/>
        <v>2</v>
      </c>
    </row>
    <row r="117" spans="1:30" ht="15" thickBot="1" x14ac:dyDescent="0.25">
      <c r="A117" s="94" t="s">
        <v>147</v>
      </c>
      <c r="B117" s="184" t="s">
        <v>143</v>
      </c>
      <c r="C117" s="59"/>
      <c r="D117" s="59"/>
      <c r="E117" s="87">
        <f>IFERROR(VLOOKUP($B117,'[4]NUM3.1'!$H$3:$P$104,2,FALSE),0)</f>
        <v>0</v>
      </c>
      <c r="F117" s="87">
        <f>IFERROR(VLOOKUP($B117,'[4]NUM3.1'!$H$3:$P$104,3,FALSE),0)</f>
        <v>0</v>
      </c>
      <c r="G117" s="87">
        <f>IFERROR(VLOOKUP($B117,'[4]NUM3.1'!$H$3:$P$104,4,FALSE),0)</f>
        <v>0</v>
      </c>
      <c r="H117" s="87">
        <f>IFERROR(VLOOKUP($B117,'[4]NUM3.1'!$H$3:$P$104,5,FALSE),0)</f>
        <v>0</v>
      </c>
      <c r="I117" s="87">
        <f>IFERROR(VLOOKUP($B117,'[4]NUM3.1'!$H$3:$P$104,6,FALSE),0)</f>
        <v>0</v>
      </c>
      <c r="J117" s="87">
        <f>IFERROR(VLOOKUP($B117,'[4]NUM3.1'!$H$3:$P$104,7,FALSE),0)</f>
        <v>1</v>
      </c>
      <c r="K117" s="87">
        <f>IFERROR(VLOOKUP($B117,'[4]NUM3.1'!$H$3:$P$104,8,FALSE),0)</f>
        <v>1</v>
      </c>
      <c r="L117" s="73"/>
      <c r="M117" s="73"/>
      <c r="N117" s="73"/>
      <c r="O117" s="73"/>
      <c r="P117" s="73"/>
      <c r="Q117" s="15">
        <f t="shared" si="62"/>
        <v>2</v>
      </c>
      <c r="R117" s="87">
        <f>IFERROR(VLOOKUP($B117,'[4]DEN3.1'!$H$3:$P$104,2,FALSE),0)</f>
        <v>0</v>
      </c>
      <c r="S117" s="87">
        <f>IFERROR(VLOOKUP($B117,'[4]DEN3.1'!$H$3:$P$104,3,FALSE),0)</f>
        <v>0</v>
      </c>
      <c r="T117" s="87">
        <f>IFERROR(VLOOKUP($B117,'[4]DEN3.1'!$H$3:$P$104,4,FALSE),0)</f>
        <v>0</v>
      </c>
      <c r="U117" s="87">
        <f>IFERROR(VLOOKUP($B117,'[4]DEN3.1'!$H$3:$P$104,5,FALSE),0)</f>
        <v>0</v>
      </c>
      <c r="V117" s="87">
        <f>IFERROR(VLOOKUP($B117,'[4]DEN3.1'!$H$3:$P$104,6,FALSE),0)</f>
        <v>0</v>
      </c>
      <c r="W117" s="87">
        <f>IFERROR(VLOOKUP($B117,'[4]DEN3.1'!$H$3:$P$104,7,FALSE),0)</f>
        <v>1</v>
      </c>
      <c r="X117" s="87">
        <f>IFERROR(VLOOKUP($B117,'[4]DEN3.1'!$H$3:$P$104,8,FALSE),0)</f>
        <v>1</v>
      </c>
      <c r="Y117" s="73"/>
      <c r="Z117" s="73"/>
      <c r="AA117" s="73"/>
      <c r="AB117" s="73"/>
      <c r="AC117" s="73"/>
      <c r="AD117" s="15">
        <f t="shared" si="63"/>
        <v>2</v>
      </c>
    </row>
    <row r="118" spans="1:30" ht="15" thickBot="1" x14ac:dyDescent="0.25">
      <c r="A118" s="94" t="s">
        <v>147</v>
      </c>
      <c r="B118" s="184" t="s">
        <v>144</v>
      </c>
      <c r="C118" s="59"/>
      <c r="D118" s="59"/>
      <c r="E118" s="87">
        <f>IFERROR(VLOOKUP($B118,'[4]NUM3.1'!$H$3:$P$104,2,FALSE),0)</f>
        <v>0</v>
      </c>
      <c r="F118" s="87">
        <f>IFERROR(VLOOKUP($B118,'[4]NUM3.1'!$H$3:$P$104,3,FALSE),0)</f>
        <v>0</v>
      </c>
      <c r="G118" s="87">
        <f>IFERROR(VLOOKUP($B118,'[4]NUM3.1'!$H$3:$P$104,4,FALSE),0)</f>
        <v>0</v>
      </c>
      <c r="H118" s="87">
        <f>IFERROR(VLOOKUP($B118,'[4]NUM3.1'!$H$3:$P$104,5,FALSE),0)</f>
        <v>0</v>
      </c>
      <c r="I118" s="87">
        <f>IFERROR(VLOOKUP($B118,'[4]NUM3.1'!$H$3:$P$104,6,FALSE),0)</f>
        <v>0</v>
      </c>
      <c r="J118" s="87">
        <f>IFERROR(VLOOKUP($B118,'[4]NUM3.1'!$H$3:$P$104,7,FALSE),0)</f>
        <v>0</v>
      </c>
      <c r="K118" s="87">
        <f>IFERROR(VLOOKUP($B118,'[4]NUM3.1'!$H$3:$P$104,8,FALSE),0)</f>
        <v>0</v>
      </c>
      <c r="L118" s="73"/>
      <c r="M118" s="73"/>
      <c r="N118" s="73"/>
      <c r="O118" s="73"/>
      <c r="P118" s="73"/>
      <c r="Q118" s="15">
        <f t="shared" si="62"/>
        <v>0</v>
      </c>
      <c r="R118" s="87">
        <f>IFERROR(VLOOKUP($B118,'[4]DEN3.1'!$H$3:$P$104,2,FALSE),0)</f>
        <v>0</v>
      </c>
      <c r="S118" s="87">
        <f>IFERROR(VLOOKUP($B118,'[4]DEN3.1'!$H$3:$P$104,3,FALSE),0)</f>
        <v>0</v>
      </c>
      <c r="T118" s="87">
        <f>IFERROR(VLOOKUP($B118,'[4]DEN3.1'!$H$3:$P$104,4,FALSE),0)</f>
        <v>0</v>
      </c>
      <c r="U118" s="87">
        <f>IFERROR(VLOOKUP($B118,'[4]DEN3.1'!$H$3:$P$104,5,FALSE),0)</f>
        <v>0</v>
      </c>
      <c r="V118" s="87">
        <f>IFERROR(VLOOKUP($B118,'[4]DEN3.1'!$H$3:$P$104,6,FALSE),0)</f>
        <v>0</v>
      </c>
      <c r="W118" s="87">
        <f>IFERROR(VLOOKUP($B118,'[4]DEN3.1'!$H$3:$P$104,7,FALSE),0)</f>
        <v>0</v>
      </c>
      <c r="X118" s="87">
        <f>IFERROR(VLOOKUP($B118,'[4]DEN3.1'!$H$3:$P$104,8,FALSE),0)</f>
        <v>0</v>
      </c>
      <c r="Y118" s="73"/>
      <c r="Z118" s="73"/>
      <c r="AA118" s="73"/>
      <c r="AB118" s="73"/>
      <c r="AC118" s="73"/>
      <c r="AD118" s="15">
        <f t="shared" si="63"/>
        <v>0</v>
      </c>
    </row>
    <row r="119" spans="1:30" ht="15" thickBot="1" x14ac:dyDescent="0.25">
      <c r="A119" s="94" t="s">
        <v>147</v>
      </c>
      <c r="B119" s="184" t="s">
        <v>145</v>
      </c>
      <c r="C119" s="59"/>
      <c r="D119" s="59"/>
      <c r="E119" s="87">
        <f>IFERROR(VLOOKUP($B119,'[4]NUM3.1'!$H$3:$P$104,2,FALSE),0)</f>
        <v>0</v>
      </c>
      <c r="F119" s="87">
        <f>IFERROR(VLOOKUP($B119,'[4]NUM3.1'!$H$3:$P$104,3,FALSE),0)</f>
        <v>0</v>
      </c>
      <c r="G119" s="87">
        <f>IFERROR(VLOOKUP($B119,'[4]NUM3.1'!$H$3:$P$104,4,FALSE),0)</f>
        <v>0</v>
      </c>
      <c r="H119" s="87">
        <f>IFERROR(VLOOKUP($B119,'[4]NUM3.1'!$H$3:$P$104,5,FALSE),0)</f>
        <v>0</v>
      </c>
      <c r="I119" s="87">
        <f>IFERROR(VLOOKUP($B119,'[4]NUM3.1'!$H$3:$P$104,6,FALSE),0)</f>
        <v>0</v>
      </c>
      <c r="J119" s="87">
        <f>IFERROR(VLOOKUP($B119,'[4]NUM3.1'!$H$3:$P$104,7,FALSE),0)</f>
        <v>0</v>
      </c>
      <c r="K119" s="87">
        <f>IFERROR(VLOOKUP($B119,'[4]NUM3.1'!$H$3:$P$104,8,FALSE),0)</f>
        <v>1</v>
      </c>
      <c r="L119" s="73"/>
      <c r="M119" s="73"/>
      <c r="N119" s="73"/>
      <c r="O119" s="73"/>
      <c r="P119" s="73"/>
      <c r="Q119" s="15">
        <f t="shared" si="62"/>
        <v>1</v>
      </c>
      <c r="R119" s="87">
        <f>IFERROR(VLOOKUP($B119,'[4]DEN3.1'!$H$3:$P$104,2,FALSE),0)</f>
        <v>0</v>
      </c>
      <c r="S119" s="87">
        <f>IFERROR(VLOOKUP($B119,'[4]DEN3.1'!$H$3:$P$104,3,FALSE),0)</f>
        <v>0</v>
      </c>
      <c r="T119" s="87">
        <f>IFERROR(VLOOKUP($B119,'[4]DEN3.1'!$H$3:$P$104,4,FALSE),0)</f>
        <v>0</v>
      </c>
      <c r="U119" s="87">
        <f>IFERROR(VLOOKUP($B119,'[4]DEN3.1'!$H$3:$P$104,5,FALSE),0)</f>
        <v>0</v>
      </c>
      <c r="V119" s="87">
        <f>IFERROR(VLOOKUP($B119,'[4]DEN3.1'!$H$3:$P$104,6,FALSE),0)</f>
        <v>0</v>
      </c>
      <c r="W119" s="87">
        <f>IFERROR(VLOOKUP($B119,'[4]DEN3.1'!$H$3:$P$104,7,FALSE),0)</f>
        <v>0</v>
      </c>
      <c r="X119" s="87">
        <f>IFERROR(VLOOKUP($B119,'[4]DEN3.1'!$H$3:$P$104,8,FALSE),0)</f>
        <v>1</v>
      </c>
      <c r="Y119" s="73"/>
      <c r="Z119" s="73"/>
      <c r="AA119" s="73"/>
      <c r="AB119" s="73"/>
      <c r="AC119" s="73"/>
      <c r="AD119" s="15">
        <f t="shared" si="63"/>
        <v>1</v>
      </c>
    </row>
    <row r="120" spans="1:30" ht="15" thickBot="1" x14ac:dyDescent="0.25">
      <c r="A120" s="94" t="s">
        <v>147</v>
      </c>
      <c r="B120" s="184" t="s">
        <v>146</v>
      </c>
      <c r="C120" s="59"/>
      <c r="D120" s="59"/>
      <c r="E120" s="87">
        <f>IFERROR(VLOOKUP($B120,'[4]NUM3.1'!$H$3:$P$104,2,FALSE),0)</f>
        <v>0</v>
      </c>
      <c r="F120" s="87">
        <f>IFERROR(VLOOKUP($B120,'[4]NUM3.1'!$H$3:$P$104,3,FALSE),0)</f>
        <v>0</v>
      </c>
      <c r="G120" s="87">
        <f>IFERROR(VLOOKUP($B120,'[4]NUM3.1'!$H$3:$P$104,4,FALSE),0)</f>
        <v>1</v>
      </c>
      <c r="H120" s="87">
        <f>IFERROR(VLOOKUP($B120,'[4]NUM3.1'!$H$3:$P$104,5,FALSE),0)</f>
        <v>0</v>
      </c>
      <c r="I120" s="87">
        <f>IFERROR(VLOOKUP($B120,'[4]NUM3.1'!$H$3:$P$104,6,FALSE),0)</f>
        <v>0</v>
      </c>
      <c r="J120" s="87">
        <f>IFERROR(VLOOKUP($B120,'[4]NUM3.1'!$H$3:$P$104,7,FALSE),0)</f>
        <v>0</v>
      </c>
      <c r="K120" s="87">
        <f>IFERROR(VLOOKUP($B120,'[4]NUM3.1'!$H$3:$P$104,8,FALSE),0)</f>
        <v>0</v>
      </c>
      <c r="L120" s="73"/>
      <c r="M120" s="73"/>
      <c r="N120" s="73"/>
      <c r="O120" s="73"/>
      <c r="P120" s="73"/>
      <c r="Q120" s="15">
        <f t="shared" si="62"/>
        <v>1</v>
      </c>
      <c r="R120" s="87">
        <f>IFERROR(VLOOKUP($B120,'[4]DEN3.1'!$H$3:$P$104,2,FALSE),0)</f>
        <v>0</v>
      </c>
      <c r="S120" s="87">
        <f>IFERROR(VLOOKUP($B120,'[4]DEN3.1'!$H$3:$P$104,3,FALSE),0)</f>
        <v>0</v>
      </c>
      <c r="T120" s="87">
        <f>IFERROR(VLOOKUP($B120,'[4]DEN3.1'!$H$3:$P$104,4,FALSE),0)</f>
        <v>1</v>
      </c>
      <c r="U120" s="87">
        <f>IFERROR(VLOOKUP($B120,'[4]DEN3.1'!$H$3:$P$104,5,FALSE),0)</f>
        <v>0</v>
      </c>
      <c r="V120" s="87">
        <f>IFERROR(VLOOKUP($B120,'[4]DEN3.1'!$H$3:$P$104,6,FALSE),0)</f>
        <v>0</v>
      </c>
      <c r="W120" s="87">
        <f>IFERROR(VLOOKUP($B120,'[4]DEN3.1'!$H$3:$P$104,7,FALSE),0)</f>
        <v>0</v>
      </c>
      <c r="X120" s="87">
        <f>IFERROR(VLOOKUP($B120,'[4]DEN3.1'!$H$3:$P$104,8,FALSE),0)</f>
        <v>0</v>
      </c>
      <c r="Y120" s="73"/>
      <c r="Z120" s="73"/>
      <c r="AA120" s="73"/>
      <c r="AB120" s="73"/>
      <c r="AC120" s="73"/>
      <c r="AD120" s="15">
        <f t="shared" si="63"/>
        <v>1</v>
      </c>
    </row>
    <row r="121" spans="1:30" ht="15" thickBot="1" x14ac:dyDescent="0.25">
      <c r="A121" s="351" t="s">
        <v>182</v>
      </c>
      <c r="B121" s="352"/>
      <c r="C121" s="41">
        <f>+D121/Metas!H66</f>
        <v>1.0160427807486632</v>
      </c>
      <c r="D121" s="17">
        <f>+Q121/AD121</f>
        <v>1</v>
      </c>
      <c r="E121" s="51">
        <f>SUM(E109:E120)</f>
        <v>0</v>
      </c>
      <c r="F121" s="51">
        <f t="shared" ref="F121:P121" si="64">SUM(F109:F120)</f>
        <v>0</v>
      </c>
      <c r="G121" s="51">
        <f t="shared" si="64"/>
        <v>2</v>
      </c>
      <c r="H121" s="51">
        <f t="shared" si="64"/>
        <v>1</v>
      </c>
      <c r="I121" s="51">
        <f t="shared" ref="I121:J121" si="65">SUM(I109:I120)</f>
        <v>0</v>
      </c>
      <c r="J121" s="51">
        <f t="shared" si="65"/>
        <v>7</v>
      </c>
      <c r="K121" s="51">
        <f t="shared" ref="K121" si="66">SUM(K109:K120)</f>
        <v>7</v>
      </c>
      <c r="L121" s="51">
        <f t="shared" si="64"/>
        <v>0</v>
      </c>
      <c r="M121" s="51">
        <f t="shared" si="64"/>
        <v>0</v>
      </c>
      <c r="N121" s="51">
        <f t="shared" si="64"/>
        <v>0</v>
      </c>
      <c r="O121" s="51">
        <f t="shared" si="64"/>
        <v>0</v>
      </c>
      <c r="P121" s="51">
        <f t="shared" si="64"/>
        <v>0</v>
      </c>
      <c r="Q121" s="12">
        <f>SUM(Q109:Q120)</f>
        <v>17</v>
      </c>
      <c r="R121" s="51">
        <f t="shared" ref="R121:AC121" si="67">SUM(R109:R120)</f>
        <v>0</v>
      </c>
      <c r="S121" s="51">
        <f t="shared" si="67"/>
        <v>0</v>
      </c>
      <c r="T121" s="51">
        <f t="shared" si="67"/>
        <v>2</v>
      </c>
      <c r="U121" s="51">
        <f t="shared" si="67"/>
        <v>1</v>
      </c>
      <c r="V121" s="51">
        <f t="shared" ref="V121:W121" si="68">SUM(V109:V120)</f>
        <v>0</v>
      </c>
      <c r="W121" s="51">
        <f t="shared" si="68"/>
        <v>7</v>
      </c>
      <c r="X121" s="51">
        <f t="shared" ref="X121" si="69">SUM(X109:X120)</f>
        <v>7</v>
      </c>
      <c r="Y121" s="51">
        <f t="shared" si="67"/>
        <v>0</v>
      </c>
      <c r="Z121" s="51">
        <f t="shared" si="67"/>
        <v>0</v>
      </c>
      <c r="AA121" s="51">
        <f t="shared" si="67"/>
        <v>0</v>
      </c>
      <c r="AB121" s="51">
        <f t="shared" si="67"/>
        <v>0</v>
      </c>
      <c r="AC121" s="51">
        <f t="shared" si="67"/>
        <v>0</v>
      </c>
      <c r="AD121" s="12">
        <f>SUM(AD109:AD120)</f>
        <v>17</v>
      </c>
    </row>
    <row r="122" spans="1:30" ht="15" thickBot="1" x14ac:dyDescent="0.25">
      <c r="A122" s="94" t="s">
        <v>161</v>
      </c>
      <c r="B122" s="184" t="s">
        <v>148</v>
      </c>
      <c r="C122" s="59"/>
      <c r="D122" s="59"/>
      <c r="E122" s="87">
        <f>IFERROR(VLOOKUP($B122,'[4]NUM3.1'!$H$3:$P$104,2,FALSE),0)</f>
        <v>1</v>
      </c>
      <c r="F122" s="87">
        <f>IFERROR(VLOOKUP($B122,'[4]NUM3.1'!$H$3:$P$104,3,FALSE),0)</f>
        <v>0</v>
      </c>
      <c r="G122" s="87">
        <f>IFERROR(VLOOKUP($B122,'[4]NUM3.1'!$H$3:$P$104,4,FALSE),0)</f>
        <v>1</v>
      </c>
      <c r="H122" s="87">
        <f>IFERROR(VLOOKUP($B122,'[4]NUM3.1'!$H$3:$P$104,5,FALSE),0)</f>
        <v>0</v>
      </c>
      <c r="I122" s="87">
        <f>IFERROR(VLOOKUP($B122,'[4]NUM3.1'!$H$3:$P$104,6,FALSE),0)</f>
        <v>1</v>
      </c>
      <c r="J122" s="87">
        <f>IFERROR(VLOOKUP($B122,'[4]NUM3.1'!$H$3:$P$104,7,FALSE),0)</f>
        <v>0</v>
      </c>
      <c r="K122" s="87">
        <f>IFERROR(VLOOKUP($B122,'[4]NUM3.1'!$H$3:$P$104,8,FALSE),0)</f>
        <v>1</v>
      </c>
      <c r="L122" s="73"/>
      <c r="M122" s="73"/>
      <c r="N122" s="73"/>
      <c r="O122" s="73"/>
      <c r="P122" s="73"/>
      <c r="Q122" s="15">
        <f t="shared" ref="Q122:Q134" si="70">SUM(E122:P122)</f>
        <v>4</v>
      </c>
      <c r="R122" s="87">
        <f>IFERROR(VLOOKUP($B122,'[4]DEN3.1'!$H$3:$P$104,2,FALSE),0)</f>
        <v>1</v>
      </c>
      <c r="S122" s="87">
        <f>IFERROR(VLOOKUP($B122,'[4]DEN3.1'!$H$3:$P$104,3,FALSE),0)</f>
        <v>0</v>
      </c>
      <c r="T122" s="87">
        <f>IFERROR(VLOOKUP($B122,'[4]DEN3.1'!$H$3:$P$104,4,FALSE),0)</f>
        <v>1</v>
      </c>
      <c r="U122" s="87">
        <f>IFERROR(VLOOKUP($B122,'[4]DEN3.1'!$H$3:$P$104,5,FALSE),0)</f>
        <v>0</v>
      </c>
      <c r="V122" s="87">
        <f>IFERROR(VLOOKUP($B122,'[4]DEN3.1'!$H$3:$P$104,6,FALSE),0)</f>
        <v>1</v>
      </c>
      <c r="W122" s="87">
        <f>IFERROR(VLOOKUP($B122,'[4]DEN3.1'!$H$3:$P$104,7,FALSE),0)</f>
        <v>0</v>
      </c>
      <c r="X122" s="87">
        <f>IFERROR(VLOOKUP($B122,'[4]DEN3.1'!$H$3:$P$104,8,FALSE),0)</f>
        <v>1</v>
      </c>
      <c r="Y122" s="73"/>
      <c r="Z122" s="73"/>
      <c r="AA122" s="73"/>
      <c r="AB122" s="73"/>
      <c r="AC122" s="73"/>
      <c r="AD122" s="15">
        <f t="shared" ref="AD122:AD134" si="71">SUM(R122:AC122)</f>
        <v>4</v>
      </c>
    </row>
    <row r="123" spans="1:30" ht="15" thickBot="1" x14ac:dyDescent="0.25">
      <c r="A123" s="94" t="s">
        <v>161</v>
      </c>
      <c r="B123" s="184" t="s">
        <v>149</v>
      </c>
      <c r="C123" s="59"/>
      <c r="D123" s="59"/>
      <c r="E123" s="87">
        <f>IFERROR(VLOOKUP($B123,'[4]NUM3.1'!$H$3:$P$104,2,FALSE),0)</f>
        <v>2</v>
      </c>
      <c r="F123" s="87">
        <f>IFERROR(VLOOKUP($B123,'[4]NUM3.1'!$H$3:$P$104,3,FALSE),0)</f>
        <v>0</v>
      </c>
      <c r="G123" s="87">
        <f>IFERROR(VLOOKUP($B123,'[4]NUM3.1'!$H$3:$P$104,4,FALSE),0)</f>
        <v>0</v>
      </c>
      <c r="H123" s="87">
        <f>IFERROR(VLOOKUP($B123,'[4]NUM3.1'!$H$3:$P$104,5,FALSE),0)</f>
        <v>0</v>
      </c>
      <c r="I123" s="87">
        <f>IFERROR(VLOOKUP($B123,'[4]NUM3.1'!$H$3:$P$104,6,FALSE),0)</f>
        <v>0</v>
      </c>
      <c r="J123" s="87">
        <f>IFERROR(VLOOKUP($B123,'[4]NUM3.1'!$H$3:$P$104,7,FALSE),0)</f>
        <v>0</v>
      </c>
      <c r="K123" s="87">
        <f>IFERROR(VLOOKUP($B123,'[4]NUM3.1'!$H$3:$P$104,8,FALSE),0)</f>
        <v>0</v>
      </c>
      <c r="L123" s="73"/>
      <c r="M123" s="73"/>
      <c r="N123" s="73"/>
      <c r="O123" s="73"/>
      <c r="P123" s="73"/>
      <c r="Q123" s="15">
        <f t="shared" si="70"/>
        <v>2</v>
      </c>
      <c r="R123" s="87">
        <f>IFERROR(VLOOKUP($B123,'[4]DEN3.1'!$H$3:$P$104,2,FALSE),0)</f>
        <v>2</v>
      </c>
      <c r="S123" s="87">
        <f>IFERROR(VLOOKUP($B123,'[4]DEN3.1'!$H$3:$P$104,3,FALSE),0)</f>
        <v>0</v>
      </c>
      <c r="T123" s="87">
        <f>IFERROR(VLOOKUP($B123,'[4]DEN3.1'!$H$3:$P$104,4,FALSE),0)</f>
        <v>0</v>
      </c>
      <c r="U123" s="87">
        <f>IFERROR(VLOOKUP($B123,'[4]DEN3.1'!$H$3:$P$104,5,FALSE),0)</f>
        <v>0</v>
      </c>
      <c r="V123" s="87">
        <f>IFERROR(VLOOKUP($B123,'[4]DEN3.1'!$H$3:$P$104,6,FALSE),0)</f>
        <v>0</v>
      </c>
      <c r="W123" s="87">
        <f>IFERROR(VLOOKUP($B123,'[4]DEN3.1'!$H$3:$P$104,7,FALSE),0)</f>
        <v>0</v>
      </c>
      <c r="X123" s="87">
        <f>IFERROR(VLOOKUP($B123,'[4]DEN3.1'!$H$3:$P$104,8,FALSE),0)</f>
        <v>0</v>
      </c>
      <c r="Y123" s="73"/>
      <c r="Z123" s="73"/>
      <c r="AA123" s="73"/>
      <c r="AB123" s="73"/>
      <c r="AC123" s="73"/>
      <c r="AD123" s="15">
        <f t="shared" si="71"/>
        <v>2</v>
      </c>
    </row>
    <row r="124" spans="1:30" ht="15" thickBot="1" x14ac:dyDescent="0.25">
      <c r="A124" s="94" t="s">
        <v>161</v>
      </c>
      <c r="B124" s="184" t="s">
        <v>150</v>
      </c>
      <c r="C124" s="59"/>
      <c r="D124" s="59"/>
      <c r="E124" s="87">
        <f>IFERROR(VLOOKUP($B124,'[4]NUM3.1'!$H$3:$P$104,2,FALSE),0)</f>
        <v>0</v>
      </c>
      <c r="F124" s="87">
        <f>IFERROR(VLOOKUP($B124,'[4]NUM3.1'!$H$3:$P$104,3,FALSE),0)</f>
        <v>0</v>
      </c>
      <c r="G124" s="87">
        <f>IFERROR(VLOOKUP($B124,'[4]NUM3.1'!$H$3:$P$104,4,FALSE),0)</f>
        <v>2</v>
      </c>
      <c r="H124" s="87">
        <f>IFERROR(VLOOKUP($B124,'[4]NUM3.1'!$H$3:$P$104,5,FALSE),0)</f>
        <v>6</v>
      </c>
      <c r="I124" s="87">
        <f>IFERROR(VLOOKUP($B124,'[4]NUM3.1'!$H$3:$P$104,6,FALSE),0)</f>
        <v>0</v>
      </c>
      <c r="J124" s="87">
        <f>IFERROR(VLOOKUP($B124,'[4]NUM3.1'!$H$3:$P$104,7,FALSE),0)</f>
        <v>4</v>
      </c>
      <c r="K124" s="87">
        <f>IFERROR(VLOOKUP($B124,'[4]NUM3.1'!$H$3:$P$104,8,FALSE),0)</f>
        <v>2</v>
      </c>
      <c r="L124" s="73"/>
      <c r="M124" s="73"/>
      <c r="N124" s="73"/>
      <c r="O124" s="73"/>
      <c r="P124" s="73"/>
      <c r="Q124" s="15">
        <f t="shared" si="70"/>
        <v>14</v>
      </c>
      <c r="R124" s="87">
        <f>IFERROR(VLOOKUP($B124,'[4]DEN3.1'!$H$3:$P$104,2,FALSE),0)</f>
        <v>0</v>
      </c>
      <c r="S124" s="87">
        <f>IFERROR(VLOOKUP($B124,'[4]DEN3.1'!$H$3:$P$104,3,FALSE),0)</f>
        <v>0</v>
      </c>
      <c r="T124" s="87">
        <f>IFERROR(VLOOKUP($B124,'[4]DEN3.1'!$H$3:$P$104,4,FALSE),0)</f>
        <v>2</v>
      </c>
      <c r="U124" s="87">
        <f>IFERROR(VLOOKUP($B124,'[4]DEN3.1'!$H$3:$P$104,5,FALSE),0)</f>
        <v>6</v>
      </c>
      <c r="V124" s="87">
        <f>IFERROR(VLOOKUP($B124,'[4]DEN3.1'!$H$3:$P$104,6,FALSE),0)</f>
        <v>0</v>
      </c>
      <c r="W124" s="87">
        <f>IFERROR(VLOOKUP($B124,'[4]DEN3.1'!$H$3:$P$104,7,FALSE),0)</f>
        <v>4</v>
      </c>
      <c r="X124" s="87">
        <f>IFERROR(VLOOKUP($B124,'[4]DEN3.1'!$H$3:$P$104,8,FALSE),0)</f>
        <v>2</v>
      </c>
      <c r="Y124" s="73"/>
      <c r="Z124" s="73"/>
      <c r="AA124" s="73"/>
      <c r="AB124" s="73"/>
      <c r="AC124" s="73"/>
      <c r="AD124" s="15">
        <f t="shared" si="71"/>
        <v>14</v>
      </c>
    </row>
    <row r="125" spans="1:30" ht="15" thickBot="1" x14ac:dyDescent="0.25">
      <c r="A125" s="94" t="s">
        <v>161</v>
      </c>
      <c r="B125" s="184" t="s">
        <v>151</v>
      </c>
      <c r="C125" s="59"/>
      <c r="D125" s="59"/>
      <c r="E125" s="87">
        <f>IFERROR(VLOOKUP($B125,'[4]NUM3.1'!$H$3:$P$104,2,FALSE),0)</f>
        <v>0</v>
      </c>
      <c r="F125" s="87">
        <f>IFERROR(VLOOKUP($B125,'[4]NUM3.1'!$H$3:$P$104,3,FALSE),0)</f>
        <v>0</v>
      </c>
      <c r="G125" s="87">
        <f>IFERROR(VLOOKUP($B125,'[4]NUM3.1'!$H$3:$P$104,4,FALSE),0)</f>
        <v>0</v>
      </c>
      <c r="H125" s="87">
        <f>IFERROR(VLOOKUP($B125,'[4]NUM3.1'!$H$3:$P$104,5,FALSE),0)</f>
        <v>0</v>
      </c>
      <c r="I125" s="87">
        <f>IFERROR(VLOOKUP($B125,'[4]NUM3.1'!$H$3:$P$104,6,FALSE),0)</f>
        <v>0</v>
      </c>
      <c r="J125" s="87">
        <f>IFERROR(VLOOKUP($B125,'[4]NUM3.1'!$H$3:$P$104,7,FALSE),0)</f>
        <v>1</v>
      </c>
      <c r="K125" s="87">
        <f>IFERROR(VLOOKUP($B125,'[4]NUM3.1'!$H$3:$P$104,8,FALSE),0)</f>
        <v>3</v>
      </c>
      <c r="L125" s="73"/>
      <c r="M125" s="73"/>
      <c r="N125" s="73"/>
      <c r="O125" s="73"/>
      <c r="P125" s="73"/>
      <c r="Q125" s="15">
        <f t="shared" si="70"/>
        <v>4</v>
      </c>
      <c r="R125" s="87">
        <f>IFERROR(VLOOKUP($B125,'[4]DEN3.1'!$H$3:$P$104,2,FALSE),0)</f>
        <v>0</v>
      </c>
      <c r="S125" s="87">
        <f>IFERROR(VLOOKUP($B125,'[4]DEN3.1'!$H$3:$P$104,3,FALSE),0)</f>
        <v>0</v>
      </c>
      <c r="T125" s="87">
        <f>IFERROR(VLOOKUP($B125,'[4]DEN3.1'!$H$3:$P$104,4,FALSE),0)</f>
        <v>0</v>
      </c>
      <c r="U125" s="87">
        <f>IFERROR(VLOOKUP($B125,'[4]DEN3.1'!$H$3:$P$104,5,FALSE),0)</f>
        <v>0</v>
      </c>
      <c r="V125" s="87">
        <f>IFERROR(VLOOKUP($B125,'[4]DEN3.1'!$H$3:$P$104,6,FALSE),0)</f>
        <v>0</v>
      </c>
      <c r="W125" s="87">
        <f>IFERROR(VLOOKUP($B125,'[4]DEN3.1'!$H$3:$P$104,7,FALSE),0)</f>
        <v>1</v>
      </c>
      <c r="X125" s="87">
        <f>IFERROR(VLOOKUP($B125,'[4]DEN3.1'!$H$3:$P$104,8,FALSE),0)</f>
        <v>3</v>
      </c>
      <c r="Y125" s="73"/>
      <c r="Z125" s="73"/>
      <c r="AA125" s="73"/>
      <c r="AB125" s="73"/>
      <c r="AC125" s="73"/>
      <c r="AD125" s="15">
        <f t="shared" si="71"/>
        <v>4</v>
      </c>
    </row>
    <row r="126" spans="1:30" ht="15" thickBot="1" x14ac:dyDescent="0.25">
      <c r="A126" s="94" t="s">
        <v>161</v>
      </c>
      <c r="B126" s="184" t="s">
        <v>152</v>
      </c>
      <c r="C126" s="59"/>
      <c r="D126" s="59"/>
      <c r="E126" s="87">
        <f>IFERROR(VLOOKUP($B126,'[4]NUM3.1'!$H$3:$P$104,2,FALSE),0)</f>
        <v>0</v>
      </c>
      <c r="F126" s="87">
        <f>IFERROR(VLOOKUP($B126,'[4]NUM3.1'!$H$3:$P$104,3,FALSE),0)</f>
        <v>0</v>
      </c>
      <c r="G126" s="87">
        <f>IFERROR(VLOOKUP($B126,'[4]NUM3.1'!$H$3:$P$104,4,FALSE),0)</f>
        <v>0</v>
      </c>
      <c r="H126" s="87">
        <f>IFERROR(VLOOKUP($B126,'[4]NUM3.1'!$H$3:$P$104,5,FALSE),0)</f>
        <v>0</v>
      </c>
      <c r="I126" s="87">
        <f>IFERROR(VLOOKUP($B126,'[4]NUM3.1'!$H$3:$P$104,6,FALSE),0)</f>
        <v>0</v>
      </c>
      <c r="J126" s="87">
        <f>IFERROR(VLOOKUP($B126,'[4]NUM3.1'!$H$3:$P$104,7,FALSE),0)</f>
        <v>0</v>
      </c>
      <c r="K126" s="87">
        <f>IFERROR(VLOOKUP($B126,'[4]NUM3.1'!$H$3:$P$104,8,FALSE),0)</f>
        <v>0</v>
      </c>
      <c r="L126" s="73"/>
      <c r="M126" s="73"/>
      <c r="N126" s="73"/>
      <c r="O126" s="73"/>
      <c r="P126" s="73"/>
      <c r="Q126" s="15">
        <f t="shared" si="70"/>
        <v>0</v>
      </c>
      <c r="R126" s="87">
        <f>IFERROR(VLOOKUP($B126,'[4]DEN3.1'!$H$3:$P$104,2,FALSE),0)</f>
        <v>0</v>
      </c>
      <c r="S126" s="87">
        <f>IFERROR(VLOOKUP($B126,'[4]DEN3.1'!$H$3:$P$104,3,FALSE),0)</f>
        <v>0</v>
      </c>
      <c r="T126" s="87">
        <f>IFERROR(VLOOKUP($B126,'[4]DEN3.1'!$H$3:$P$104,4,FALSE),0)</f>
        <v>0</v>
      </c>
      <c r="U126" s="87">
        <f>IFERROR(VLOOKUP($B126,'[4]DEN3.1'!$H$3:$P$104,5,FALSE),0)</f>
        <v>0</v>
      </c>
      <c r="V126" s="87">
        <f>IFERROR(VLOOKUP($B126,'[4]DEN3.1'!$H$3:$P$104,6,FALSE),0)</f>
        <v>0</v>
      </c>
      <c r="W126" s="87">
        <f>IFERROR(VLOOKUP($B126,'[4]DEN3.1'!$H$3:$P$104,7,FALSE),0)</f>
        <v>0</v>
      </c>
      <c r="X126" s="87">
        <f>IFERROR(VLOOKUP($B126,'[4]DEN3.1'!$H$3:$P$104,8,FALSE),0)</f>
        <v>0</v>
      </c>
      <c r="Y126" s="73"/>
      <c r="Z126" s="73"/>
      <c r="AA126" s="73"/>
      <c r="AB126" s="73"/>
      <c r="AC126" s="73"/>
      <c r="AD126" s="15">
        <f t="shared" si="71"/>
        <v>0</v>
      </c>
    </row>
    <row r="127" spans="1:30" ht="15" thickBot="1" x14ac:dyDescent="0.25">
      <c r="A127" s="94" t="s">
        <v>161</v>
      </c>
      <c r="B127" s="184" t="s">
        <v>153</v>
      </c>
      <c r="C127" s="59"/>
      <c r="D127" s="59"/>
      <c r="E127" s="87">
        <f>IFERROR(VLOOKUP($B127,'[4]NUM3.1'!$H$3:$P$104,2,FALSE),0)</f>
        <v>0</v>
      </c>
      <c r="F127" s="87">
        <f>IFERROR(VLOOKUP($B127,'[4]NUM3.1'!$H$3:$P$104,3,FALSE),0)</f>
        <v>0</v>
      </c>
      <c r="G127" s="87">
        <f>IFERROR(VLOOKUP($B127,'[4]NUM3.1'!$H$3:$P$104,4,FALSE),0)</f>
        <v>0</v>
      </c>
      <c r="H127" s="87">
        <f>IFERROR(VLOOKUP($B127,'[4]NUM3.1'!$H$3:$P$104,5,FALSE),0)</f>
        <v>0</v>
      </c>
      <c r="I127" s="87">
        <f>IFERROR(VLOOKUP($B127,'[4]NUM3.1'!$H$3:$P$104,6,FALSE),0)</f>
        <v>0</v>
      </c>
      <c r="J127" s="87">
        <f>IFERROR(VLOOKUP($B127,'[4]NUM3.1'!$H$3:$P$104,7,FALSE),0)</f>
        <v>0</v>
      </c>
      <c r="K127" s="87">
        <f>IFERROR(VLOOKUP($B127,'[4]NUM3.1'!$H$3:$P$104,8,FALSE),0)</f>
        <v>0</v>
      </c>
      <c r="L127" s="73"/>
      <c r="M127" s="73"/>
      <c r="N127" s="73"/>
      <c r="O127" s="73"/>
      <c r="P127" s="73"/>
      <c r="Q127" s="15">
        <f t="shared" si="70"/>
        <v>0</v>
      </c>
      <c r="R127" s="87">
        <f>IFERROR(VLOOKUP($B127,'[4]DEN3.1'!$H$3:$P$104,2,FALSE),0)</f>
        <v>0</v>
      </c>
      <c r="S127" s="87">
        <f>IFERROR(VLOOKUP($B127,'[4]DEN3.1'!$H$3:$P$104,3,FALSE),0)</f>
        <v>0</v>
      </c>
      <c r="T127" s="87">
        <f>IFERROR(VLOOKUP($B127,'[4]DEN3.1'!$H$3:$P$104,4,FALSE),0)</f>
        <v>0</v>
      </c>
      <c r="U127" s="87">
        <f>IFERROR(VLOOKUP($B127,'[4]DEN3.1'!$H$3:$P$104,5,FALSE),0)</f>
        <v>0</v>
      </c>
      <c r="V127" s="87">
        <f>IFERROR(VLOOKUP($B127,'[4]DEN3.1'!$H$3:$P$104,6,FALSE),0)</f>
        <v>0</v>
      </c>
      <c r="W127" s="87">
        <f>IFERROR(VLOOKUP($B127,'[4]DEN3.1'!$H$3:$P$104,7,FALSE),0)</f>
        <v>0</v>
      </c>
      <c r="X127" s="87">
        <f>IFERROR(VLOOKUP($B127,'[4]DEN3.1'!$H$3:$P$104,8,FALSE),0)</f>
        <v>0</v>
      </c>
      <c r="Y127" s="73"/>
      <c r="Z127" s="73"/>
      <c r="AA127" s="73"/>
      <c r="AB127" s="73"/>
      <c r="AC127" s="73"/>
      <c r="AD127" s="15">
        <f t="shared" si="71"/>
        <v>0</v>
      </c>
    </row>
    <row r="128" spans="1:30" ht="15" thickBot="1" x14ac:dyDescent="0.25">
      <c r="A128" s="94" t="s">
        <v>161</v>
      </c>
      <c r="B128" s="184" t="s">
        <v>154</v>
      </c>
      <c r="C128" s="59"/>
      <c r="D128" s="59"/>
      <c r="E128" s="87">
        <f>IFERROR(VLOOKUP($B128,'[4]NUM3.1'!$H$3:$P$104,2,FALSE),0)</f>
        <v>0</v>
      </c>
      <c r="F128" s="87">
        <f>IFERROR(VLOOKUP($B128,'[4]NUM3.1'!$H$3:$P$104,3,FALSE),0)</f>
        <v>0</v>
      </c>
      <c r="G128" s="87">
        <f>IFERROR(VLOOKUP($B128,'[4]NUM3.1'!$H$3:$P$104,4,FALSE),0)</f>
        <v>0</v>
      </c>
      <c r="H128" s="87">
        <f>IFERROR(VLOOKUP($B128,'[4]NUM3.1'!$H$3:$P$104,5,FALSE),0)</f>
        <v>0</v>
      </c>
      <c r="I128" s="87">
        <f>IFERROR(VLOOKUP($B128,'[4]NUM3.1'!$H$3:$P$104,6,FALSE),0)</f>
        <v>0</v>
      </c>
      <c r="J128" s="87">
        <f>IFERROR(VLOOKUP($B128,'[4]NUM3.1'!$H$3:$P$104,7,FALSE),0)</f>
        <v>0</v>
      </c>
      <c r="K128" s="87">
        <f>IFERROR(VLOOKUP($B128,'[4]NUM3.1'!$H$3:$P$104,8,FALSE),0)</f>
        <v>0</v>
      </c>
      <c r="L128" s="73"/>
      <c r="M128" s="73"/>
      <c r="N128" s="73"/>
      <c r="O128" s="73"/>
      <c r="P128" s="73"/>
      <c r="Q128" s="15">
        <f t="shared" si="70"/>
        <v>0</v>
      </c>
      <c r="R128" s="87">
        <f>IFERROR(VLOOKUP($B128,'[4]DEN3.1'!$H$3:$P$104,2,FALSE),0)</f>
        <v>0</v>
      </c>
      <c r="S128" s="87">
        <f>IFERROR(VLOOKUP($B128,'[4]DEN3.1'!$H$3:$P$104,3,FALSE),0)</f>
        <v>0</v>
      </c>
      <c r="T128" s="87">
        <f>IFERROR(VLOOKUP($B128,'[4]DEN3.1'!$H$3:$P$104,4,FALSE),0)</f>
        <v>0</v>
      </c>
      <c r="U128" s="87">
        <f>IFERROR(VLOOKUP($B128,'[4]DEN3.1'!$H$3:$P$104,5,FALSE),0)</f>
        <v>0</v>
      </c>
      <c r="V128" s="87">
        <f>IFERROR(VLOOKUP($B128,'[4]DEN3.1'!$H$3:$P$104,6,FALSE),0)</f>
        <v>0</v>
      </c>
      <c r="W128" s="87">
        <f>IFERROR(VLOOKUP($B128,'[4]DEN3.1'!$H$3:$P$104,7,FALSE),0)</f>
        <v>0</v>
      </c>
      <c r="X128" s="87">
        <f>IFERROR(VLOOKUP($B128,'[4]DEN3.1'!$H$3:$P$104,8,FALSE),0)</f>
        <v>0</v>
      </c>
      <c r="Y128" s="73"/>
      <c r="Z128" s="73"/>
      <c r="AA128" s="73"/>
      <c r="AB128" s="73"/>
      <c r="AC128" s="73"/>
      <c r="AD128" s="15">
        <f t="shared" si="71"/>
        <v>0</v>
      </c>
    </row>
    <row r="129" spans="1:30" ht="15" thickBot="1" x14ac:dyDescent="0.25">
      <c r="A129" s="94" t="s">
        <v>161</v>
      </c>
      <c r="B129" s="184" t="s">
        <v>155</v>
      </c>
      <c r="C129" s="59"/>
      <c r="D129" s="59"/>
      <c r="E129" s="87">
        <f>IFERROR(VLOOKUP($B129,'[4]NUM3.1'!$H$3:$P$104,2,FALSE),0)</f>
        <v>0</v>
      </c>
      <c r="F129" s="87">
        <f>IFERROR(VLOOKUP($B129,'[4]NUM3.1'!$H$3:$P$104,3,FALSE),0)</f>
        <v>0</v>
      </c>
      <c r="G129" s="87">
        <f>IFERROR(VLOOKUP($B129,'[4]NUM3.1'!$H$3:$P$104,4,FALSE),0)</f>
        <v>0</v>
      </c>
      <c r="H129" s="87">
        <f>IFERROR(VLOOKUP($B129,'[4]NUM3.1'!$H$3:$P$104,5,FALSE),0)</f>
        <v>0</v>
      </c>
      <c r="I129" s="87">
        <f>IFERROR(VLOOKUP($B129,'[4]NUM3.1'!$H$3:$P$104,6,FALSE),0)</f>
        <v>0</v>
      </c>
      <c r="J129" s="87">
        <f>IFERROR(VLOOKUP($B129,'[4]NUM3.1'!$H$3:$P$104,7,FALSE),0)</f>
        <v>0</v>
      </c>
      <c r="K129" s="87">
        <f>IFERROR(VLOOKUP($B129,'[4]NUM3.1'!$H$3:$P$104,8,FALSE),0)</f>
        <v>0</v>
      </c>
      <c r="L129" s="73"/>
      <c r="M129" s="73"/>
      <c r="N129" s="73"/>
      <c r="O129" s="73"/>
      <c r="P129" s="73"/>
      <c r="Q129" s="15">
        <f t="shared" si="70"/>
        <v>0</v>
      </c>
      <c r="R129" s="87">
        <f>IFERROR(VLOOKUP($B129,'[4]DEN3.1'!$H$3:$P$104,2,FALSE),0)</f>
        <v>0</v>
      </c>
      <c r="S129" s="87">
        <f>IFERROR(VLOOKUP($B129,'[4]DEN3.1'!$H$3:$P$104,3,FALSE),0)</f>
        <v>0</v>
      </c>
      <c r="T129" s="87">
        <f>IFERROR(VLOOKUP($B129,'[4]DEN3.1'!$H$3:$P$104,4,FALSE),0)</f>
        <v>0</v>
      </c>
      <c r="U129" s="87">
        <f>IFERROR(VLOOKUP($B129,'[4]DEN3.1'!$H$3:$P$104,5,FALSE),0)</f>
        <v>0</v>
      </c>
      <c r="V129" s="87">
        <f>IFERROR(VLOOKUP($B129,'[4]DEN3.1'!$H$3:$P$104,6,FALSE),0)</f>
        <v>0</v>
      </c>
      <c r="W129" s="87">
        <f>IFERROR(VLOOKUP($B129,'[4]DEN3.1'!$H$3:$P$104,7,FALSE),0)</f>
        <v>0</v>
      </c>
      <c r="X129" s="87">
        <f>IFERROR(VLOOKUP($B129,'[4]DEN3.1'!$H$3:$P$104,8,FALSE),0)</f>
        <v>0</v>
      </c>
      <c r="Y129" s="73"/>
      <c r="Z129" s="73"/>
      <c r="AA129" s="73"/>
      <c r="AB129" s="73"/>
      <c r="AC129" s="73"/>
      <c r="AD129" s="15">
        <f t="shared" si="71"/>
        <v>0</v>
      </c>
    </row>
    <row r="130" spans="1:30" ht="15" thickBot="1" x14ac:dyDescent="0.25">
      <c r="A130" s="94" t="s">
        <v>161</v>
      </c>
      <c r="B130" s="184" t="s">
        <v>156</v>
      </c>
      <c r="C130" s="59"/>
      <c r="D130" s="59"/>
      <c r="E130" s="87">
        <f>IFERROR(VLOOKUP($B130,'[4]NUM3.1'!$H$3:$P$104,2,FALSE),0)</f>
        <v>0</v>
      </c>
      <c r="F130" s="87">
        <f>IFERROR(VLOOKUP($B130,'[4]NUM3.1'!$H$3:$P$104,3,FALSE),0)</f>
        <v>0</v>
      </c>
      <c r="G130" s="87">
        <f>IFERROR(VLOOKUP($B130,'[4]NUM3.1'!$H$3:$P$104,4,FALSE),0)</f>
        <v>0</v>
      </c>
      <c r="H130" s="87">
        <f>IFERROR(VLOOKUP($B130,'[4]NUM3.1'!$H$3:$P$104,5,FALSE),0)</f>
        <v>0</v>
      </c>
      <c r="I130" s="87">
        <f>IFERROR(VLOOKUP($B130,'[4]NUM3.1'!$H$3:$P$104,6,FALSE),0)</f>
        <v>0</v>
      </c>
      <c r="J130" s="87">
        <f>IFERROR(VLOOKUP($B130,'[4]NUM3.1'!$H$3:$P$104,7,FALSE),0)</f>
        <v>0</v>
      </c>
      <c r="K130" s="87">
        <f>IFERROR(VLOOKUP($B130,'[4]NUM3.1'!$H$3:$P$104,8,FALSE),0)</f>
        <v>0</v>
      </c>
      <c r="L130" s="73"/>
      <c r="M130" s="73"/>
      <c r="N130" s="73"/>
      <c r="O130" s="73"/>
      <c r="P130" s="73"/>
      <c r="Q130" s="15">
        <f t="shared" si="70"/>
        <v>0</v>
      </c>
      <c r="R130" s="87">
        <f>IFERROR(VLOOKUP($B130,'[4]DEN3.1'!$H$3:$P$104,2,FALSE),0)</f>
        <v>0</v>
      </c>
      <c r="S130" s="87">
        <f>IFERROR(VLOOKUP($B130,'[4]DEN3.1'!$H$3:$P$104,3,FALSE),0)</f>
        <v>0</v>
      </c>
      <c r="T130" s="87">
        <f>IFERROR(VLOOKUP($B130,'[4]DEN3.1'!$H$3:$P$104,4,FALSE),0)</f>
        <v>0</v>
      </c>
      <c r="U130" s="87">
        <f>IFERROR(VLOOKUP($B130,'[4]DEN3.1'!$H$3:$P$104,5,FALSE),0)</f>
        <v>0</v>
      </c>
      <c r="V130" s="87">
        <f>IFERROR(VLOOKUP($B130,'[4]DEN3.1'!$H$3:$P$104,6,FALSE),0)</f>
        <v>0</v>
      </c>
      <c r="W130" s="87">
        <f>IFERROR(VLOOKUP($B130,'[4]DEN3.1'!$H$3:$P$104,7,FALSE),0)</f>
        <v>0</v>
      </c>
      <c r="X130" s="87">
        <f>IFERROR(VLOOKUP($B130,'[4]DEN3.1'!$H$3:$P$104,8,FALSE),0)</f>
        <v>0</v>
      </c>
      <c r="Y130" s="73"/>
      <c r="Z130" s="73"/>
      <c r="AA130" s="73"/>
      <c r="AB130" s="73"/>
      <c r="AC130" s="73"/>
      <c r="AD130" s="15">
        <f t="shared" si="71"/>
        <v>0</v>
      </c>
    </row>
    <row r="131" spans="1:30" ht="15" thickBot="1" x14ac:dyDescent="0.25">
      <c r="A131" s="94" t="s">
        <v>161</v>
      </c>
      <c r="B131" s="184" t="s">
        <v>157</v>
      </c>
      <c r="C131" s="59"/>
      <c r="D131" s="59"/>
      <c r="E131" s="87">
        <f>IFERROR(VLOOKUP($B131,'[4]NUM3.1'!$H$3:$P$104,2,FALSE),0)</f>
        <v>0</v>
      </c>
      <c r="F131" s="87">
        <f>IFERROR(VLOOKUP($B131,'[4]NUM3.1'!$H$3:$P$104,3,FALSE),0)</f>
        <v>0</v>
      </c>
      <c r="G131" s="87">
        <f>IFERROR(VLOOKUP($B131,'[4]NUM3.1'!$H$3:$P$104,4,FALSE),0)</f>
        <v>0</v>
      </c>
      <c r="H131" s="87">
        <f>IFERROR(VLOOKUP($B131,'[4]NUM3.1'!$H$3:$P$104,5,FALSE),0)</f>
        <v>0</v>
      </c>
      <c r="I131" s="87">
        <f>IFERROR(VLOOKUP($B131,'[4]NUM3.1'!$H$3:$P$104,6,FALSE),0)</f>
        <v>0</v>
      </c>
      <c r="J131" s="87">
        <f>IFERROR(VLOOKUP($B131,'[4]NUM3.1'!$H$3:$P$104,7,FALSE),0)</f>
        <v>0</v>
      </c>
      <c r="K131" s="87">
        <f>IFERROR(VLOOKUP($B131,'[4]NUM3.1'!$H$3:$P$104,8,FALSE),0)</f>
        <v>0</v>
      </c>
      <c r="L131" s="73"/>
      <c r="M131" s="73"/>
      <c r="N131" s="73"/>
      <c r="O131" s="73"/>
      <c r="P131" s="73"/>
      <c r="Q131" s="15">
        <f t="shared" si="70"/>
        <v>0</v>
      </c>
      <c r="R131" s="87">
        <f>IFERROR(VLOOKUP($B131,'[4]DEN3.1'!$H$3:$P$104,2,FALSE),0)</f>
        <v>0</v>
      </c>
      <c r="S131" s="87">
        <f>IFERROR(VLOOKUP($B131,'[4]DEN3.1'!$H$3:$P$104,3,FALSE),0)</f>
        <v>0</v>
      </c>
      <c r="T131" s="87">
        <f>IFERROR(VLOOKUP($B131,'[4]DEN3.1'!$H$3:$P$104,4,FALSE),0)</f>
        <v>0</v>
      </c>
      <c r="U131" s="87">
        <f>IFERROR(VLOOKUP($B131,'[4]DEN3.1'!$H$3:$P$104,5,FALSE),0)</f>
        <v>0</v>
      </c>
      <c r="V131" s="87">
        <f>IFERROR(VLOOKUP($B131,'[4]DEN3.1'!$H$3:$P$104,6,FALSE),0)</f>
        <v>0</v>
      </c>
      <c r="W131" s="87">
        <f>IFERROR(VLOOKUP($B131,'[4]DEN3.1'!$H$3:$P$104,7,FALSE),0)</f>
        <v>0</v>
      </c>
      <c r="X131" s="87">
        <f>IFERROR(VLOOKUP($B131,'[4]DEN3.1'!$H$3:$P$104,8,FALSE),0)</f>
        <v>0</v>
      </c>
      <c r="Y131" s="73"/>
      <c r="Z131" s="73"/>
      <c r="AA131" s="73"/>
      <c r="AB131" s="73"/>
      <c r="AC131" s="73"/>
      <c r="AD131" s="15">
        <f t="shared" si="71"/>
        <v>0</v>
      </c>
    </row>
    <row r="132" spans="1:30" ht="15" thickBot="1" x14ac:dyDescent="0.25">
      <c r="A132" s="94" t="s">
        <v>161</v>
      </c>
      <c r="B132" s="184" t="s">
        <v>158</v>
      </c>
      <c r="C132" s="59"/>
      <c r="D132" s="59"/>
      <c r="E132" s="87">
        <f>IFERROR(VLOOKUP($B132,'[4]NUM3.1'!$H$3:$P$104,2,FALSE),0)</f>
        <v>0</v>
      </c>
      <c r="F132" s="87">
        <f>IFERROR(VLOOKUP($B132,'[4]NUM3.1'!$H$3:$P$104,3,FALSE),0)</f>
        <v>0</v>
      </c>
      <c r="G132" s="87">
        <f>IFERROR(VLOOKUP($B132,'[4]NUM3.1'!$H$3:$P$104,4,FALSE),0)</f>
        <v>0</v>
      </c>
      <c r="H132" s="87">
        <f>IFERROR(VLOOKUP($B132,'[4]NUM3.1'!$H$3:$P$104,5,FALSE),0)</f>
        <v>0</v>
      </c>
      <c r="I132" s="87">
        <f>IFERROR(VLOOKUP($B132,'[4]NUM3.1'!$H$3:$P$104,6,FALSE),0)</f>
        <v>0</v>
      </c>
      <c r="J132" s="87">
        <f>IFERROR(VLOOKUP($B132,'[4]NUM3.1'!$H$3:$P$104,7,FALSE),0)</f>
        <v>0</v>
      </c>
      <c r="K132" s="87">
        <f>IFERROR(VLOOKUP($B132,'[4]NUM3.1'!$H$3:$P$104,8,FALSE),0)</f>
        <v>0</v>
      </c>
      <c r="L132" s="73"/>
      <c r="M132" s="73"/>
      <c r="N132" s="73"/>
      <c r="O132" s="73"/>
      <c r="P132" s="73"/>
      <c r="Q132" s="15">
        <f t="shared" si="70"/>
        <v>0</v>
      </c>
      <c r="R132" s="87">
        <f>IFERROR(VLOOKUP($B132,'[4]DEN3.1'!$H$3:$P$104,2,FALSE),0)</f>
        <v>0</v>
      </c>
      <c r="S132" s="87">
        <f>IFERROR(VLOOKUP($B132,'[4]DEN3.1'!$H$3:$P$104,3,FALSE),0)</f>
        <v>0</v>
      </c>
      <c r="T132" s="87">
        <f>IFERROR(VLOOKUP($B132,'[4]DEN3.1'!$H$3:$P$104,4,FALSE),0)</f>
        <v>0</v>
      </c>
      <c r="U132" s="87">
        <f>IFERROR(VLOOKUP($B132,'[4]DEN3.1'!$H$3:$P$104,5,FALSE),0)</f>
        <v>0</v>
      </c>
      <c r="V132" s="87">
        <f>IFERROR(VLOOKUP($B132,'[4]DEN3.1'!$H$3:$P$104,6,FALSE),0)</f>
        <v>0</v>
      </c>
      <c r="W132" s="87">
        <f>IFERROR(VLOOKUP($B132,'[4]DEN3.1'!$H$3:$P$104,7,FALSE),0)</f>
        <v>0</v>
      </c>
      <c r="X132" s="87">
        <f>IFERROR(VLOOKUP($B132,'[4]DEN3.1'!$H$3:$P$104,8,FALSE),0)</f>
        <v>0</v>
      </c>
      <c r="Y132" s="73"/>
      <c r="Z132" s="73"/>
      <c r="AA132" s="73"/>
      <c r="AB132" s="73"/>
      <c r="AC132" s="73"/>
      <c r="AD132" s="15">
        <f t="shared" si="71"/>
        <v>0</v>
      </c>
    </row>
    <row r="133" spans="1:30" ht="15" thickBot="1" x14ac:dyDescent="0.25">
      <c r="A133" s="94" t="s">
        <v>161</v>
      </c>
      <c r="B133" s="184" t="s">
        <v>159</v>
      </c>
      <c r="C133" s="59"/>
      <c r="D133" s="59"/>
      <c r="E133" s="87">
        <f>IFERROR(VLOOKUP($B133,'[4]NUM3.1'!$H$3:$P$104,2,FALSE),0)</f>
        <v>0</v>
      </c>
      <c r="F133" s="87">
        <f>IFERROR(VLOOKUP($B133,'[4]NUM3.1'!$H$3:$P$104,3,FALSE),0)</f>
        <v>0</v>
      </c>
      <c r="G133" s="87">
        <f>IFERROR(VLOOKUP($B133,'[4]NUM3.1'!$H$3:$P$104,4,FALSE),0)</f>
        <v>0</v>
      </c>
      <c r="H133" s="87">
        <f>IFERROR(VLOOKUP($B133,'[4]NUM3.1'!$H$3:$P$104,5,FALSE),0)</f>
        <v>0</v>
      </c>
      <c r="I133" s="87">
        <f>IFERROR(VLOOKUP($B133,'[4]NUM3.1'!$H$3:$P$104,6,FALSE),0)</f>
        <v>0</v>
      </c>
      <c r="J133" s="87">
        <f>IFERROR(VLOOKUP($B133,'[4]NUM3.1'!$H$3:$P$104,7,FALSE),0)</f>
        <v>0</v>
      </c>
      <c r="K133" s="87">
        <f>IFERROR(VLOOKUP($B133,'[4]NUM3.1'!$H$3:$P$104,8,FALSE),0)</f>
        <v>0</v>
      </c>
      <c r="L133" s="73"/>
      <c r="M133" s="73"/>
      <c r="N133" s="73"/>
      <c r="O133" s="73"/>
      <c r="P133" s="73"/>
      <c r="Q133" s="15">
        <f t="shared" si="70"/>
        <v>0</v>
      </c>
      <c r="R133" s="87">
        <f>IFERROR(VLOOKUP($B133,'[4]DEN3.1'!$H$3:$P$104,2,FALSE),0)</f>
        <v>0</v>
      </c>
      <c r="S133" s="87">
        <f>IFERROR(VLOOKUP($B133,'[4]DEN3.1'!$H$3:$P$104,3,FALSE),0)</f>
        <v>0</v>
      </c>
      <c r="T133" s="87">
        <f>IFERROR(VLOOKUP($B133,'[4]DEN3.1'!$H$3:$P$104,4,FALSE),0)</f>
        <v>0</v>
      </c>
      <c r="U133" s="87">
        <f>IFERROR(VLOOKUP($B133,'[4]DEN3.1'!$H$3:$P$104,5,FALSE),0)</f>
        <v>0</v>
      </c>
      <c r="V133" s="87">
        <f>IFERROR(VLOOKUP($B133,'[4]DEN3.1'!$H$3:$P$104,6,FALSE),0)</f>
        <v>0</v>
      </c>
      <c r="W133" s="87">
        <f>IFERROR(VLOOKUP($B133,'[4]DEN3.1'!$H$3:$P$104,7,FALSE),0)</f>
        <v>0</v>
      </c>
      <c r="X133" s="87">
        <f>IFERROR(VLOOKUP($B133,'[4]DEN3.1'!$H$3:$P$104,8,FALSE),0)</f>
        <v>0</v>
      </c>
      <c r="Y133" s="73"/>
      <c r="Z133" s="73"/>
      <c r="AA133" s="73"/>
      <c r="AB133" s="73"/>
      <c r="AC133" s="73"/>
      <c r="AD133" s="15">
        <f t="shared" si="71"/>
        <v>0</v>
      </c>
    </row>
    <row r="134" spans="1:30" ht="15" thickBot="1" x14ac:dyDescent="0.25">
      <c r="A134" s="94" t="s">
        <v>161</v>
      </c>
      <c r="B134" s="184" t="s">
        <v>160</v>
      </c>
      <c r="C134" s="59"/>
      <c r="D134" s="59"/>
      <c r="E134" s="87">
        <f>IFERROR(VLOOKUP($B134,'[4]NUM3.1'!$H$3:$P$104,2,FALSE),0)</f>
        <v>0</v>
      </c>
      <c r="F134" s="87">
        <f>IFERROR(VLOOKUP($B134,'[4]NUM3.1'!$H$3:$P$104,3,FALSE),0)</f>
        <v>0</v>
      </c>
      <c r="G134" s="87">
        <f>IFERROR(VLOOKUP($B134,'[4]NUM3.1'!$H$3:$P$104,4,FALSE),0)</f>
        <v>0</v>
      </c>
      <c r="H134" s="87">
        <f>IFERROR(VLOOKUP($B134,'[4]NUM3.1'!$H$3:$P$104,5,FALSE),0)</f>
        <v>0</v>
      </c>
      <c r="I134" s="87">
        <f>IFERROR(VLOOKUP($B134,'[4]NUM3.1'!$H$3:$P$104,6,FALSE),0)</f>
        <v>0</v>
      </c>
      <c r="J134" s="87">
        <f>IFERROR(VLOOKUP($B134,'[4]NUM3.1'!$H$3:$P$104,7,FALSE),0)</f>
        <v>0</v>
      </c>
      <c r="K134" s="87">
        <f>IFERROR(VLOOKUP($B134,'[4]NUM3.1'!$H$3:$P$104,8,FALSE),0)</f>
        <v>0</v>
      </c>
      <c r="L134" s="73"/>
      <c r="M134" s="73"/>
      <c r="N134" s="73"/>
      <c r="O134" s="73"/>
      <c r="P134" s="73"/>
      <c r="Q134" s="15">
        <f t="shared" si="70"/>
        <v>0</v>
      </c>
      <c r="R134" s="87">
        <f>IFERROR(VLOOKUP($B134,'[4]DEN3.1'!$H$3:$P$104,2,FALSE),0)</f>
        <v>0</v>
      </c>
      <c r="S134" s="87">
        <f>IFERROR(VLOOKUP($B134,'[4]DEN3.1'!$H$3:$P$104,3,FALSE),0)</f>
        <v>0</v>
      </c>
      <c r="T134" s="87">
        <f>IFERROR(VLOOKUP($B134,'[4]DEN3.1'!$H$3:$P$104,4,FALSE),0)</f>
        <v>0</v>
      </c>
      <c r="U134" s="87">
        <f>IFERROR(VLOOKUP($B134,'[4]DEN3.1'!$H$3:$P$104,5,FALSE),0)</f>
        <v>0</v>
      </c>
      <c r="V134" s="87">
        <f>IFERROR(VLOOKUP($B134,'[4]DEN3.1'!$H$3:$P$104,6,FALSE),0)</f>
        <v>0</v>
      </c>
      <c r="W134" s="87">
        <f>IFERROR(VLOOKUP($B134,'[4]DEN3.1'!$H$3:$P$104,7,FALSE),0)</f>
        <v>0</v>
      </c>
      <c r="X134" s="87">
        <f>IFERROR(VLOOKUP($B134,'[4]DEN3.1'!$H$3:$P$104,8,FALSE),0)</f>
        <v>0</v>
      </c>
      <c r="Y134" s="73"/>
      <c r="Z134" s="73"/>
      <c r="AA134" s="73"/>
      <c r="AB134" s="73"/>
      <c r="AC134" s="73"/>
      <c r="AD134" s="15">
        <f t="shared" si="71"/>
        <v>0</v>
      </c>
    </row>
    <row r="135" spans="1:30" ht="24" customHeight="1" thickBot="1" x14ac:dyDescent="0.25">
      <c r="A135" s="351" t="s">
        <v>183</v>
      </c>
      <c r="B135" s="352"/>
      <c r="C135" s="41">
        <f>+D135/Metas!H71</f>
        <v>1.0189982728842832</v>
      </c>
      <c r="D135" s="17">
        <f>+Q135/AD135</f>
        <v>1</v>
      </c>
      <c r="E135" s="51">
        <f>SUM(E122:E134)</f>
        <v>3</v>
      </c>
      <c r="F135" s="51">
        <f t="shared" ref="F135:P135" si="72">SUM(F122:F134)</f>
        <v>0</v>
      </c>
      <c r="G135" s="51">
        <f t="shared" si="72"/>
        <v>3</v>
      </c>
      <c r="H135" s="51">
        <f t="shared" si="72"/>
        <v>6</v>
      </c>
      <c r="I135" s="51">
        <f t="shared" ref="I135:J135" si="73">SUM(I122:I134)</f>
        <v>1</v>
      </c>
      <c r="J135" s="51">
        <f t="shared" si="73"/>
        <v>5</v>
      </c>
      <c r="K135" s="51">
        <f t="shared" ref="K135" si="74">SUM(K122:K134)</f>
        <v>6</v>
      </c>
      <c r="L135" s="51">
        <f t="shared" si="72"/>
        <v>0</v>
      </c>
      <c r="M135" s="51">
        <f t="shared" si="72"/>
        <v>0</v>
      </c>
      <c r="N135" s="51">
        <f t="shared" si="72"/>
        <v>0</v>
      </c>
      <c r="O135" s="51">
        <f t="shared" si="72"/>
        <v>0</v>
      </c>
      <c r="P135" s="51">
        <f t="shared" si="72"/>
        <v>0</v>
      </c>
      <c r="Q135" s="12">
        <f>SUM(Q122:Q134)</f>
        <v>24</v>
      </c>
      <c r="R135" s="51">
        <f t="shared" ref="R135:AC135" si="75">SUM(R122:R134)</f>
        <v>3</v>
      </c>
      <c r="S135" s="51">
        <f t="shared" si="75"/>
        <v>0</v>
      </c>
      <c r="T135" s="51">
        <f t="shared" si="75"/>
        <v>3</v>
      </c>
      <c r="U135" s="51">
        <f t="shared" si="75"/>
        <v>6</v>
      </c>
      <c r="V135" s="51">
        <f t="shared" ref="V135:W135" si="76">SUM(V122:V134)</f>
        <v>1</v>
      </c>
      <c r="W135" s="51">
        <f t="shared" si="76"/>
        <v>5</v>
      </c>
      <c r="X135" s="51">
        <f t="shared" ref="X135" si="77">SUM(X122:X134)</f>
        <v>6</v>
      </c>
      <c r="Y135" s="51">
        <f t="shared" si="75"/>
        <v>0</v>
      </c>
      <c r="Z135" s="51">
        <f t="shared" si="75"/>
        <v>0</v>
      </c>
      <c r="AA135" s="51">
        <f t="shared" si="75"/>
        <v>0</v>
      </c>
      <c r="AB135" s="51">
        <f t="shared" si="75"/>
        <v>0</v>
      </c>
      <c r="AC135" s="51">
        <f t="shared" si="75"/>
        <v>0</v>
      </c>
      <c r="AD135" s="12">
        <f>SUM(AD122:AD134)</f>
        <v>24</v>
      </c>
    </row>
    <row r="136" spans="1:30" ht="15" thickBot="1" x14ac:dyDescent="0.25">
      <c r="A136" s="94" t="s">
        <v>166</v>
      </c>
      <c r="B136" s="184" t="s">
        <v>162</v>
      </c>
      <c r="C136" s="59"/>
      <c r="D136" s="59"/>
      <c r="E136" s="87">
        <f>IFERROR(VLOOKUP($B136,'[4]NUM3.1'!$H$3:$P$104,2,FALSE),0)</f>
        <v>6</v>
      </c>
      <c r="F136" s="87">
        <f>IFERROR(VLOOKUP($B136,'[4]NUM3.1'!$H$3:$P$104,3,FALSE),0)</f>
        <v>0</v>
      </c>
      <c r="G136" s="87">
        <f>IFERROR(VLOOKUP($B136,'[4]NUM3.1'!$H$3:$P$104,4,FALSE),0)</f>
        <v>3</v>
      </c>
      <c r="H136" s="87">
        <f>IFERROR(VLOOKUP($B136,'[4]NUM3.1'!$H$3:$P$104,5,FALSE),0)</f>
        <v>2</v>
      </c>
      <c r="I136" s="87">
        <f>IFERROR(VLOOKUP($B136,'[4]NUM3.1'!$H$3:$P$104,6,FALSE),0)</f>
        <v>0</v>
      </c>
      <c r="J136" s="87">
        <f>IFERROR(VLOOKUP($B136,'[4]NUM3.1'!$H$3:$P$104,7,FALSE),0)</f>
        <v>0</v>
      </c>
      <c r="K136" s="87">
        <f>IFERROR(VLOOKUP($B136,'[4]NUM3.1'!$H$3:$P$104,8,FALSE),0)</f>
        <v>8</v>
      </c>
      <c r="L136" s="73"/>
      <c r="M136" s="73"/>
      <c r="N136" s="73"/>
      <c r="O136" s="73"/>
      <c r="P136" s="73"/>
      <c r="Q136" s="15">
        <f>SUM(E136:P136)</f>
        <v>19</v>
      </c>
      <c r="R136" s="87">
        <f>IFERROR(VLOOKUP($B136,'[4]DEN3.1'!$H$3:$P$104,2,FALSE),0)</f>
        <v>6</v>
      </c>
      <c r="S136" s="87">
        <f>IFERROR(VLOOKUP($B136,'[4]DEN3.1'!$H$3:$P$104,3,FALSE),0)</f>
        <v>0</v>
      </c>
      <c r="T136" s="87">
        <f>IFERROR(VLOOKUP($B136,'[4]DEN3.1'!$H$3:$P$104,4,FALSE),0)</f>
        <v>6</v>
      </c>
      <c r="U136" s="87">
        <f>IFERROR(VLOOKUP($B136,'[4]DEN3.1'!$H$3:$P$104,5,FALSE),0)</f>
        <v>2</v>
      </c>
      <c r="V136" s="87">
        <f>IFERROR(VLOOKUP($B136,'[4]DEN3.1'!$H$3:$P$104,6,FALSE),0)</f>
        <v>0</v>
      </c>
      <c r="W136" s="87">
        <f>IFERROR(VLOOKUP($B136,'[4]DEN3.1'!$H$3:$P$104,7,FALSE),0)</f>
        <v>0</v>
      </c>
      <c r="X136" s="87">
        <f>IFERROR(VLOOKUP($B136,'[4]DEN3.1'!$H$3:$P$104,8,FALSE),0)</f>
        <v>8</v>
      </c>
      <c r="Y136" s="73"/>
      <c r="Z136" s="73"/>
      <c r="AA136" s="73"/>
      <c r="AB136" s="73"/>
      <c r="AC136" s="73"/>
      <c r="AD136" s="15">
        <f>SUM(R136:AC136)</f>
        <v>22</v>
      </c>
    </row>
    <row r="137" spans="1:30" ht="15" thickBot="1" x14ac:dyDescent="0.25">
      <c r="A137" s="94" t="s">
        <v>166</v>
      </c>
      <c r="B137" s="184" t="s">
        <v>163</v>
      </c>
      <c r="C137" s="59"/>
      <c r="D137" s="59"/>
      <c r="E137" s="87">
        <f>IFERROR(VLOOKUP($B137,'[4]NUM3.1'!$H$3:$P$104,2,FALSE),0)</f>
        <v>0</v>
      </c>
      <c r="F137" s="87">
        <f>IFERROR(VLOOKUP($B137,'[4]NUM3.1'!$H$3:$P$104,3,FALSE),0)</f>
        <v>0</v>
      </c>
      <c r="G137" s="87">
        <f>IFERROR(VLOOKUP($B137,'[4]NUM3.1'!$H$3:$P$104,4,FALSE),0)</f>
        <v>0</v>
      </c>
      <c r="H137" s="87">
        <f>IFERROR(VLOOKUP($B137,'[4]NUM3.1'!$H$3:$P$104,5,FALSE),0)</f>
        <v>0</v>
      </c>
      <c r="I137" s="87">
        <f>IFERROR(VLOOKUP($B137,'[4]NUM3.1'!$H$3:$P$104,6,FALSE),0)</f>
        <v>0</v>
      </c>
      <c r="J137" s="87">
        <f>IFERROR(VLOOKUP($B137,'[4]NUM3.1'!$H$3:$P$104,7,FALSE),0)</f>
        <v>0</v>
      </c>
      <c r="K137" s="87">
        <f>IFERROR(VLOOKUP($B137,'[4]NUM3.1'!$H$3:$P$104,8,FALSE),0)</f>
        <v>0</v>
      </c>
      <c r="L137" s="73"/>
      <c r="M137" s="73"/>
      <c r="N137" s="73"/>
      <c r="O137" s="73"/>
      <c r="P137" s="73"/>
      <c r="Q137" s="15">
        <f>SUM(E137:P137)</f>
        <v>0</v>
      </c>
      <c r="R137" s="87">
        <f>IFERROR(VLOOKUP($B137,'[4]DEN3.1'!$H$3:$P$104,2,FALSE),0)</f>
        <v>0</v>
      </c>
      <c r="S137" s="87">
        <f>IFERROR(VLOOKUP($B137,'[4]DEN3.1'!$H$3:$P$104,3,FALSE),0)</f>
        <v>0</v>
      </c>
      <c r="T137" s="87">
        <f>IFERROR(VLOOKUP($B137,'[4]DEN3.1'!$H$3:$P$104,4,FALSE),0)</f>
        <v>0</v>
      </c>
      <c r="U137" s="87">
        <f>IFERROR(VLOOKUP($B137,'[4]DEN3.1'!$H$3:$P$104,5,FALSE),0)</f>
        <v>0</v>
      </c>
      <c r="V137" s="87">
        <f>IFERROR(VLOOKUP($B137,'[4]DEN3.1'!$H$3:$P$104,6,FALSE),0)</f>
        <v>0</v>
      </c>
      <c r="W137" s="87">
        <f>IFERROR(VLOOKUP($B137,'[4]DEN3.1'!$H$3:$P$104,7,FALSE),0)</f>
        <v>0</v>
      </c>
      <c r="X137" s="87">
        <f>IFERROR(VLOOKUP($B137,'[4]DEN3.1'!$H$3:$P$104,8,FALSE),0)</f>
        <v>0</v>
      </c>
      <c r="Y137" s="73"/>
      <c r="Z137" s="73"/>
      <c r="AA137" s="73"/>
      <c r="AB137" s="73"/>
      <c r="AC137" s="73"/>
      <c r="AD137" s="15">
        <f>SUM(R137:AC137)</f>
        <v>0</v>
      </c>
    </row>
    <row r="138" spans="1:30" ht="15" thickBot="1" x14ac:dyDescent="0.25">
      <c r="A138" s="94" t="s">
        <v>166</v>
      </c>
      <c r="B138" s="184" t="s">
        <v>164</v>
      </c>
      <c r="C138" s="59"/>
      <c r="D138" s="59"/>
      <c r="E138" s="87">
        <f>IFERROR(VLOOKUP($B138,'[4]NUM3.1'!$H$3:$P$104,2,FALSE),0)</f>
        <v>0</v>
      </c>
      <c r="F138" s="87">
        <f>IFERROR(VLOOKUP($B138,'[4]NUM3.1'!$H$3:$P$104,3,FALSE),0)</f>
        <v>0</v>
      </c>
      <c r="G138" s="87">
        <f>IFERROR(VLOOKUP($B138,'[4]NUM3.1'!$H$3:$P$104,4,FALSE),0)</f>
        <v>0</v>
      </c>
      <c r="H138" s="87">
        <f>IFERROR(VLOOKUP($B138,'[4]NUM3.1'!$H$3:$P$104,5,FALSE),0)</f>
        <v>0</v>
      </c>
      <c r="I138" s="87">
        <f>IFERROR(VLOOKUP($B138,'[4]NUM3.1'!$H$3:$P$104,6,FALSE),0)</f>
        <v>0</v>
      </c>
      <c r="J138" s="87">
        <f>IFERROR(VLOOKUP($B138,'[4]NUM3.1'!$H$3:$P$104,7,FALSE),0)</f>
        <v>0</v>
      </c>
      <c r="K138" s="87">
        <f>IFERROR(VLOOKUP($B138,'[4]NUM3.1'!$H$3:$P$104,8,FALSE),0)</f>
        <v>0</v>
      </c>
      <c r="L138" s="73"/>
      <c r="M138" s="73"/>
      <c r="N138" s="73"/>
      <c r="O138" s="73"/>
      <c r="P138" s="73"/>
      <c r="Q138" s="15">
        <f>SUM(E138:P138)</f>
        <v>0</v>
      </c>
      <c r="R138" s="87">
        <f>IFERROR(VLOOKUP($B138,'[4]DEN3.1'!$H$3:$P$104,2,FALSE),0)</f>
        <v>0</v>
      </c>
      <c r="S138" s="87">
        <f>IFERROR(VLOOKUP($B138,'[4]DEN3.1'!$H$3:$P$104,3,FALSE),0)</f>
        <v>0</v>
      </c>
      <c r="T138" s="87">
        <f>IFERROR(VLOOKUP($B138,'[4]DEN3.1'!$H$3:$P$104,4,FALSE),0)</f>
        <v>0</v>
      </c>
      <c r="U138" s="87">
        <f>IFERROR(VLOOKUP($B138,'[4]DEN3.1'!$H$3:$P$104,5,FALSE),0)</f>
        <v>0</v>
      </c>
      <c r="V138" s="87">
        <f>IFERROR(VLOOKUP($B138,'[4]DEN3.1'!$H$3:$P$104,6,FALSE),0)</f>
        <v>0</v>
      </c>
      <c r="W138" s="87">
        <f>IFERROR(VLOOKUP($B138,'[4]DEN3.1'!$H$3:$P$104,7,FALSE),0)</f>
        <v>0</v>
      </c>
      <c r="X138" s="87">
        <f>IFERROR(VLOOKUP($B138,'[4]DEN3.1'!$H$3:$P$104,8,FALSE),0)</f>
        <v>0</v>
      </c>
      <c r="Y138" s="73"/>
      <c r="Z138" s="73"/>
      <c r="AA138" s="73"/>
      <c r="AB138" s="73"/>
      <c r="AC138" s="73"/>
      <c r="AD138" s="15">
        <f>SUM(R138:AC138)</f>
        <v>0</v>
      </c>
    </row>
    <row r="139" spans="1:30" ht="15" thickBot="1" x14ac:dyDescent="0.25">
      <c r="A139" s="94" t="s">
        <v>166</v>
      </c>
      <c r="B139" s="184" t="s">
        <v>165</v>
      </c>
      <c r="C139" s="59"/>
      <c r="D139" s="59"/>
      <c r="E139" s="87">
        <f>IFERROR(VLOOKUP($B139,'[4]NUM3.1'!$H$3:$P$104,2,FALSE),0)</f>
        <v>0</v>
      </c>
      <c r="F139" s="87">
        <f>IFERROR(VLOOKUP($B139,'[4]NUM3.1'!$H$3:$P$104,3,FALSE),0)</f>
        <v>0</v>
      </c>
      <c r="G139" s="87">
        <f>IFERROR(VLOOKUP($B139,'[4]NUM3.1'!$H$3:$P$104,4,FALSE),0)</f>
        <v>0</v>
      </c>
      <c r="H139" s="87">
        <f>IFERROR(VLOOKUP($B139,'[4]NUM3.1'!$H$3:$P$104,5,FALSE),0)</f>
        <v>0</v>
      </c>
      <c r="I139" s="87">
        <f>IFERROR(VLOOKUP($B139,'[4]NUM3.1'!$H$3:$P$104,6,FALSE),0)</f>
        <v>0</v>
      </c>
      <c r="J139" s="87">
        <f>IFERROR(VLOOKUP($B139,'[4]NUM3.1'!$H$3:$P$104,7,FALSE),0)</f>
        <v>0</v>
      </c>
      <c r="K139" s="87">
        <f>IFERROR(VLOOKUP($B139,'[4]NUM3.1'!$H$3:$P$104,8,FALSE),0)</f>
        <v>0</v>
      </c>
      <c r="L139" s="73"/>
      <c r="M139" s="73"/>
      <c r="N139" s="73"/>
      <c r="O139" s="73"/>
      <c r="P139" s="73"/>
      <c r="Q139" s="15">
        <f>SUM(E139:P139)</f>
        <v>0</v>
      </c>
      <c r="R139" s="87">
        <f>IFERROR(VLOOKUP($B139,'[4]DEN3.1'!$H$3:$P$104,2,FALSE),0)</f>
        <v>0</v>
      </c>
      <c r="S139" s="87">
        <f>IFERROR(VLOOKUP($B139,'[4]DEN3.1'!$H$3:$P$104,3,FALSE),0)</f>
        <v>0</v>
      </c>
      <c r="T139" s="87">
        <f>IFERROR(VLOOKUP($B139,'[4]DEN3.1'!$H$3:$P$104,4,FALSE),0)</f>
        <v>0</v>
      </c>
      <c r="U139" s="87">
        <f>IFERROR(VLOOKUP($B139,'[4]DEN3.1'!$H$3:$P$104,5,FALSE),0)</f>
        <v>0</v>
      </c>
      <c r="V139" s="87">
        <f>IFERROR(VLOOKUP($B139,'[4]DEN3.1'!$H$3:$P$104,6,FALSE),0)</f>
        <v>0</v>
      </c>
      <c r="W139" s="87">
        <f>IFERROR(VLOOKUP($B139,'[4]DEN3.1'!$H$3:$P$104,7,FALSE),0)</f>
        <v>0</v>
      </c>
      <c r="X139" s="87">
        <f>IFERROR(VLOOKUP($B139,'[4]DEN3.1'!$H$3:$P$104,8,FALSE),0)</f>
        <v>0</v>
      </c>
      <c r="Y139" s="73"/>
      <c r="Z139" s="73"/>
      <c r="AA139" s="73"/>
      <c r="AB139" s="73"/>
      <c r="AC139" s="73"/>
      <c r="AD139" s="15">
        <f>SUM(R139:AC139)</f>
        <v>0</v>
      </c>
    </row>
    <row r="140" spans="1:30" ht="15" thickBot="1" x14ac:dyDescent="0.25">
      <c r="A140" s="351" t="s">
        <v>184</v>
      </c>
      <c r="B140" s="352"/>
      <c r="C140" s="41">
        <f>+D140/Metas!H73</f>
        <v>0.88126159554730987</v>
      </c>
      <c r="D140" s="17">
        <f>+Q140/AD140</f>
        <v>0.86363636363636365</v>
      </c>
      <c r="E140" s="51">
        <f t="shared" ref="E140:P140" si="78">SUM(E136:E139)</f>
        <v>6</v>
      </c>
      <c r="F140" s="51">
        <f t="shared" si="78"/>
        <v>0</v>
      </c>
      <c r="G140" s="51">
        <f t="shared" si="78"/>
        <v>3</v>
      </c>
      <c r="H140" s="51">
        <f t="shared" si="78"/>
        <v>2</v>
      </c>
      <c r="I140" s="51">
        <f t="shared" ref="I140:J140" si="79">SUM(I136:I139)</f>
        <v>0</v>
      </c>
      <c r="J140" s="51">
        <f t="shared" si="79"/>
        <v>0</v>
      </c>
      <c r="K140" s="51">
        <f t="shared" ref="K140" si="80">SUM(K136:K139)</f>
        <v>8</v>
      </c>
      <c r="L140" s="51">
        <f t="shared" si="78"/>
        <v>0</v>
      </c>
      <c r="M140" s="51">
        <f t="shared" si="78"/>
        <v>0</v>
      </c>
      <c r="N140" s="51">
        <f t="shared" si="78"/>
        <v>0</v>
      </c>
      <c r="O140" s="51">
        <f t="shared" si="78"/>
        <v>0</v>
      </c>
      <c r="P140" s="51">
        <f t="shared" si="78"/>
        <v>0</v>
      </c>
      <c r="Q140" s="12">
        <f>SUM(Q136:Q139)</f>
        <v>19</v>
      </c>
      <c r="R140" s="51">
        <f t="shared" ref="R140:AC140" si="81">SUM(R136:R139)</f>
        <v>6</v>
      </c>
      <c r="S140" s="51">
        <f t="shared" si="81"/>
        <v>0</v>
      </c>
      <c r="T140" s="51">
        <f t="shared" si="81"/>
        <v>6</v>
      </c>
      <c r="U140" s="51">
        <f t="shared" si="81"/>
        <v>2</v>
      </c>
      <c r="V140" s="51">
        <f t="shared" ref="V140:W140" si="82">SUM(V136:V139)</f>
        <v>0</v>
      </c>
      <c r="W140" s="51">
        <f t="shared" si="82"/>
        <v>0</v>
      </c>
      <c r="X140" s="51">
        <f t="shared" ref="X140" si="83">SUM(X136:X139)</f>
        <v>8</v>
      </c>
      <c r="Y140" s="51">
        <f t="shared" si="81"/>
        <v>0</v>
      </c>
      <c r="Z140" s="51">
        <f t="shared" si="81"/>
        <v>0</v>
      </c>
      <c r="AA140" s="51">
        <f t="shared" si="81"/>
        <v>0</v>
      </c>
      <c r="AB140" s="51">
        <f t="shared" si="81"/>
        <v>0</v>
      </c>
      <c r="AC140" s="51">
        <f t="shared" si="81"/>
        <v>0</v>
      </c>
      <c r="AD140" s="12">
        <f>SUM(AD136:AD139)</f>
        <v>22</v>
      </c>
    </row>
    <row r="141" spans="1:30" ht="15" thickBot="1" x14ac:dyDescent="0.25">
      <c r="A141" s="94" t="s">
        <v>174</v>
      </c>
      <c r="B141" s="184" t="s">
        <v>167</v>
      </c>
      <c r="C141" s="59"/>
      <c r="D141" s="59"/>
      <c r="E141" s="87">
        <f>IFERROR(VLOOKUP($B141,'[4]NUM3.1'!$H$3:$P$104,2,FALSE),0)</f>
        <v>0</v>
      </c>
      <c r="F141" s="87">
        <f>IFERROR(VLOOKUP($B141,'[4]NUM3.1'!$H$3:$P$104,3,FALSE),0)</f>
        <v>0</v>
      </c>
      <c r="G141" s="87">
        <f>IFERROR(VLOOKUP($B141,'[4]NUM3.1'!$H$3:$P$104,4,FALSE),0)</f>
        <v>0</v>
      </c>
      <c r="H141" s="87">
        <f>IFERROR(VLOOKUP($B141,'[4]NUM3.1'!$H$3:$P$104,5,FALSE),0)</f>
        <v>0</v>
      </c>
      <c r="I141" s="87">
        <f>IFERROR(VLOOKUP($B141,'[4]NUM3.1'!$H$3:$P$104,6,FALSE),0)</f>
        <v>1</v>
      </c>
      <c r="J141" s="87">
        <f>IFERROR(VLOOKUP($B141,'[4]NUM3.1'!$H$3:$P$104,7,FALSE),0)</f>
        <v>0</v>
      </c>
      <c r="K141" s="87">
        <f>IFERROR(VLOOKUP($B141,'[4]NUM3.1'!$H$3:$P$104,8,FALSE),0)</f>
        <v>0</v>
      </c>
      <c r="L141" s="73"/>
      <c r="M141" s="73"/>
      <c r="N141" s="73"/>
      <c r="O141" s="73"/>
      <c r="P141" s="73"/>
      <c r="Q141" s="15">
        <f t="shared" ref="Q141:Q146" si="84">SUM(E141:P141)</f>
        <v>1</v>
      </c>
      <c r="R141" s="87">
        <f>IFERROR(VLOOKUP($B141,'[4]DEN3.1'!$H$3:$P$104,2,FALSE),0)</f>
        <v>0</v>
      </c>
      <c r="S141" s="87">
        <f>IFERROR(VLOOKUP($B141,'[4]DEN3.1'!$H$3:$P$104,3,FALSE),0)</f>
        <v>0</v>
      </c>
      <c r="T141" s="87">
        <f>IFERROR(VLOOKUP($B141,'[4]DEN3.1'!$H$3:$P$104,4,FALSE),0)</f>
        <v>0</v>
      </c>
      <c r="U141" s="87">
        <f>IFERROR(VLOOKUP($B141,'[4]DEN3.1'!$H$3:$P$104,5,FALSE),0)</f>
        <v>0</v>
      </c>
      <c r="V141" s="87">
        <f>IFERROR(VLOOKUP($B141,'[4]DEN3.1'!$H$3:$P$104,6,FALSE),0)</f>
        <v>1</v>
      </c>
      <c r="W141" s="87">
        <f>IFERROR(VLOOKUP($B141,'[4]DEN3.1'!$H$3:$P$104,7,FALSE),0)</f>
        <v>0</v>
      </c>
      <c r="X141" s="87">
        <f>IFERROR(VLOOKUP($B141,'[4]DEN3.1'!$H$3:$P$104,8,FALSE),0)</f>
        <v>0</v>
      </c>
      <c r="Y141" s="73"/>
      <c r="Z141" s="73"/>
      <c r="AA141" s="73"/>
      <c r="AB141" s="73"/>
      <c r="AC141" s="73"/>
      <c r="AD141" s="15">
        <f t="shared" ref="AD141:AD147" si="85">SUM(R141:AC141)</f>
        <v>1</v>
      </c>
    </row>
    <row r="142" spans="1:30" ht="15" thickBot="1" x14ac:dyDescent="0.25">
      <c r="A142" s="94" t="s">
        <v>174</v>
      </c>
      <c r="B142" s="184" t="s">
        <v>168</v>
      </c>
      <c r="C142" s="59"/>
      <c r="D142" s="59"/>
      <c r="E142" s="87">
        <f>IFERROR(VLOOKUP($B142,'[4]NUM3.1'!$H$3:$P$104,2,FALSE),0)</f>
        <v>0</v>
      </c>
      <c r="F142" s="87">
        <f>IFERROR(VLOOKUP($B142,'[4]NUM3.1'!$H$3:$P$104,3,FALSE),0)</f>
        <v>0</v>
      </c>
      <c r="G142" s="87">
        <f>IFERROR(VLOOKUP($B142,'[4]NUM3.1'!$H$3:$P$104,4,FALSE),0)</f>
        <v>0</v>
      </c>
      <c r="H142" s="87">
        <f>IFERROR(VLOOKUP($B142,'[4]NUM3.1'!$H$3:$P$104,5,FALSE),0)</f>
        <v>0</v>
      </c>
      <c r="I142" s="87">
        <f>IFERROR(VLOOKUP($B142,'[4]NUM3.1'!$H$3:$P$104,6,FALSE),0)</f>
        <v>0</v>
      </c>
      <c r="J142" s="87">
        <f>IFERROR(VLOOKUP($B142,'[4]NUM3.1'!$H$3:$P$104,7,FALSE),0)</f>
        <v>0</v>
      </c>
      <c r="K142" s="87">
        <f>IFERROR(VLOOKUP($B142,'[4]NUM3.1'!$H$3:$P$104,8,FALSE),0)</f>
        <v>0</v>
      </c>
      <c r="L142" s="73"/>
      <c r="M142" s="73"/>
      <c r="N142" s="73"/>
      <c r="O142" s="73"/>
      <c r="P142" s="73"/>
      <c r="Q142" s="15">
        <f t="shared" si="84"/>
        <v>0</v>
      </c>
      <c r="R142" s="87">
        <f>IFERROR(VLOOKUP($B142,'[4]DEN3.1'!$H$3:$P$104,2,FALSE),0)</f>
        <v>0</v>
      </c>
      <c r="S142" s="87">
        <f>IFERROR(VLOOKUP($B142,'[4]DEN3.1'!$H$3:$P$104,3,FALSE),0)</f>
        <v>0</v>
      </c>
      <c r="T142" s="87">
        <f>IFERROR(VLOOKUP($B142,'[4]DEN3.1'!$H$3:$P$104,4,FALSE),0)</f>
        <v>0</v>
      </c>
      <c r="U142" s="87">
        <f>IFERROR(VLOOKUP($B142,'[4]DEN3.1'!$H$3:$P$104,5,FALSE),0)</f>
        <v>0</v>
      </c>
      <c r="V142" s="87">
        <f>IFERROR(VLOOKUP($B142,'[4]DEN3.1'!$H$3:$P$104,6,FALSE),0)</f>
        <v>0</v>
      </c>
      <c r="W142" s="87">
        <f>IFERROR(VLOOKUP($B142,'[4]DEN3.1'!$H$3:$P$104,7,FALSE),0)</f>
        <v>0</v>
      </c>
      <c r="X142" s="87">
        <f>IFERROR(VLOOKUP($B142,'[4]DEN3.1'!$H$3:$P$104,8,FALSE),0)</f>
        <v>0</v>
      </c>
      <c r="Y142" s="73"/>
      <c r="Z142" s="73"/>
      <c r="AA142" s="73"/>
      <c r="AB142" s="73"/>
      <c r="AC142" s="73"/>
      <c r="AD142" s="15">
        <f t="shared" si="85"/>
        <v>0</v>
      </c>
    </row>
    <row r="143" spans="1:30" ht="15" thickBot="1" x14ac:dyDescent="0.25">
      <c r="A143" s="94" t="s">
        <v>174</v>
      </c>
      <c r="B143" s="184" t="s">
        <v>169</v>
      </c>
      <c r="C143" s="59"/>
      <c r="D143" s="59"/>
      <c r="E143" s="87">
        <f>IFERROR(VLOOKUP($B143,'[4]NUM3.1'!$H$3:$P$104,2,FALSE),0)</f>
        <v>0</v>
      </c>
      <c r="F143" s="87">
        <f>IFERROR(VLOOKUP($B143,'[4]NUM3.1'!$H$3:$P$104,3,FALSE),0)</f>
        <v>0</v>
      </c>
      <c r="G143" s="87">
        <f>IFERROR(VLOOKUP($B143,'[4]NUM3.1'!$H$3:$P$104,4,FALSE),0)</f>
        <v>0</v>
      </c>
      <c r="H143" s="87">
        <f>IFERROR(VLOOKUP($B143,'[4]NUM3.1'!$H$3:$P$104,5,FALSE),0)</f>
        <v>0</v>
      </c>
      <c r="I143" s="87">
        <f>IFERROR(VLOOKUP($B143,'[4]NUM3.1'!$H$3:$P$104,6,FALSE),0)</f>
        <v>0</v>
      </c>
      <c r="J143" s="87">
        <f>IFERROR(VLOOKUP($B143,'[4]NUM3.1'!$H$3:$P$104,7,FALSE),0)</f>
        <v>0</v>
      </c>
      <c r="K143" s="87">
        <f>IFERROR(VLOOKUP($B143,'[4]NUM3.1'!$H$3:$P$104,8,FALSE),0)</f>
        <v>0</v>
      </c>
      <c r="L143" s="73"/>
      <c r="M143" s="73"/>
      <c r="N143" s="73"/>
      <c r="O143" s="73"/>
      <c r="P143" s="73"/>
      <c r="Q143" s="15">
        <f t="shared" si="84"/>
        <v>0</v>
      </c>
      <c r="R143" s="87">
        <f>IFERROR(VLOOKUP($B143,'[4]DEN3.1'!$H$3:$P$104,2,FALSE),0)</f>
        <v>0</v>
      </c>
      <c r="S143" s="87">
        <f>IFERROR(VLOOKUP($B143,'[4]DEN3.1'!$H$3:$P$104,3,FALSE),0)</f>
        <v>0</v>
      </c>
      <c r="T143" s="87">
        <f>IFERROR(VLOOKUP($B143,'[4]DEN3.1'!$H$3:$P$104,4,FALSE),0)</f>
        <v>0</v>
      </c>
      <c r="U143" s="87">
        <f>IFERROR(VLOOKUP($B143,'[4]DEN3.1'!$H$3:$P$104,5,FALSE),0)</f>
        <v>0</v>
      </c>
      <c r="V143" s="87">
        <f>IFERROR(VLOOKUP($B143,'[4]DEN3.1'!$H$3:$P$104,6,FALSE),0)</f>
        <v>0</v>
      </c>
      <c r="W143" s="87">
        <f>IFERROR(VLOOKUP($B143,'[4]DEN3.1'!$H$3:$P$104,7,FALSE),0)</f>
        <v>0</v>
      </c>
      <c r="X143" s="87">
        <f>IFERROR(VLOOKUP($B143,'[4]DEN3.1'!$H$3:$P$104,8,FALSE),0)</f>
        <v>0</v>
      </c>
      <c r="Y143" s="73"/>
      <c r="Z143" s="73"/>
      <c r="AA143" s="73"/>
      <c r="AB143" s="73"/>
      <c r="AC143" s="73"/>
      <c r="AD143" s="15">
        <f t="shared" si="85"/>
        <v>0</v>
      </c>
    </row>
    <row r="144" spans="1:30" ht="15" thickBot="1" x14ac:dyDescent="0.25">
      <c r="A144" s="94" t="s">
        <v>174</v>
      </c>
      <c r="B144" s="184" t="s">
        <v>170</v>
      </c>
      <c r="C144" s="59"/>
      <c r="D144" s="59"/>
      <c r="E144" s="87">
        <f>IFERROR(VLOOKUP($B144,'[4]NUM3.1'!$H$3:$P$104,2,FALSE),0)</f>
        <v>0</v>
      </c>
      <c r="F144" s="87">
        <f>IFERROR(VLOOKUP($B144,'[4]NUM3.1'!$H$3:$P$104,3,FALSE),0)</f>
        <v>0</v>
      </c>
      <c r="G144" s="87">
        <f>IFERROR(VLOOKUP($B144,'[4]NUM3.1'!$H$3:$P$104,4,FALSE),0)</f>
        <v>0</v>
      </c>
      <c r="H144" s="87">
        <f>IFERROR(VLOOKUP($B144,'[4]NUM3.1'!$H$3:$P$104,5,FALSE),0)</f>
        <v>0</v>
      </c>
      <c r="I144" s="87">
        <f>IFERROR(VLOOKUP($B144,'[4]NUM3.1'!$H$3:$P$104,6,FALSE),0)</f>
        <v>0</v>
      </c>
      <c r="J144" s="87">
        <f>IFERROR(VLOOKUP($B144,'[4]NUM3.1'!$H$3:$P$104,7,FALSE),0)</f>
        <v>0</v>
      </c>
      <c r="K144" s="87">
        <f>IFERROR(VLOOKUP($B144,'[4]NUM3.1'!$H$3:$P$104,8,FALSE),0)</f>
        <v>0</v>
      </c>
      <c r="L144" s="73"/>
      <c r="M144" s="73"/>
      <c r="N144" s="73"/>
      <c r="O144" s="73"/>
      <c r="P144" s="73"/>
      <c r="Q144" s="15">
        <f t="shared" si="84"/>
        <v>0</v>
      </c>
      <c r="R144" s="87">
        <f>IFERROR(VLOOKUP($B144,'[4]DEN3.1'!$H$3:$P$104,2,FALSE),0)</f>
        <v>0</v>
      </c>
      <c r="S144" s="87">
        <f>IFERROR(VLOOKUP($B144,'[4]DEN3.1'!$H$3:$P$104,3,FALSE),0)</f>
        <v>0</v>
      </c>
      <c r="T144" s="87">
        <f>IFERROR(VLOOKUP($B144,'[4]DEN3.1'!$H$3:$P$104,4,FALSE),0)</f>
        <v>0</v>
      </c>
      <c r="U144" s="87">
        <f>IFERROR(VLOOKUP($B144,'[4]DEN3.1'!$H$3:$P$104,5,FALSE),0)</f>
        <v>0</v>
      </c>
      <c r="V144" s="87">
        <f>IFERROR(VLOOKUP($B144,'[4]DEN3.1'!$H$3:$P$104,6,FALSE),0)</f>
        <v>0</v>
      </c>
      <c r="W144" s="87">
        <f>IFERROR(VLOOKUP($B144,'[4]DEN3.1'!$H$3:$P$104,7,FALSE),0)</f>
        <v>0</v>
      </c>
      <c r="X144" s="87">
        <f>IFERROR(VLOOKUP($B144,'[4]DEN3.1'!$H$3:$P$104,8,FALSE),0)</f>
        <v>0</v>
      </c>
      <c r="Y144" s="73"/>
      <c r="Z144" s="73"/>
      <c r="AA144" s="73"/>
      <c r="AB144" s="73"/>
      <c r="AC144" s="73"/>
      <c r="AD144" s="15">
        <f t="shared" si="85"/>
        <v>0</v>
      </c>
    </row>
    <row r="145" spans="1:30" ht="15" thickBot="1" x14ac:dyDescent="0.25">
      <c r="A145" s="94" t="s">
        <v>174</v>
      </c>
      <c r="B145" s="184" t="s">
        <v>171</v>
      </c>
      <c r="C145" s="59"/>
      <c r="D145" s="59"/>
      <c r="E145" s="87">
        <f>IFERROR(VLOOKUP($B145,'[4]NUM3.1'!$H$3:$P$104,2,FALSE),0)</f>
        <v>0</v>
      </c>
      <c r="F145" s="87">
        <f>IFERROR(VLOOKUP($B145,'[4]NUM3.1'!$H$3:$P$104,3,FALSE),0)</f>
        <v>0</v>
      </c>
      <c r="G145" s="87">
        <f>IFERROR(VLOOKUP($B145,'[4]NUM3.1'!$H$3:$P$104,4,FALSE),0)</f>
        <v>0</v>
      </c>
      <c r="H145" s="87">
        <f>IFERROR(VLOOKUP($B145,'[4]NUM3.1'!$H$3:$P$104,5,FALSE),0)</f>
        <v>0</v>
      </c>
      <c r="I145" s="87">
        <f>IFERROR(VLOOKUP($B145,'[4]NUM3.1'!$H$3:$P$104,6,FALSE),0)</f>
        <v>0</v>
      </c>
      <c r="J145" s="87">
        <f>IFERROR(VLOOKUP($B145,'[4]NUM3.1'!$H$3:$P$104,7,FALSE),0)</f>
        <v>0</v>
      </c>
      <c r="K145" s="87">
        <f>IFERROR(VLOOKUP($B145,'[4]NUM3.1'!$H$3:$P$104,8,FALSE),0)</f>
        <v>0</v>
      </c>
      <c r="L145" s="73"/>
      <c r="M145" s="73"/>
      <c r="N145" s="73"/>
      <c r="O145" s="73"/>
      <c r="P145" s="73"/>
      <c r="Q145" s="15">
        <f t="shared" si="84"/>
        <v>0</v>
      </c>
      <c r="R145" s="87">
        <f>IFERROR(VLOOKUP($B145,'[4]DEN3.1'!$H$3:$P$104,2,FALSE),0)</f>
        <v>0</v>
      </c>
      <c r="S145" s="87">
        <f>IFERROR(VLOOKUP($B145,'[4]DEN3.1'!$H$3:$P$104,3,FALSE),0)</f>
        <v>0</v>
      </c>
      <c r="T145" s="87">
        <f>IFERROR(VLOOKUP($B145,'[4]DEN3.1'!$H$3:$P$104,4,FALSE),0)</f>
        <v>0</v>
      </c>
      <c r="U145" s="87">
        <f>IFERROR(VLOOKUP($B145,'[4]DEN3.1'!$H$3:$P$104,5,FALSE),0)</f>
        <v>0</v>
      </c>
      <c r="V145" s="87">
        <f>IFERROR(VLOOKUP($B145,'[4]DEN3.1'!$H$3:$P$104,6,FALSE),0)</f>
        <v>0</v>
      </c>
      <c r="W145" s="87">
        <f>IFERROR(VLOOKUP($B145,'[4]DEN3.1'!$H$3:$P$104,7,FALSE),0)</f>
        <v>0</v>
      </c>
      <c r="X145" s="87">
        <f>IFERROR(VLOOKUP($B145,'[4]DEN3.1'!$H$3:$P$104,8,FALSE),0)</f>
        <v>0</v>
      </c>
      <c r="Y145" s="73"/>
      <c r="Z145" s="73"/>
      <c r="AA145" s="73"/>
      <c r="AB145" s="73"/>
      <c r="AC145" s="73"/>
      <c r="AD145" s="15">
        <f t="shared" si="85"/>
        <v>0</v>
      </c>
    </row>
    <row r="146" spans="1:30" ht="15" thickBot="1" x14ac:dyDescent="0.25">
      <c r="A146" s="94" t="s">
        <v>174</v>
      </c>
      <c r="B146" s="184" t="s">
        <v>172</v>
      </c>
      <c r="C146" s="59"/>
      <c r="D146" s="59"/>
      <c r="E146" s="87">
        <f>IFERROR(VLOOKUP($B146,'[4]NUM3.1'!$H$3:$P$104,2,FALSE),0)</f>
        <v>0</v>
      </c>
      <c r="F146" s="87">
        <f>IFERROR(VLOOKUP($B146,'[4]NUM3.1'!$H$3:$P$104,3,FALSE),0)</f>
        <v>0</v>
      </c>
      <c r="G146" s="87">
        <f>IFERROR(VLOOKUP($B146,'[4]NUM3.1'!$H$3:$P$104,4,FALSE),0)</f>
        <v>0</v>
      </c>
      <c r="H146" s="87">
        <f>IFERROR(VLOOKUP($B146,'[4]NUM3.1'!$H$3:$P$104,5,FALSE),0)</f>
        <v>0</v>
      </c>
      <c r="I146" s="87">
        <f>IFERROR(VLOOKUP($B146,'[4]NUM3.1'!$H$3:$P$104,6,FALSE),0)</f>
        <v>0</v>
      </c>
      <c r="J146" s="87">
        <f>IFERROR(VLOOKUP($B146,'[4]NUM3.1'!$H$3:$P$104,7,FALSE),0)</f>
        <v>0</v>
      </c>
      <c r="K146" s="87">
        <f>IFERROR(VLOOKUP($B146,'[4]NUM3.1'!$H$3:$P$104,8,FALSE),0)</f>
        <v>0</v>
      </c>
      <c r="L146" s="73"/>
      <c r="M146" s="73"/>
      <c r="N146" s="73"/>
      <c r="O146" s="73"/>
      <c r="P146" s="73"/>
      <c r="Q146" s="15">
        <f t="shared" si="84"/>
        <v>0</v>
      </c>
      <c r="R146" s="87">
        <f>IFERROR(VLOOKUP($B146,'[4]DEN3.1'!$H$3:$P$104,2,FALSE),0)</f>
        <v>0</v>
      </c>
      <c r="S146" s="87">
        <f>IFERROR(VLOOKUP($B146,'[4]DEN3.1'!$H$3:$P$104,3,FALSE),0)</f>
        <v>0</v>
      </c>
      <c r="T146" s="87">
        <f>IFERROR(VLOOKUP($B146,'[4]DEN3.1'!$H$3:$P$104,4,FALSE),0)</f>
        <v>0</v>
      </c>
      <c r="U146" s="87">
        <f>IFERROR(VLOOKUP($B146,'[4]DEN3.1'!$H$3:$P$104,5,FALSE),0)</f>
        <v>0</v>
      </c>
      <c r="V146" s="87">
        <f>IFERROR(VLOOKUP($B146,'[4]DEN3.1'!$H$3:$P$104,6,FALSE),0)</f>
        <v>0</v>
      </c>
      <c r="W146" s="87">
        <f>IFERROR(VLOOKUP($B146,'[4]DEN3.1'!$H$3:$P$104,7,FALSE),0)</f>
        <v>0</v>
      </c>
      <c r="X146" s="87">
        <f>IFERROR(VLOOKUP($B146,'[4]DEN3.1'!$H$3:$P$104,8,FALSE),0)</f>
        <v>0</v>
      </c>
      <c r="Y146" s="73"/>
      <c r="Z146" s="73"/>
      <c r="AA146" s="73"/>
      <c r="AB146" s="73"/>
      <c r="AC146" s="73"/>
      <c r="AD146" s="15">
        <f t="shared" si="85"/>
        <v>0</v>
      </c>
    </row>
    <row r="147" spans="1:30" ht="15" thickBot="1" x14ac:dyDescent="0.25">
      <c r="A147" s="94" t="s">
        <v>174</v>
      </c>
      <c r="B147" s="184" t="s">
        <v>173</v>
      </c>
      <c r="C147" s="59"/>
      <c r="D147" s="59"/>
      <c r="E147" s="87">
        <f>IFERROR(VLOOKUP($B147,'[4]NUM3.1'!$H$3:$P$104,2,FALSE),0)</f>
        <v>0</v>
      </c>
      <c r="F147" s="87">
        <f>IFERROR(VLOOKUP($B147,'[4]NUM3.1'!$H$3:$P$104,3,FALSE),0)</f>
        <v>0</v>
      </c>
      <c r="G147" s="87">
        <f>IFERROR(VLOOKUP($B147,'[4]NUM3.1'!$H$3:$P$104,4,FALSE),0)</f>
        <v>0</v>
      </c>
      <c r="H147" s="87">
        <f>IFERROR(VLOOKUP($B147,'[4]NUM3.1'!$H$3:$P$104,5,FALSE),0)</f>
        <v>0</v>
      </c>
      <c r="I147" s="87">
        <f>IFERROR(VLOOKUP($B147,'[4]NUM3.1'!$H$3:$P$104,6,FALSE),0)</f>
        <v>0</v>
      </c>
      <c r="J147" s="87">
        <f>IFERROR(VLOOKUP($B147,'[4]NUM3.1'!$H$3:$P$104,7,FALSE),0)</f>
        <v>0</v>
      </c>
      <c r="K147" s="87">
        <f>IFERROR(VLOOKUP($B147,'[4]NUM3.1'!$H$3:$P$104,8,FALSE),0)</f>
        <v>0</v>
      </c>
      <c r="L147" s="73"/>
      <c r="M147" s="73"/>
      <c r="N147" s="73"/>
      <c r="O147" s="73"/>
      <c r="P147" s="73"/>
      <c r="Q147" s="15">
        <f>SUM(E147:P147)</f>
        <v>0</v>
      </c>
      <c r="R147" s="87">
        <f>IFERROR(VLOOKUP($B147,'[4]DEN3.1'!$H$3:$P$104,2,FALSE),0)</f>
        <v>0</v>
      </c>
      <c r="S147" s="87">
        <f>IFERROR(VLOOKUP($B147,'[4]DEN3.1'!$H$3:$P$104,3,FALSE),0)</f>
        <v>0</v>
      </c>
      <c r="T147" s="87">
        <f>IFERROR(VLOOKUP($B147,'[4]DEN3.1'!$H$3:$P$104,4,FALSE),0)</f>
        <v>0</v>
      </c>
      <c r="U147" s="87">
        <f>IFERROR(VLOOKUP($B147,'[4]DEN3.1'!$H$3:$P$104,5,FALSE),0)</f>
        <v>0</v>
      </c>
      <c r="V147" s="87">
        <f>IFERROR(VLOOKUP($B147,'[4]DEN3.1'!$H$3:$P$104,6,FALSE),0)</f>
        <v>0</v>
      </c>
      <c r="W147" s="87">
        <f>IFERROR(VLOOKUP($B147,'[4]DEN3.1'!$H$3:$P$104,7,FALSE),0)</f>
        <v>0</v>
      </c>
      <c r="X147" s="87">
        <f>IFERROR(VLOOKUP($B147,'[4]DEN3.1'!$H$3:$P$104,8,FALSE),0)</f>
        <v>0</v>
      </c>
      <c r="Y147" s="73"/>
      <c r="Z147" s="73"/>
      <c r="AA147" s="73"/>
      <c r="AB147" s="73"/>
      <c r="AC147" s="73"/>
      <c r="AD147" s="15">
        <f t="shared" si="85"/>
        <v>0</v>
      </c>
    </row>
    <row r="148" spans="1:30" ht="15" thickBot="1" x14ac:dyDescent="0.25">
      <c r="A148" s="351" t="s">
        <v>185</v>
      </c>
      <c r="B148" s="352"/>
      <c r="C148" s="41">
        <f>+D148/Metas!H74</f>
        <v>1.0204081632653059</v>
      </c>
      <c r="D148" s="17">
        <f>+Q148/AD148</f>
        <v>1</v>
      </c>
      <c r="E148" s="51">
        <f>SUM(E141:E147)</f>
        <v>0</v>
      </c>
      <c r="F148" s="51">
        <f t="shared" ref="F148:P148" si="86">SUM(F141:F147)</f>
        <v>0</v>
      </c>
      <c r="G148" s="51">
        <f t="shared" si="86"/>
        <v>0</v>
      </c>
      <c r="H148" s="51">
        <f t="shared" si="86"/>
        <v>0</v>
      </c>
      <c r="I148" s="51">
        <f t="shared" ref="I148:J148" si="87">SUM(I141:I147)</f>
        <v>1</v>
      </c>
      <c r="J148" s="51">
        <f t="shared" si="87"/>
        <v>0</v>
      </c>
      <c r="K148" s="51">
        <f t="shared" ref="K148" si="88">SUM(K141:K147)</f>
        <v>0</v>
      </c>
      <c r="L148" s="51">
        <f t="shared" si="86"/>
        <v>0</v>
      </c>
      <c r="M148" s="51">
        <f t="shared" si="86"/>
        <v>0</v>
      </c>
      <c r="N148" s="51">
        <f t="shared" si="86"/>
        <v>0</v>
      </c>
      <c r="O148" s="51">
        <f t="shared" si="86"/>
        <v>0</v>
      </c>
      <c r="P148" s="51">
        <f t="shared" si="86"/>
        <v>0</v>
      </c>
      <c r="Q148" s="12">
        <f>SUM(Q141:Q147)</f>
        <v>1</v>
      </c>
      <c r="R148" s="51">
        <f t="shared" ref="R148:AC148" si="89">SUM(R141:R147)</f>
        <v>0</v>
      </c>
      <c r="S148" s="51">
        <f t="shared" si="89"/>
        <v>0</v>
      </c>
      <c r="T148" s="51">
        <f t="shared" si="89"/>
        <v>0</v>
      </c>
      <c r="U148" s="51">
        <f t="shared" si="89"/>
        <v>0</v>
      </c>
      <c r="V148" s="51">
        <f t="shared" ref="V148:W148" si="90">SUM(V141:V147)</f>
        <v>1</v>
      </c>
      <c r="W148" s="51">
        <f t="shared" si="90"/>
        <v>0</v>
      </c>
      <c r="X148" s="51">
        <f t="shared" ref="X148" si="91">SUM(X141:X147)</f>
        <v>0</v>
      </c>
      <c r="Y148" s="51">
        <f t="shared" si="89"/>
        <v>0</v>
      </c>
      <c r="Z148" s="51">
        <f t="shared" si="89"/>
        <v>0</v>
      </c>
      <c r="AA148" s="51">
        <f t="shared" si="89"/>
        <v>0</v>
      </c>
      <c r="AB148" s="51">
        <f t="shared" si="89"/>
        <v>0</v>
      </c>
      <c r="AC148" s="51">
        <f t="shared" si="89"/>
        <v>0</v>
      </c>
      <c r="AD148" s="12">
        <f>SUM(AD141:AD147)</f>
        <v>1</v>
      </c>
    </row>
    <row r="149" spans="1:30" x14ac:dyDescent="0.2">
      <c r="B149" s="112" t="s">
        <v>190</v>
      </c>
      <c r="C149" s="68"/>
      <c r="D149" s="130"/>
      <c r="E149" s="73">
        <f t="shared" ref="E149:AD149" si="92">+E25+E37+E48+E62+E73+E79+E90+E108+E121+E135+E140+E148</f>
        <v>187</v>
      </c>
      <c r="F149" s="73">
        <f t="shared" si="92"/>
        <v>165</v>
      </c>
      <c r="G149" s="73">
        <f t="shared" si="92"/>
        <v>209</v>
      </c>
      <c r="H149" s="73">
        <f t="shared" si="92"/>
        <v>201</v>
      </c>
      <c r="I149" s="73">
        <f t="shared" ref="I149:J149" si="93">+I25+I37+I48+I62+I73+I79+I90+I108+I121+I135+I140+I148</f>
        <v>168</v>
      </c>
      <c r="J149" s="73">
        <f t="shared" si="93"/>
        <v>204</v>
      </c>
      <c r="K149" s="73">
        <f t="shared" ref="K149" si="94">+K25+K37+K48+K62+K73+K79+K90+K108+K121+K135+K140+K148</f>
        <v>207</v>
      </c>
      <c r="L149" s="73">
        <f t="shared" si="92"/>
        <v>0</v>
      </c>
      <c r="M149" s="73">
        <f t="shared" si="92"/>
        <v>0</v>
      </c>
      <c r="N149" s="73">
        <f t="shared" si="92"/>
        <v>0</v>
      </c>
      <c r="O149" s="73">
        <f t="shared" si="92"/>
        <v>0</v>
      </c>
      <c r="P149" s="73">
        <f t="shared" si="92"/>
        <v>0</v>
      </c>
      <c r="Q149" s="64">
        <f t="shared" si="92"/>
        <v>1341</v>
      </c>
      <c r="R149" s="73">
        <f t="shared" si="92"/>
        <v>187</v>
      </c>
      <c r="S149" s="73">
        <f t="shared" si="92"/>
        <v>165</v>
      </c>
      <c r="T149" s="73">
        <f t="shared" si="92"/>
        <v>212</v>
      </c>
      <c r="U149" s="73">
        <f t="shared" si="92"/>
        <v>201</v>
      </c>
      <c r="V149" s="73">
        <f t="shared" ref="V149:W149" si="95">+V25+V37+V48+V62+V73+V79+V90+V108+V121+V135+V140+V148</f>
        <v>169</v>
      </c>
      <c r="W149" s="73">
        <f t="shared" si="95"/>
        <v>204</v>
      </c>
      <c r="X149" s="73">
        <f t="shared" ref="X149" si="96">+X25+X37+X48+X62+X73+X79+X90+X108+X121+X135+X140+X148</f>
        <v>207</v>
      </c>
      <c r="Y149" s="73">
        <f t="shared" si="92"/>
        <v>0</v>
      </c>
      <c r="Z149" s="73">
        <f t="shared" si="92"/>
        <v>0</v>
      </c>
      <c r="AA149" s="73">
        <f t="shared" si="92"/>
        <v>0</v>
      </c>
      <c r="AB149" s="73">
        <f t="shared" si="92"/>
        <v>0</v>
      </c>
      <c r="AC149" s="73">
        <f t="shared" si="92"/>
        <v>0</v>
      </c>
      <c r="AD149" s="64">
        <f t="shared" si="92"/>
        <v>1345</v>
      </c>
    </row>
    <row r="150" spans="1:30" x14ac:dyDescent="0.2">
      <c r="C150" s="69"/>
      <c r="D150" s="84"/>
    </row>
  </sheetData>
  <mergeCells count="21">
    <mergeCell ref="A135:B135"/>
    <mergeCell ref="A140:B140"/>
    <mergeCell ref="A148:B148"/>
    <mergeCell ref="A48:B48"/>
    <mergeCell ref="A62:B62"/>
    <mergeCell ref="A73:B73"/>
    <mergeCell ref="A79:B79"/>
    <mergeCell ref="A90:B90"/>
    <mergeCell ref="A108:B108"/>
    <mergeCell ref="A25:B25"/>
    <mergeCell ref="A37:B37"/>
    <mergeCell ref="A1:A10"/>
    <mergeCell ref="A121:B121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3" style="94" bestFit="1" customWidth="1"/>
    <col min="2" max="2" width="52.140625" style="94" bestFit="1" customWidth="1"/>
    <col min="3" max="3" width="14.42578125" style="58" customWidth="1"/>
    <col min="4" max="4" width="10" style="58" bestFit="1" customWidth="1"/>
    <col min="5" max="11" width="12.42578125" style="71" bestFit="1" customWidth="1"/>
    <col min="12" max="13" width="10.28515625" style="71" bestFit="1" customWidth="1"/>
    <col min="14" max="14" width="10.85546875" style="71" customWidth="1"/>
    <col min="15" max="15" width="9.7109375" style="71" bestFit="1" customWidth="1"/>
    <col min="16" max="16" width="10.28515625" style="71" bestFit="1" customWidth="1"/>
    <col min="17" max="17" width="12.5703125" style="71" bestFit="1" customWidth="1"/>
    <col min="18" max="18" width="14.140625" style="58" customWidth="1"/>
    <col min="19" max="19" width="15.7109375" style="58" customWidth="1"/>
    <col min="20" max="16384" width="11.42578125" style="58"/>
  </cols>
  <sheetData>
    <row r="1" spans="1:19" s="137" customFormat="1" ht="81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368" t="s">
        <v>329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70"/>
    </row>
    <row r="2" spans="1:19" s="137" customFormat="1" ht="15" thickTop="1" x14ac:dyDescent="0.2">
      <c r="A2" s="354"/>
      <c r="B2" s="356"/>
      <c r="C2" s="323"/>
      <c r="D2" s="349"/>
      <c r="E2" s="338" t="s">
        <v>2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71" t="s">
        <v>3</v>
      </c>
      <c r="S2" s="372"/>
    </row>
    <row r="3" spans="1:19" s="137" customFormat="1" x14ac:dyDescent="0.2">
      <c r="A3" s="354"/>
      <c r="B3" s="356"/>
      <c r="C3" s="323"/>
      <c r="D3" s="349"/>
      <c r="E3" s="338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71"/>
      <c r="S3" s="372"/>
    </row>
    <row r="4" spans="1:19" s="137" customFormat="1" x14ac:dyDescent="0.2">
      <c r="A4" s="354"/>
      <c r="B4" s="356"/>
      <c r="C4" s="323"/>
      <c r="D4" s="349"/>
      <c r="E4" s="338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71"/>
      <c r="S4" s="372"/>
    </row>
    <row r="5" spans="1:19" s="137" customFormat="1" x14ac:dyDescent="0.2">
      <c r="A5" s="354"/>
      <c r="B5" s="356"/>
      <c r="C5" s="323"/>
      <c r="D5" s="349"/>
      <c r="E5" s="338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71"/>
      <c r="S5" s="372"/>
    </row>
    <row r="6" spans="1:19" s="137" customFormat="1" x14ac:dyDescent="0.2">
      <c r="A6" s="354"/>
      <c r="B6" s="356"/>
      <c r="C6" s="323"/>
      <c r="D6" s="349"/>
      <c r="E6" s="338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71"/>
      <c r="S6" s="372"/>
    </row>
    <row r="7" spans="1:19" s="137" customFormat="1" x14ac:dyDescent="0.2">
      <c r="A7" s="354"/>
      <c r="B7" s="356"/>
      <c r="C7" s="323"/>
      <c r="D7" s="349"/>
      <c r="E7" s="338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71"/>
      <c r="S7" s="372"/>
    </row>
    <row r="8" spans="1:19" s="137" customFormat="1" x14ac:dyDescent="0.2">
      <c r="A8" s="354"/>
      <c r="B8" s="356"/>
      <c r="C8" s="323"/>
      <c r="D8" s="349"/>
      <c r="E8" s="338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71"/>
      <c r="S8" s="372"/>
    </row>
    <row r="9" spans="1:19" s="137" customFormat="1" ht="15" thickBot="1" x14ac:dyDescent="0.25">
      <c r="A9" s="354"/>
      <c r="B9" s="356"/>
      <c r="C9" s="323"/>
      <c r="D9" s="349"/>
      <c r="E9" s="340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73"/>
      <c r="S9" s="374"/>
    </row>
    <row r="10" spans="1:19" s="137" customFormat="1" ht="27" customHeight="1" thickTop="1" thickBot="1" x14ac:dyDescent="0.25">
      <c r="A10" s="355"/>
      <c r="B10" s="324"/>
      <c r="C10" s="323"/>
      <c r="D10" s="350"/>
      <c r="E10" s="345" t="s">
        <v>330</v>
      </c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5"/>
      <c r="Q10" s="345"/>
      <c r="R10" s="375" t="s">
        <v>331</v>
      </c>
      <c r="S10" s="376"/>
    </row>
    <row r="11" spans="1:19" s="137" customFormat="1" ht="15" thickBot="1" x14ac:dyDescent="0.25">
      <c r="A11" s="146"/>
      <c r="B11" s="146"/>
      <c r="C11" s="324"/>
      <c r="D11" s="140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8" t="s">
        <v>16</v>
      </c>
      <c r="R11" s="377"/>
      <c r="S11" s="378"/>
    </row>
    <row r="12" spans="1:19" ht="15" thickBot="1" x14ac:dyDescent="0.25">
      <c r="A12" s="94" t="s">
        <v>53</v>
      </c>
      <c r="B12" s="184" t="s">
        <v>40</v>
      </c>
      <c r="C12" s="59"/>
      <c r="D12" s="59"/>
      <c r="E12" s="98">
        <f>VLOOKUP($B12,[4]NUM5!$H$3:$P$177,2,FALSE)</f>
        <v>1710</v>
      </c>
      <c r="F12" s="98">
        <f>VLOOKUP($B12,[4]NUM5!$H$3:$P$177,3,FALSE)</f>
        <v>1894</v>
      </c>
      <c r="G12" s="98">
        <f>VLOOKUP($B12,[4]NUM5!$H$3:$P$177,4,FALSE)</f>
        <v>2132</v>
      </c>
      <c r="H12" s="98">
        <f>VLOOKUP($B12,[4]NUM5!$H$3:$P$177,5,FALSE)</f>
        <v>1931</v>
      </c>
      <c r="I12" s="98">
        <f>VLOOKUP($B12,[4]NUM5!$H$3:$P$177,6,FALSE)</f>
        <v>1696</v>
      </c>
      <c r="J12" s="98">
        <f>VLOOKUP($B12,[4]NUM5!$H$3:$P$177,7,FALSE)</f>
        <v>1679</v>
      </c>
      <c r="K12" s="98">
        <f>VLOOKUP($B12,[4]NUM5!$H$3:$P$177,8,FALSE)</f>
        <v>1682</v>
      </c>
      <c r="L12" s="108"/>
      <c r="M12" s="108"/>
      <c r="N12" s="108"/>
      <c r="O12" s="108"/>
      <c r="P12" s="108"/>
      <c r="Q12" s="15">
        <f>SUM(E12:P12)</f>
        <v>12724</v>
      </c>
    </row>
    <row r="13" spans="1:19" ht="15" thickBot="1" x14ac:dyDescent="0.25">
      <c r="A13" s="94" t="s">
        <v>53</v>
      </c>
      <c r="B13" s="184" t="s">
        <v>41</v>
      </c>
      <c r="C13" s="59"/>
      <c r="D13" s="59"/>
      <c r="E13" s="98">
        <f>VLOOKUP($B13,[4]NUM5!$H$3:$P$177,2,FALSE)</f>
        <v>1864</v>
      </c>
      <c r="F13" s="98">
        <f>VLOOKUP($B13,[4]NUM5!$H$3:$P$177,3,FALSE)</f>
        <v>1858</v>
      </c>
      <c r="G13" s="98">
        <f>VLOOKUP($B13,[4]NUM5!$H$3:$P$177,4,FALSE)</f>
        <v>1546</v>
      </c>
      <c r="H13" s="98">
        <f>VLOOKUP($B13,[4]NUM5!$H$3:$P$177,5,FALSE)</f>
        <v>1451</v>
      </c>
      <c r="I13" s="98">
        <f>VLOOKUP($B13,[4]NUM5!$H$3:$P$177,6,FALSE)</f>
        <v>1724</v>
      </c>
      <c r="J13" s="98">
        <f>VLOOKUP($B13,[4]NUM5!$H$3:$P$177,7,FALSE)</f>
        <v>1596</v>
      </c>
      <c r="K13" s="98">
        <f>VLOOKUP($B13,[4]NUM5!$H$3:$P$177,8,FALSE)</f>
        <v>1953</v>
      </c>
      <c r="L13" s="108"/>
      <c r="M13" s="108"/>
      <c r="N13" s="108"/>
      <c r="O13" s="108"/>
      <c r="Q13" s="15">
        <f t="shared" ref="Q13:Q24" si="0">SUM(E13:P13)</f>
        <v>11992</v>
      </c>
    </row>
    <row r="14" spans="1:19" ht="15" thickBot="1" x14ac:dyDescent="0.25">
      <c r="A14" s="94" t="s">
        <v>53</v>
      </c>
      <c r="B14" s="184" t="s">
        <v>42</v>
      </c>
      <c r="C14" s="59"/>
      <c r="D14" s="59"/>
      <c r="E14" s="98">
        <f>VLOOKUP($B14,[4]NUM5!$H$3:$P$177,2,FALSE)</f>
        <v>1873</v>
      </c>
      <c r="F14" s="98">
        <f>VLOOKUP($B14,[4]NUM5!$H$3:$P$177,3,FALSE)</f>
        <v>2128</v>
      </c>
      <c r="G14" s="98">
        <f>VLOOKUP($B14,[4]NUM5!$H$3:$P$177,4,FALSE)</f>
        <v>2688</v>
      </c>
      <c r="H14" s="98">
        <f>VLOOKUP($B14,[4]NUM5!$H$3:$P$177,5,FALSE)</f>
        <v>2041</v>
      </c>
      <c r="I14" s="98">
        <f>VLOOKUP($B14,[4]NUM5!$H$3:$P$177,6,FALSE)</f>
        <v>2227</v>
      </c>
      <c r="J14" s="98">
        <f>VLOOKUP($B14,[4]NUM5!$H$3:$P$177,7,FALSE)</f>
        <v>1983</v>
      </c>
      <c r="K14" s="98">
        <f>VLOOKUP($B14,[4]NUM5!$H$3:$P$177,8,FALSE)</f>
        <v>2283</v>
      </c>
      <c r="L14" s="108"/>
      <c r="M14" s="108"/>
      <c r="N14" s="108"/>
      <c r="O14" s="108"/>
      <c r="Q14" s="15">
        <f t="shared" si="0"/>
        <v>15223</v>
      </c>
    </row>
    <row r="15" spans="1:19" ht="15" thickBot="1" x14ac:dyDescent="0.25">
      <c r="A15" s="94" t="s">
        <v>53</v>
      </c>
      <c r="B15" s="184" t="s">
        <v>43</v>
      </c>
      <c r="C15" s="59"/>
      <c r="D15" s="59"/>
      <c r="E15" s="98">
        <f>VLOOKUP($B15,[4]NUM5!$H$3:$P$177,2,FALSE)</f>
        <v>1783</v>
      </c>
      <c r="F15" s="98">
        <f>VLOOKUP($B15,[4]NUM5!$H$3:$P$177,3,FALSE)</f>
        <v>1635</v>
      </c>
      <c r="G15" s="98">
        <f>VLOOKUP($B15,[4]NUM5!$H$3:$P$177,4,FALSE)</f>
        <v>1759</v>
      </c>
      <c r="H15" s="98">
        <f>VLOOKUP($B15,[4]NUM5!$H$3:$P$177,5,FALSE)</f>
        <v>2228</v>
      </c>
      <c r="I15" s="98">
        <f>VLOOKUP($B15,[4]NUM5!$H$3:$P$177,6,FALSE)</f>
        <v>2441</v>
      </c>
      <c r="J15" s="98">
        <f>VLOOKUP($B15,[4]NUM5!$H$3:$P$177,7,FALSE)</f>
        <v>2090</v>
      </c>
      <c r="K15" s="98">
        <f>VLOOKUP($B15,[4]NUM5!$H$3:$P$177,8,FALSE)</f>
        <v>1906</v>
      </c>
      <c r="L15" s="108"/>
      <c r="M15" s="108"/>
      <c r="N15" s="108"/>
      <c r="O15" s="108"/>
      <c r="Q15" s="15">
        <f t="shared" si="0"/>
        <v>13842</v>
      </c>
    </row>
    <row r="16" spans="1:19" ht="15" thickBot="1" x14ac:dyDescent="0.25">
      <c r="A16" s="94" t="s">
        <v>53</v>
      </c>
      <c r="B16" s="184" t="s">
        <v>44</v>
      </c>
      <c r="C16" s="62"/>
      <c r="D16" s="59"/>
      <c r="E16" s="98">
        <f>VLOOKUP($B16,[4]NUM5!$H$3:$P$177,2,FALSE)</f>
        <v>2012</v>
      </c>
      <c r="F16" s="98">
        <f>VLOOKUP($B16,[4]NUM5!$H$3:$P$177,3,FALSE)</f>
        <v>2276</v>
      </c>
      <c r="G16" s="98">
        <f>VLOOKUP($B16,[4]NUM5!$H$3:$P$177,4,FALSE)</f>
        <v>2657</v>
      </c>
      <c r="H16" s="98">
        <f>VLOOKUP($B16,[4]NUM5!$H$3:$P$177,5,FALSE)</f>
        <v>1905</v>
      </c>
      <c r="I16" s="98">
        <f>VLOOKUP($B16,[4]NUM5!$H$3:$P$177,6,FALSE)</f>
        <v>3371</v>
      </c>
      <c r="J16" s="98">
        <f>VLOOKUP($B16,[4]NUM5!$H$3:$P$177,7,FALSE)</f>
        <v>3501</v>
      </c>
      <c r="K16" s="98">
        <f>VLOOKUP($B16,[4]NUM5!$H$3:$P$177,8,FALSE)</f>
        <v>2758</v>
      </c>
      <c r="L16" s="108"/>
      <c r="M16" s="108"/>
      <c r="N16" s="108"/>
      <c r="O16" s="108"/>
      <c r="Q16" s="15">
        <f t="shared" si="0"/>
        <v>18480</v>
      </c>
    </row>
    <row r="17" spans="1:21" ht="15" thickBot="1" x14ac:dyDescent="0.25">
      <c r="A17" s="94" t="s">
        <v>53</v>
      </c>
      <c r="B17" s="184" t="s">
        <v>45</v>
      </c>
      <c r="C17" s="59"/>
      <c r="D17" s="59"/>
      <c r="E17" s="98">
        <f>VLOOKUP($B17,[4]NUM5!$H$3:$P$177,2,FALSE)</f>
        <v>1556</v>
      </c>
      <c r="F17" s="98">
        <f>VLOOKUP($B17,[4]NUM5!$H$3:$P$177,3,FALSE)</f>
        <v>1284</v>
      </c>
      <c r="G17" s="98">
        <f>VLOOKUP($B17,[4]NUM5!$H$3:$P$177,4,FALSE)</f>
        <v>1561</v>
      </c>
      <c r="H17" s="98">
        <f>VLOOKUP($B17,[4]NUM5!$H$3:$P$177,5,FALSE)</f>
        <v>1066</v>
      </c>
      <c r="I17" s="98">
        <f>VLOOKUP($B17,[4]NUM5!$H$3:$P$177,6,FALSE)</f>
        <v>1705</v>
      </c>
      <c r="J17" s="98">
        <f>VLOOKUP($B17,[4]NUM5!$H$3:$P$177,7,FALSE)</f>
        <v>1585</v>
      </c>
      <c r="K17" s="98">
        <f>VLOOKUP($B17,[4]NUM5!$H$3:$P$177,8,FALSE)</f>
        <v>1767</v>
      </c>
      <c r="L17" s="108"/>
      <c r="M17" s="108"/>
      <c r="N17" s="108"/>
      <c r="O17" s="108"/>
      <c r="Q17" s="15">
        <f t="shared" si="0"/>
        <v>10524</v>
      </c>
    </row>
    <row r="18" spans="1:21" ht="15" thickBot="1" x14ac:dyDescent="0.25">
      <c r="A18" s="94" t="s">
        <v>53</v>
      </c>
      <c r="B18" s="184" t="s">
        <v>46</v>
      </c>
      <c r="C18" s="59"/>
      <c r="D18" s="59"/>
      <c r="E18" s="98">
        <f>VLOOKUP($B18,[4]NUM5!$H$3:$P$177,2,FALSE)</f>
        <v>218</v>
      </c>
      <c r="F18" s="98">
        <f>VLOOKUP($B18,[4]NUM5!$H$3:$P$177,3,FALSE)</f>
        <v>270</v>
      </c>
      <c r="G18" s="98">
        <f>VLOOKUP($B18,[4]NUM5!$H$3:$P$177,4,FALSE)</f>
        <v>415</v>
      </c>
      <c r="H18" s="98">
        <f>VLOOKUP($B18,[4]NUM5!$H$3:$P$177,5,FALSE)</f>
        <v>231</v>
      </c>
      <c r="I18" s="98">
        <f>VLOOKUP($B18,[4]NUM5!$H$3:$P$177,6,FALSE)</f>
        <v>287</v>
      </c>
      <c r="J18" s="98">
        <f>VLOOKUP($B18,[4]NUM5!$H$3:$P$177,7,FALSE)</f>
        <v>296</v>
      </c>
      <c r="K18" s="98">
        <f>VLOOKUP($B18,[4]NUM5!$H$3:$P$177,8,FALSE)</f>
        <v>312</v>
      </c>
      <c r="L18" s="108"/>
      <c r="M18" s="108"/>
      <c r="N18" s="108"/>
      <c r="O18" s="108"/>
      <c r="Q18" s="15">
        <f t="shared" si="0"/>
        <v>2029</v>
      </c>
    </row>
    <row r="19" spans="1:21" ht="15" thickBot="1" x14ac:dyDescent="0.25">
      <c r="A19" s="94" t="s">
        <v>53</v>
      </c>
      <c r="B19" s="184" t="s">
        <v>47</v>
      </c>
      <c r="C19" s="59"/>
      <c r="D19" s="59"/>
      <c r="E19" s="98">
        <f>VLOOKUP($B19,[4]NUM5!$H$3:$P$177,2,FALSE)</f>
        <v>27</v>
      </c>
      <c r="F19" s="98">
        <f>VLOOKUP($B19,[4]NUM5!$H$3:$P$177,3,FALSE)</f>
        <v>48</v>
      </c>
      <c r="G19" s="98">
        <f>VLOOKUP($B19,[4]NUM5!$H$3:$P$177,4,FALSE)</f>
        <v>61</v>
      </c>
      <c r="H19" s="98">
        <f>VLOOKUP($B19,[4]NUM5!$H$3:$P$177,5,FALSE)</f>
        <v>29</v>
      </c>
      <c r="I19" s="98">
        <f>VLOOKUP($B19,[4]NUM5!$H$3:$P$177,6,FALSE)</f>
        <v>42</v>
      </c>
      <c r="J19" s="98">
        <f>VLOOKUP($B19,[4]NUM5!$H$3:$P$177,7,FALSE)</f>
        <v>48</v>
      </c>
      <c r="K19" s="98">
        <f>VLOOKUP($B19,[4]NUM5!$H$3:$P$177,8,FALSE)</f>
        <v>50</v>
      </c>
      <c r="L19" s="108"/>
      <c r="M19" s="108"/>
      <c r="N19" s="108"/>
      <c r="O19" s="108"/>
      <c r="Q19" s="15">
        <f t="shared" si="0"/>
        <v>305</v>
      </c>
    </row>
    <row r="20" spans="1:21" ht="15" thickBot="1" x14ac:dyDescent="0.25">
      <c r="A20" s="94" t="s">
        <v>53</v>
      </c>
      <c r="B20" s="184" t="s">
        <v>48</v>
      </c>
      <c r="C20" s="59"/>
      <c r="D20" s="59"/>
      <c r="E20" s="98">
        <f>VLOOKUP($B20,[4]NUM5!$H$3:$P$177,2,FALSE)</f>
        <v>43</v>
      </c>
      <c r="F20" s="98">
        <f>VLOOKUP($B20,[4]NUM5!$H$3:$P$177,3,FALSE)</f>
        <v>30</v>
      </c>
      <c r="G20" s="98">
        <f>VLOOKUP($B20,[4]NUM5!$H$3:$P$177,4,FALSE)</f>
        <v>37</v>
      </c>
      <c r="H20" s="98">
        <f>VLOOKUP($B20,[4]NUM5!$H$3:$P$177,5,FALSE)</f>
        <v>35</v>
      </c>
      <c r="I20" s="98">
        <f>VLOOKUP($B20,[4]NUM5!$H$3:$P$177,6,FALSE)</f>
        <v>40</v>
      </c>
      <c r="J20" s="98">
        <f>VLOOKUP($B20,[4]NUM5!$H$3:$P$177,7,FALSE)</f>
        <v>45</v>
      </c>
      <c r="K20" s="98">
        <f>VLOOKUP($B20,[4]NUM5!$H$3:$P$177,8,FALSE)</f>
        <v>26</v>
      </c>
      <c r="L20" s="108"/>
      <c r="M20" s="108"/>
      <c r="N20" s="108"/>
      <c r="O20" s="108"/>
      <c r="Q20" s="15">
        <f t="shared" si="0"/>
        <v>256</v>
      </c>
    </row>
    <row r="21" spans="1:21" ht="15" thickBot="1" x14ac:dyDescent="0.25">
      <c r="A21" s="94" t="s">
        <v>53</v>
      </c>
      <c r="B21" s="184" t="s">
        <v>49</v>
      </c>
      <c r="C21" s="63"/>
      <c r="D21" s="59"/>
      <c r="E21" s="98">
        <f>VLOOKUP($B21,[4]NUM5!$H$3:$P$177,2,FALSE)</f>
        <v>34</v>
      </c>
      <c r="F21" s="98">
        <f>VLOOKUP($B21,[4]NUM5!$H$3:$P$177,3,FALSE)</f>
        <v>43</v>
      </c>
      <c r="G21" s="98">
        <f>VLOOKUP($B21,[4]NUM5!$H$3:$P$177,4,FALSE)</f>
        <v>70</v>
      </c>
      <c r="H21" s="98">
        <f>VLOOKUP($B21,[4]NUM5!$H$3:$P$177,5,FALSE)</f>
        <v>49</v>
      </c>
      <c r="I21" s="98">
        <f>VLOOKUP($B21,[4]NUM5!$H$3:$P$177,6,FALSE)</f>
        <v>19</v>
      </c>
      <c r="J21" s="98">
        <f>VLOOKUP($B21,[4]NUM5!$H$3:$P$177,7,FALSE)</f>
        <v>45</v>
      </c>
      <c r="K21" s="98">
        <f>VLOOKUP($B21,[4]NUM5!$H$3:$P$177,8,FALSE)</f>
        <v>48</v>
      </c>
      <c r="L21" s="108"/>
      <c r="M21" s="108"/>
      <c r="N21" s="108"/>
      <c r="O21" s="108"/>
      <c r="Q21" s="15">
        <f t="shared" si="0"/>
        <v>308</v>
      </c>
    </row>
    <row r="22" spans="1:21" ht="15" thickBot="1" x14ac:dyDescent="0.25">
      <c r="A22" s="94" t="s">
        <v>53</v>
      </c>
      <c r="B22" s="184" t="s">
        <v>50</v>
      </c>
      <c r="C22" s="59"/>
      <c r="D22" s="59"/>
      <c r="E22" s="98">
        <f>VLOOKUP($B22,[4]NUM5!$H$3:$P$177,2,FALSE)</f>
        <v>470</v>
      </c>
      <c r="F22" s="98">
        <f>VLOOKUP($B22,[4]NUM5!$H$3:$P$177,3,FALSE)</f>
        <v>447</v>
      </c>
      <c r="G22" s="98">
        <f>VLOOKUP($B22,[4]NUM5!$H$3:$P$177,4,FALSE)</f>
        <v>459</v>
      </c>
      <c r="H22" s="98">
        <f>VLOOKUP($B22,[4]NUM5!$H$3:$P$177,5,FALSE)</f>
        <v>331</v>
      </c>
      <c r="I22" s="98">
        <f>VLOOKUP($B22,[4]NUM5!$H$3:$P$177,6,FALSE)</f>
        <v>308</v>
      </c>
      <c r="J22" s="98">
        <f>VLOOKUP($B22,[4]NUM5!$H$3:$P$177,7,FALSE)</f>
        <v>377</v>
      </c>
      <c r="K22" s="98">
        <f>VLOOKUP($B22,[4]NUM5!$H$3:$P$177,8,FALSE)</f>
        <v>311</v>
      </c>
      <c r="L22" s="108"/>
      <c r="M22" s="108"/>
      <c r="N22" s="108"/>
      <c r="O22" s="108"/>
      <c r="Q22" s="15">
        <f t="shared" si="0"/>
        <v>2703</v>
      </c>
    </row>
    <row r="23" spans="1:21" ht="15" thickBot="1" x14ac:dyDescent="0.25">
      <c r="A23" s="94" t="s">
        <v>53</v>
      </c>
      <c r="B23" s="184" t="s">
        <v>51</v>
      </c>
      <c r="C23" s="59"/>
      <c r="D23" s="59"/>
      <c r="E23" s="98">
        <f>VLOOKUP($B23,[4]NUM5!$H$3:$P$177,2,FALSE)</f>
        <v>119</v>
      </c>
      <c r="F23" s="98">
        <f>VLOOKUP($B23,[4]NUM5!$H$3:$P$177,3,FALSE)</f>
        <v>52</v>
      </c>
      <c r="G23" s="98">
        <f>VLOOKUP($B23,[4]NUM5!$H$3:$P$177,4,FALSE)</f>
        <v>153</v>
      </c>
      <c r="H23" s="98">
        <f>VLOOKUP($B23,[4]NUM5!$H$3:$P$177,5,FALSE)</f>
        <v>93</v>
      </c>
      <c r="I23" s="98">
        <f>VLOOKUP($B23,[4]NUM5!$H$3:$P$177,6,FALSE)</f>
        <v>159</v>
      </c>
      <c r="J23" s="98">
        <f>VLOOKUP($B23,[4]NUM5!$H$3:$P$177,7,FALSE)</f>
        <v>95</v>
      </c>
      <c r="K23" s="98">
        <f>VLOOKUP($B23,[4]NUM5!$H$3:$P$177,8,FALSE)</f>
        <v>93</v>
      </c>
      <c r="L23" s="108"/>
      <c r="M23" s="108"/>
      <c r="N23" s="108"/>
      <c r="O23" s="108"/>
      <c r="Q23" s="15">
        <f t="shared" si="0"/>
        <v>764</v>
      </c>
      <c r="U23" s="65"/>
    </row>
    <row r="24" spans="1:21" ht="15" thickBot="1" x14ac:dyDescent="0.25">
      <c r="A24" s="94" t="s">
        <v>53</v>
      </c>
      <c r="B24" s="184" t="s">
        <v>52</v>
      </c>
      <c r="C24" s="59"/>
      <c r="D24" s="59"/>
      <c r="E24" s="98">
        <f>VLOOKUP($B24,[4]NUM5!$H$3:$P$177,2,FALSE)</f>
        <v>285</v>
      </c>
      <c r="F24" s="98">
        <f>VLOOKUP($B24,[4]NUM5!$H$3:$P$177,3,FALSE)</f>
        <v>210</v>
      </c>
      <c r="G24" s="98">
        <f>VLOOKUP($B24,[4]NUM5!$H$3:$P$177,4,FALSE)</f>
        <v>333</v>
      </c>
      <c r="H24" s="98">
        <f>VLOOKUP($B24,[4]NUM5!$H$3:$P$177,5,FALSE)</f>
        <v>197</v>
      </c>
      <c r="I24" s="98">
        <f>VLOOKUP($B24,[4]NUM5!$H$3:$P$177,6,FALSE)</f>
        <v>172</v>
      </c>
      <c r="J24" s="98">
        <f>VLOOKUP($B24,[4]NUM5!$H$3:$P$177,7,FALSE)</f>
        <v>195</v>
      </c>
      <c r="K24" s="98">
        <f>VLOOKUP($B24,[4]NUM5!$H$3:$P$177,8,FALSE)</f>
        <v>192</v>
      </c>
      <c r="L24" s="108"/>
      <c r="M24" s="108"/>
      <c r="N24" s="108"/>
      <c r="O24" s="108"/>
      <c r="Q24" s="15">
        <f t="shared" si="0"/>
        <v>1584</v>
      </c>
    </row>
    <row r="25" spans="1:21" ht="15" thickBot="1" x14ac:dyDescent="0.25">
      <c r="A25" s="360" t="s">
        <v>175</v>
      </c>
      <c r="B25" s="361"/>
      <c r="C25" s="276">
        <f>+D25/Metas!I69</f>
        <v>1.2602031958555266</v>
      </c>
      <c r="D25" s="116">
        <f>+Q25/R25</f>
        <v>0.47257783935249326</v>
      </c>
      <c r="E25" s="72">
        <f>SUM(E12:E24)</f>
        <v>11994</v>
      </c>
      <c r="F25" s="72">
        <f t="shared" ref="F25:P25" si="1">SUM(F12:F24)</f>
        <v>12175</v>
      </c>
      <c r="G25" s="72">
        <f t="shared" si="1"/>
        <v>13871</v>
      </c>
      <c r="H25" s="72">
        <f t="shared" si="1"/>
        <v>11587</v>
      </c>
      <c r="I25" s="72">
        <f t="shared" ref="I25:J25" si="2">SUM(I12:I24)</f>
        <v>14191</v>
      </c>
      <c r="J25" s="72">
        <f t="shared" si="2"/>
        <v>13535</v>
      </c>
      <c r="K25" s="72">
        <f t="shared" ref="K25" si="3">SUM(K12:K24)</f>
        <v>13381</v>
      </c>
      <c r="L25" s="72">
        <f t="shared" si="1"/>
        <v>0</v>
      </c>
      <c r="M25" s="72">
        <f t="shared" si="1"/>
        <v>0</v>
      </c>
      <c r="N25" s="72">
        <f t="shared" si="1"/>
        <v>0</v>
      </c>
      <c r="O25" s="72">
        <f>SUM(O12:O24)</f>
        <v>0</v>
      </c>
      <c r="P25" s="72">
        <f t="shared" si="1"/>
        <v>0</v>
      </c>
      <c r="Q25" s="117">
        <f>SUM(Q12:Q24)</f>
        <v>90734</v>
      </c>
      <c r="R25" s="362">
        <v>191998</v>
      </c>
      <c r="S25" s="363"/>
      <c r="T25" s="78"/>
    </row>
    <row r="26" spans="1:21" ht="15" thickBot="1" x14ac:dyDescent="0.25">
      <c r="A26" s="94" t="s">
        <v>54</v>
      </c>
      <c r="B26" s="184" t="s">
        <v>55</v>
      </c>
      <c r="C26" s="59"/>
      <c r="D26" s="79"/>
      <c r="E26" s="98">
        <f>VLOOKUP($B26,[4]NUM5!$H$3:$P$177,2,FALSE)</f>
        <v>2231</v>
      </c>
      <c r="F26" s="98">
        <f>VLOOKUP($B26,[4]NUM5!$H$3:$P$177,3,FALSE)</f>
        <v>2159</v>
      </c>
      <c r="G26" s="98">
        <f>VLOOKUP($B26,[4]NUM5!$H$3:$P$177,4,FALSE)</f>
        <v>2916</v>
      </c>
      <c r="H26" s="98">
        <f>VLOOKUP($B26,[4]NUM5!$H$3:$P$177,5,FALSE)</f>
        <v>2246</v>
      </c>
      <c r="I26" s="98">
        <f>VLOOKUP($B26,[4]NUM5!$H$3:$P$177,6,FALSE)</f>
        <v>2967</v>
      </c>
      <c r="J26" s="98">
        <f>VLOOKUP($B26,[4]NUM5!$H$3:$P$177,7,FALSE)</f>
        <v>2872</v>
      </c>
      <c r="K26" s="98">
        <f>VLOOKUP($B26,[4]NUM5!$H$3:$P$177,8,FALSE)</f>
        <v>2754</v>
      </c>
      <c r="L26" s="98"/>
      <c r="M26" s="98"/>
      <c r="N26" s="98"/>
      <c r="O26" s="98"/>
      <c r="Q26" s="15">
        <f t="shared" ref="Q26:Q36" si="4">SUM(E26:P26)</f>
        <v>18145</v>
      </c>
      <c r="U26" s="80"/>
    </row>
    <row r="27" spans="1:21" ht="15" thickBot="1" x14ac:dyDescent="0.25">
      <c r="A27" s="94" t="s">
        <v>54</v>
      </c>
      <c r="B27" s="184" t="s">
        <v>56</v>
      </c>
      <c r="C27" s="59"/>
      <c r="D27" s="79"/>
      <c r="E27" s="98">
        <f>VLOOKUP($B27,[4]NUM5!$H$3:$P$177,2,FALSE)</f>
        <v>3402</v>
      </c>
      <c r="F27" s="98">
        <f>VLOOKUP($B27,[4]NUM5!$H$3:$P$177,3,FALSE)</f>
        <v>2581</v>
      </c>
      <c r="G27" s="98">
        <f>VLOOKUP($B27,[4]NUM5!$H$3:$P$177,4,FALSE)</f>
        <v>2755</v>
      </c>
      <c r="H27" s="98">
        <f>VLOOKUP($B27,[4]NUM5!$H$3:$P$177,5,FALSE)</f>
        <v>2531</v>
      </c>
      <c r="I27" s="98">
        <f>VLOOKUP($B27,[4]NUM5!$H$3:$P$177,6,FALSE)</f>
        <v>3319</v>
      </c>
      <c r="J27" s="98">
        <f>VLOOKUP($B27,[4]NUM5!$H$3:$P$177,7,FALSE)</f>
        <v>3148</v>
      </c>
      <c r="K27" s="98">
        <f>VLOOKUP($B27,[4]NUM5!$H$3:$P$177,8,FALSE)</f>
        <v>3412</v>
      </c>
      <c r="L27" s="98"/>
      <c r="M27" s="98"/>
      <c r="N27" s="98"/>
      <c r="O27" s="98"/>
      <c r="Q27" s="15">
        <f t="shared" si="4"/>
        <v>21148</v>
      </c>
    </row>
    <row r="28" spans="1:21" ht="15" thickBot="1" x14ac:dyDescent="0.25">
      <c r="A28" s="94" t="s">
        <v>54</v>
      </c>
      <c r="B28" s="184" t="s">
        <v>57</v>
      </c>
      <c r="C28" s="59"/>
      <c r="D28" s="79"/>
      <c r="E28" s="98">
        <f>VLOOKUP($B28,[4]NUM5!$H$3:$P$177,2,FALSE)</f>
        <v>4261</v>
      </c>
      <c r="F28" s="98">
        <f>VLOOKUP($B28,[4]NUM5!$H$3:$P$177,3,FALSE)</f>
        <v>3637</v>
      </c>
      <c r="G28" s="98">
        <f>VLOOKUP($B28,[4]NUM5!$H$3:$P$177,4,FALSE)</f>
        <v>4783</v>
      </c>
      <c r="H28" s="98">
        <f>VLOOKUP($B28,[4]NUM5!$H$3:$P$177,5,FALSE)</f>
        <v>4830</v>
      </c>
      <c r="I28" s="98">
        <f>VLOOKUP($B28,[4]NUM5!$H$3:$P$177,6,FALSE)</f>
        <v>4261</v>
      </c>
      <c r="J28" s="98">
        <f>VLOOKUP($B28,[4]NUM5!$H$3:$P$177,7,FALSE)</f>
        <v>3861</v>
      </c>
      <c r="K28" s="98">
        <f>VLOOKUP($B28,[4]NUM5!$H$3:$P$177,8,FALSE)</f>
        <v>3901</v>
      </c>
      <c r="L28" s="98"/>
      <c r="M28" s="98"/>
      <c r="N28" s="98"/>
      <c r="O28" s="98"/>
      <c r="Q28" s="15">
        <f t="shared" si="4"/>
        <v>29534</v>
      </c>
    </row>
    <row r="29" spans="1:21" ht="15" thickBot="1" x14ac:dyDescent="0.25">
      <c r="A29" s="94" t="s">
        <v>54</v>
      </c>
      <c r="B29" s="184" t="s">
        <v>58</v>
      </c>
      <c r="C29" s="59"/>
      <c r="D29" s="79"/>
      <c r="E29" s="98">
        <f>VLOOKUP($B29,[4]NUM5!$H$3:$P$177,2,FALSE)</f>
        <v>680</v>
      </c>
      <c r="F29" s="98">
        <f>VLOOKUP($B29,[4]NUM5!$H$3:$P$177,3,FALSE)</f>
        <v>646</v>
      </c>
      <c r="G29" s="98">
        <f>VLOOKUP($B29,[4]NUM5!$H$3:$P$177,4,FALSE)</f>
        <v>870</v>
      </c>
      <c r="H29" s="98">
        <f>VLOOKUP($B29,[4]NUM5!$H$3:$P$177,5,FALSE)</f>
        <v>613</v>
      </c>
      <c r="I29" s="98">
        <f>VLOOKUP($B29,[4]NUM5!$H$3:$P$177,6,FALSE)</f>
        <v>729</v>
      </c>
      <c r="J29" s="98">
        <f>VLOOKUP($B29,[4]NUM5!$H$3:$P$177,7,FALSE)</f>
        <v>847</v>
      </c>
      <c r="K29" s="98">
        <f>VLOOKUP($B29,[4]NUM5!$H$3:$P$177,8,FALSE)</f>
        <v>767</v>
      </c>
      <c r="L29" s="98"/>
      <c r="M29" s="98"/>
      <c r="N29" s="98"/>
      <c r="O29" s="98"/>
      <c r="Q29" s="15">
        <f t="shared" si="4"/>
        <v>5152</v>
      </c>
    </row>
    <row r="30" spans="1:21" ht="15" thickBot="1" x14ac:dyDescent="0.25">
      <c r="A30" s="94" t="s">
        <v>54</v>
      </c>
      <c r="B30" s="184" t="s">
        <v>59</v>
      </c>
      <c r="C30" s="59"/>
      <c r="D30" s="79"/>
      <c r="E30" s="98">
        <f>VLOOKUP($B30,[4]NUM5!$H$3:$P$177,2,FALSE)</f>
        <v>3297</v>
      </c>
      <c r="F30" s="98">
        <f>VLOOKUP($B30,[4]NUM5!$H$3:$P$177,3,FALSE)</f>
        <v>3021</v>
      </c>
      <c r="G30" s="98">
        <f>VLOOKUP($B30,[4]NUM5!$H$3:$P$177,4,FALSE)</f>
        <v>3082</v>
      </c>
      <c r="H30" s="98">
        <f>VLOOKUP($B30,[4]NUM5!$H$3:$P$177,5,FALSE)</f>
        <v>2307</v>
      </c>
      <c r="I30" s="98">
        <f>VLOOKUP($B30,[4]NUM5!$H$3:$P$177,6,FALSE)</f>
        <v>3303</v>
      </c>
      <c r="J30" s="98">
        <f>VLOOKUP($B30,[4]NUM5!$H$3:$P$177,7,FALSE)</f>
        <v>3608</v>
      </c>
      <c r="K30" s="98">
        <f>VLOOKUP($B30,[4]NUM5!$H$3:$P$177,8,FALSE)</f>
        <v>3345</v>
      </c>
      <c r="L30" s="98"/>
      <c r="M30" s="98"/>
      <c r="N30" s="98"/>
      <c r="O30" s="98"/>
      <c r="Q30" s="15">
        <f t="shared" si="4"/>
        <v>21963</v>
      </c>
    </row>
    <row r="31" spans="1:21" ht="15" thickBot="1" x14ac:dyDescent="0.25">
      <c r="A31" s="94" t="s">
        <v>54</v>
      </c>
      <c r="B31" s="184" t="s">
        <v>60</v>
      </c>
      <c r="C31" s="59"/>
      <c r="D31" s="79"/>
      <c r="E31" s="98">
        <f>VLOOKUP($B31,[4]NUM5!$H$3:$P$177,2,FALSE)</f>
        <v>14</v>
      </c>
      <c r="F31" s="98">
        <f>VLOOKUP($B31,[4]NUM5!$H$3:$P$177,3,FALSE)</f>
        <v>12</v>
      </c>
      <c r="G31" s="98">
        <f>VLOOKUP($B31,[4]NUM5!$H$3:$P$177,4,FALSE)</f>
        <v>20</v>
      </c>
      <c r="H31" s="98">
        <f>VLOOKUP($B31,[4]NUM5!$H$3:$P$177,5,FALSE)</f>
        <v>0</v>
      </c>
      <c r="I31" s="98">
        <f>VLOOKUP($B31,[4]NUM5!$H$3:$P$177,6,FALSE)</f>
        <v>17</v>
      </c>
      <c r="J31" s="98">
        <f>VLOOKUP($B31,[4]NUM5!$H$3:$P$177,7,FALSE)</f>
        <v>15</v>
      </c>
      <c r="K31" s="98">
        <f>VLOOKUP($B31,[4]NUM5!$H$3:$P$177,8,FALSE)</f>
        <v>4</v>
      </c>
      <c r="L31" s="98"/>
      <c r="M31" s="98"/>
      <c r="N31" s="98"/>
      <c r="O31" s="98"/>
      <c r="Q31" s="15">
        <f t="shared" si="4"/>
        <v>82</v>
      </c>
    </row>
    <row r="32" spans="1:21" ht="15" thickBot="1" x14ac:dyDescent="0.25">
      <c r="A32" s="94" t="s">
        <v>54</v>
      </c>
      <c r="B32" s="184" t="s">
        <v>61</v>
      </c>
      <c r="C32" s="59"/>
      <c r="D32" s="79"/>
      <c r="E32" s="98">
        <f>VLOOKUP($B32,[4]NUM5!$H$3:$P$177,2,FALSE)</f>
        <v>271</v>
      </c>
      <c r="F32" s="98">
        <f>VLOOKUP($B32,[4]NUM5!$H$3:$P$177,3,FALSE)</f>
        <v>203</v>
      </c>
      <c r="G32" s="98">
        <f>VLOOKUP($B32,[4]NUM5!$H$3:$P$177,4,FALSE)</f>
        <v>239</v>
      </c>
      <c r="H32" s="98">
        <f>VLOOKUP($B32,[4]NUM5!$H$3:$P$177,5,FALSE)</f>
        <v>187</v>
      </c>
      <c r="I32" s="98">
        <f>VLOOKUP($B32,[4]NUM5!$H$3:$P$177,6,FALSE)</f>
        <v>199</v>
      </c>
      <c r="J32" s="98">
        <f>VLOOKUP($B32,[4]NUM5!$H$3:$P$177,7,FALSE)</f>
        <v>233</v>
      </c>
      <c r="K32" s="98">
        <f>VLOOKUP($B32,[4]NUM5!$H$3:$P$177,8,FALSE)</f>
        <v>171</v>
      </c>
      <c r="L32" s="98"/>
      <c r="M32" s="98"/>
      <c r="N32" s="98"/>
      <c r="O32" s="98"/>
      <c r="Q32" s="15">
        <f t="shared" si="4"/>
        <v>1503</v>
      </c>
    </row>
    <row r="33" spans="1:19" ht="15" thickBot="1" x14ac:dyDescent="0.25">
      <c r="A33" s="94" t="s">
        <v>54</v>
      </c>
      <c r="B33" s="184" t="s">
        <v>62</v>
      </c>
      <c r="C33" s="59"/>
      <c r="D33" s="79"/>
      <c r="E33" s="98">
        <f>VLOOKUP($B33,[4]NUM5!$H$3:$P$177,2,FALSE)</f>
        <v>680</v>
      </c>
      <c r="F33" s="98">
        <f>VLOOKUP($B33,[4]NUM5!$H$3:$P$177,3,FALSE)</f>
        <v>592</v>
      </c>
      <c r="G33" s="98">
        <f>VLOOKUP($B33,[4]NUM5!$H$3:$P$177,4,FALSE)</f>
        <v>661</v>
      </c>
      <c r="H33" s="98">
        <f>VLOOKUP($B33,[4]NUM5!$H$3:$P$177,5,FALSE)</f>
        <v>517</v>
      </c>
      <c r="I33" s="98">
        <f>VLOOKUP($B33,[4]NUM5!$H$3:$P$177,6,FALSE)</f>
        <v>1086</v>
      </c>
      <c r="J33" s="98">
        <f>VLOOKUP($B33,[4]NUM5!$H$3:$P$177,7,FALSE)</f>
        <v>925</v>
      </c>
      <c r="K33" s="98">
        <f>VLOOKUP($B33,[4]NUM5!$H$3:$P$177,8,FALSE)</f>
        <v>944</v>
      </c>
      <c r="L33" s="98"/>
      <c r="M33" s="98"/>
      <c r="N33" s="98"/>
      <c r="O33" s="98"/>
      <c r="Q33" s="15">
        <f t="shared" si="4"/>
        <v>5405</v>
      </c>
    </row>
    <row r="34" spans="1:19" ht="15" thickBot="1" x14ac:dyDescent="0.25">
      <c r="A34" s="94" t="s">
        <v>54</v>
      </c>
      <c r="B34" s="184" t="s">
        <v>63</v>
      </c>
      <c r="C34" s="59"/>
      <c r="D34" s="79"/>
      <c r="E34" s="98">
        <f>VLOOKUP($B34,[4]NUM5!$H$3:$P$177,2,FALSE)</f>
        <v>48</v>
      </c>
      <c r="F34" s="98">
        <f>VLOOKUP($B34,[4]NUM5!$H$3:$P$177,3,FALSE)</f>
        <v>48</v>
      </c>
      <c r="G34" s="98">
        <f>VLOOKUP($B34,[4]NUM5!$H$3:$P$177,4,FALSE)</f>
        <v>53</v>
      </c>
      <c r="H34" s="98">
        <f>VLOOKUP($B34,[4]NUM5!$H$3:$P$177,5,FALSE)</f>
        <v>55</v>
      </c>
      <c r="I34" s="98">
        <f>VLOOKUP($B34,[4]NUM5!$H$3:$P$177,6,FALSE)</f>
        <v>62</v>
      </c>
      <c r="J34" s="98">
        <f>VLOOKUP($B34,[4]NUM5!$H$3:$P$177,7,FALSE)</f>
        <v>61</v>
      </c>
      <c r="K34" s="98">
        <f>VLOOKUP($B34,[4]NUM5!$H$3:$P$177,8,FALSE)</f>
        <v>67</v>
      </c>
      <c r="L34" s="98"/>
      <c r="M34" s="98"/>
      <c r="N34" s="98"/>
      <c r="O34" s="98"/>
      <c r="Q34" s="15">
        <f t="shared" si="4"/>
        <v>394</v>
      </c>
    </row>
    <row r="35" spans="1:19" ht="15" thickBot="1" x14ac:dyDescent="0.25">
      <c r="A35" s="94" t="s">
        <v>54</v>
      </c>
      <c r="B35" s="184" t="s">
        <v>64</v>
      </c>
      <c r="C35" s="59"/>
      <c r="D35" s="79"/>
      <c r="E35" s="98">
        <f>VLOOKUP($B35,[4]NUM5!$H$3:$P$177,2,FALSE)</f>
        <v>356</v>
      </c>
      <c r="F35" s="98">
        <f>VLOOKUP($B35,[4]NUM5!$H$3:$P$177,3,FALSE)</f>
        <v>376</v>
      </c>
      <c r="G35" s="98">
        <f>VLOOKUP($B35,[4]NUM5!$H$3:$P$177,4,FALSE)</f>
        <v>445</v>
      </c>
      <c r="H35" s="98">
        <f>VLOOKUP($B35,[4]NUM5!$H$3:$P$177,5,FALSE)</f>
        <v>299</v>
      </c>
      <c r="I35" s="98">
        <f>VLOOKUP($B35,[4]NUM5!$H$3:$P$177,6,FALSE)</f>
        <v>357</v>
      </c>
      <c r="J35" s="98">
        <f>VLOOKUP($B35,[4]NUM5!$H$3:$P$177,7,FALSE)</f>
        <v>260</v>
      </c>
      <c r="K35" s="98">
        <f>VLOOKUP($B35,[4]NUM5!$H$3:$P$177,8,FALSE)</f>
        <v>447</v>
      </c>
      <c r="L35" s="98"/>
      <c r="M35" s="98"/>
      <c r="N35" s="98"/>
      <c r="O35" s="98"/>
      <c r="Q35" s="15">
        <f t="shared" si="4"/>
        <v>2540</v>
      </c>
    </row>
    <row r="36" spans="1:19" ht="15" thickBot="1" x14ac:dyDescent="0.25">
      <c r="A36" s="94" t="s">
        <v>54</v>
      </c>
      <c r="B36" s="184" t="s">
        <v>346</v>
      </c>
      <c r="C36" s="59"/>
      <c r="D36" s="79"/>
      <c r="E36" s="98">
        <f>VLOOKUP($B36,[4]NUM5!$H$3:$P$177,2,FALSE)</f>
        <v>369</v>
      </c>
      <c r="F36" s="98">
        <f>VLOOKUP($B36,[4]NUM5!$H$3:$P$177,3,FALSE)</f>
        <v>237</v>
      </c>
      <c r="G36" s="98">
        <f>VLOOKUP($B36,[4]NUM5!$H$3:$P$177,4,FALSE)</f>
        <v>538</v>
      </c>
      <c r="H36" s="98">
        <f>VLOOKUP($B36,[4]NUM5!$H$3:$P$177,5,FALSE)</f>
        <v>412</v>
      </c>
      <c r="I36" s="98">
        <f>VLOOKUP($B36,[4]NUM5!$H$3:$P$177,6,FALSE)</f>
        <v>707</v>
      </c>
      <c r="J36" s="98">
        <f>VLOOKUP($B36,[4]NUM5!$H$3:$P$177,7,FALSE)</f>
        <v>608</v>
      </c>
      <c r="K36" s="98">
        <f>VLOOKUP($B36,[4]NUM5!$H$3:$P$177,8,FALSE)</f>
        <v>453</v>
      </c>
      <c r="L36" s="98"/>
      <c r="M36" s="98"/>
      <c r="N36" s="98"/>
      <c r="O36" s="98"/>
      <c r="Q36" s="15">
        <f t="shared" si="4"/>
        <v>3324</v>
      </c>
    </row>
    <row r="37" spans="1:19" s="61" customFormat="1" ht="15" thickBot="1" x14ac:dyDescent="0.25">
      <c r="A37" s="360" t="s">
        <v>176</v>
      </c>
      <c r="B37" s="361"/>
      <c r="C37" s="276">
        <f>+D37/Metas!I67</f>
        <v>1.1787566864403578</v>
      </c>
      <c r="D37" s="116">
        <f>+Q37/R37</f>
        <v>0.5893783432201789</v>
      </c>
      <c r="E37" s="117">
        <f>SUM(E26:E36)</f>
        <v>15609</v>
      </c>
      <c r="F37" s="117">
        <f t="shared" ref="F37:P37" si="5">SUM(F26:F36)</f>
        <v>13512</v>
      </c>
      <c r="G37" s="117">
        <f t="shared" si="5"/>
        <v>16362</v>
      </c>
      <c r="H37" s="117">
        <f>SUM(H26:H36)</f>
        <v>13997</v>
      </c>
      <c r="I37" s="117">
        <f>SUM(I26:I36)</f>
        <v>17007</v>
      </c>
      <c r="J37" s="117">
        <f>SUM(J26:J36)</f>
        <v>16438</v>
      </c>
      <c r="K37" s="117">
        <f>SUM(K26:K36)</f>
        <v>16265</v>
      </c>
      <c r="L37" s="117">
        <f t="shared" si="5"/>
        <v>0</v>
      </c>
      <c r="M37" s="117">
        <f t="shared" si="5"/>
        <v>0</v>
      </c>
      <c r="N37" s="117">
        <f t="shared" si="5"/>
        <v>0</v>
      </c>
      <c r="O37" s="117">
        <f t="shared" si="5"/>
        <v>0</v>
      </c>
      <c r="P37" s="117">
        <f t="shared" si="5"/>
        <v>0</v>
      </c>
      <c r="Q37" s="117">
        <f>SUM(Q26:Q36)</f>
        <v>109190</v>
      </c>
      <c r="R37" s="364">
        <v>185263</v>
      </c>
      <c r="S37" s="365"/>
    </row>
    <row r="38" spans="1:19" ht="15" thickBot="1" x14ac:dyDescent="0.25">
      <c r="A38" s="94" t="s">
        <v>75</v>
      </c>
      <c r="B38" s="184" t="s">
        <v>65</v>
      </c>
      <c r="C38" s="59"/>
      <c r="D38" s="79"/>
      <c r="E38" s="98">
        <f>VLOOKUP($B38,[4]NUM5!$H$3:$P$177,2,FALSE)</f>
        <v>121</v>
      </c>
      <c r="F38" s="98">
        <f>VLOOKUP($B38,[4]NUM5!$H$3:$P$177,3,FALSE)</f>
        <v>89</v>
      </c>
      <c r="G38" s="98">
        <f>VLOOKUP($B38,[4]NUM5!$H$3:$P$177,4,FALSE)</f>
        <v>83</v>
      </c>
      <c r="H38" s="98">
        <f>VLOOKUP($B38,[4]NUM5!$H$3:$P$177,5,FALSE)</f>
        <v>146</v>
      </c>
      <c r="I38" s="98">
        <f>VLOOKUP($B38,[4]NUM5!$H$3:$P$177,6,FALSE)</f>
        <v>293</v>
      </c>
      <c r="J38" s="98">
        <f>VLOOKUP($B38,[4]NUM5!$H$3:$P$177,7,FALSE)</f>
        <v>70</v>
      </c>
      <c r="K38" s="98">
        <f>VLOOKUP($B38,[4]NUM5!$H$3:$P$177,8,FALSE)</f>
        <v>147</v>
      </c>
      <c r="L38" s="98"/>
      <c r="M38" s="98"/>
      <c r="N38" s="98"/>
      <c r="O38" s="98"/>
      <c r="Q38" s="15">
        <f t="shared" ref="Q38:Q47" si="6">SUM(E38:P38)</f>
        <v>949</v>
      </c>
    </row>
    <row r="39" spans="1:19" ht="15" thickBot="1" x14ac:dyDescent="0.25">
      <c r="A39" s="94" t="s">
        <v>75</v>
      </c>
      <c r="B39" s="184" t="s">
        <v>66</v>
      </c>
      <c r="C39" s="59"/>
      <c r="D39" s="79"/>
      <c r="E39" s="98">
        <f>VLOOKUP($B39,[4]NUM5!$H$3:$P$177,2,FALSE)</f>
        <v>55</v>
      </c>
      <c r="F39" s="98">
        <f>VLOOKUP($B39,[4]NUM5!$H$3:$P$177,3,FALSE)</f>
        <v>48</v>
      </c>
      <c r="G39" s="98">
        <f>VLOOKUP($B39,[4]NUM5!$H$3:$P$177,4,FALSE)</f>
        <v>67</v>
      </c>
      <c r="H39" s="98">
        <f>VLOOKUP($B39,[4]NUM5!$H$3:$P$177,5,FALSE)</f>
        <v>46</v>
      </c>
      <c r="I39" s="98">
        <f>VLOOKUP($B39,[4]NUM5!$H$3:$P$177,6,FALSE)</f>
        <v>54</v>
      </c>
      <c r="J39" s="98">
        <f>VLOOKUP($B39,[4]NUM5!$H$3:$P$177,7,FALSE)</f>
        <v>52</v>
      </c>
      <c r="K39" s="98">
        <f>VLOOKUP($B39,[4]NUM5!$H$3:$P$177,8,FALSE)</f>
        <v>60</v>
      </c>
      <c r="L39" s="98"/>
      <c r="M39" s="98"/>
      <c r="N39" s="98"/>
      <c r="O39" s="98"/>
      <c r="Q39" s="15">
        <f t="shared" si="6"/>
        <v>382</v>
      </c>
    </row>
    <row r="40" spans="1:19" ht="15" thickBot="1" x14ac:dyDescent="0.25">
      <c r="A40" s="94" t="s">
        <v>75</v>
      </c>
      <c r="B40" s="184" t="s">
        <v>67</v>
      </c>
      <c r="C40" s="59"/>
      <c r="D40" s="79"/>
      <c r="E40" s="98">
        <f>VLOOKUP($B40,[4]NUM5!$H$3:$P$177,2,FALSE)</f>
        <v>96</v>
      </c>
      <c r="F40" s="98">
        <f>VLOOKUP($B40,[4]NUM5!$H$3:$P$177,3,FALSE)</f>
        <v>69</v>
      </c>
      <c r="G40" s="98">
        <f>VLOOKUP($B40,[4]NUM5!$H$3:$P$177,4,FALSE)</f>
        <v>100</v>
      </c>
      <c r="H40" s="98">
        <f>VLOOKUP($B40,[4]NUM5!$H$3:$P$177,5,FALSE)</f>
        <v>65</v>
      </c>
      <c r="I40" s="98">
        <f>VLOOKUP($B40,[4]NUM5!$H$3:$P$177,6,FALSE)</f>
        <v>66</v>
      </c>
      <c r="J40" s="98">
        <f>VLOOKUP($B40,[4]NUM5!$H$3:$P$177,7,FALSE)</f>
        <v>81</v>
      </c>
      <c r="K40" s="98">
        <f>VLOOKUP($B40,[4]NUM5!$H$3:$P$177,8,FALSE)</f>
        <v>169</v>
      </c>
      <c r="L40" s="98"/>
      <c r="M40" s="98"/>
      <c r="N40" s="98"/>
      <c r="O40" s="98"/>
      <c r="Q40" s="15">
        <f t="shared" si="6"/>
        <v>646</v>
      </c>
    </row>
    <row r="41" spans="1:19" ht="15" thickBot="1" x14ac:dyDescent="0.25">
      <c r="A41" s="94" t="s">
        <v>75</v>
      </c>
      <c r="B41" s="184" t="s">
        <v>68</v>
      </c>
      <c r="C41" s="59"/>
      <c r="D41" s="79"/>
      <c r="E41" s="98">
        <f>VLOOKUP($B41,[4]NUM5!$H$3:$P$177,2,FALSE)</f>
        <v>7</v>
      </c>
      <c r="F41" s="98">
        <f>VLOOKUP($B41,[4]NUM5!$H$3:$P$177,3,FALSE)</f>
        <v>14</v>
      </c>
      <c r="G41" s="98">
        <f>VLOOKUP($B41,[4]NUM5!$H$3:$P$177,4,FALSE)</f>
        <v>13</v>
      </c>
      <c r="H41" s="98">
        <f>VLOOKUP($B41,[4]NUM5!$H$3:$P$177,5,FALSE)</f>
        <v>13</v>
      </c>
      <c r="I41" s="98">
        <f>VLOOKUP($B41,[4]NUM5!$H$3:$P$177,6,FALSE)</f>
        <v>30</v>
      </c>
      <c r="J41" s="98">
        <f>VLOOKUP($B41,[4]NUM5!$H$3:$P$177,7,FALSE)</f>
        <v>9</v>
      </c>
      <c r="K41" s="98">
        <f>VLOOKUP($B41,[4]NUM5!$H$3:$P$177,8,FALSE)</f>
        <v>5</v>
      </c>
      <c r="L41" s="98"/>
      <c r="M41" s="98"/>
      <c r="N41" s="98"/>
      <c r="O41" s="98"/>
      <c r="Q41" s="15">
        <f t="shared" si="6"/>
        <v>91</v>
      </c>
    </row>
    <row r="42" spans="1:19" ht="15" thickBot="1" x14ac:dyDescent="0.25">
      <c r="A42" s="94" t="s">
        <v>75</v>
      </c>
      <c r="B42" s="184" t="s">
        <v>69</v>
      </c>
      <c r="C42" s="59"/>
      <c r="D42" s="79"/>
      <c r="E42" s="98">
        <f>VLOOKUP($B42,[4]NUM5!$H$3:$P$177,2,FALSE)</f>
        <v>98</v>
      </c>
      <c r="F42" s="98">
        <f>VLOOKUP($B42,[4]NUM5!$H$3:$P$177,3,FALSE)</f>
        <v>178</v>
      </c>
      <c r="G42" s="98">
        <f>VLOOKUP($B42,[4]NUM5!$H$3:$P$177,4,FALSE)</f>
        <v>73</v>
      </c>
      <c r="H42" s="98">
        <f>VLOOKUP($B42,[4]NUM5!$H$3:$P$177,5,FALSE)</f>
        <v>97</v>
      </c>
      <c r="I42" s="98">
        <f>VLOOKUP($B42,[4]NUM5!$H$3:$P$177,6,FALSE)</f>
        <v>140</v>
      </c>
      <c r="J42" s="98">
        <f>VLOOKUP($B42,[4]NUM5!$H$3:$P$177,7,FALSE)</f>
        <v>46</v>
      </c>
      <c r="K42" s="98">
        <f>VLOOKUP($B42,[4]NUM5!$H$3:$P$177,8,FALSE)</f>
        <v>109</v>
      </c>
      <c r="L42" s="98"/>
      <c r="M42" s="98"/>
      <c r="N42" s="98"/>
      <c r="O42" s="98"/>
      <c r="Q42" s="15">
        <f t="shared" si="6"/>
        <v>741</v>
      </c>
    </row>
    <row r="43" spans="1:19" ht="15" thickBot="1" x14ac:dyDescent="0.25">
      <c r="A43" s="94" t="s">
        <v>75</v>
      </c>
      <c r="B43" s="184" t="s">
        <v>70</v>
      </c>
      <c r="C43" s="59"/>
      <c r="D43" s="79"/>
      <c r="E43" s="98">
        <f>VLOOKUP($B43,[4]NUM5!$H$3:$P$177,2,FALSE)</f>
        <v>76</v>
      </c>
      <c r="F43" s="98">
        <f>VLOOKUP($B43,[4]NUM5!$H$3:$P$177,3,FALSE)</f>
        <v>55</v>
      </c>
      <c r="G43" s="98">
        <f>VLOOKUP($B43,[4]NUM5!$H$3:$P$177,4,FALSE)</f>
        <v>82</v>
      </c>
      <c r="H43" s="98">
        <f>VLOOKUP($B43,[4]NUM5!$H$3:$P$177,5,FALSE)</f>
        <v>138</v>
      </c>
      <c r="I43" s="98">
        <f>VLOOKUP($B43,[4]NUM5!$H$3:$P$177,6,FALSE)</f>
        <v>146</v>
      </c>
      <c r="J43" s="98">
        <f>VLOOKUP($B43,[4]NUM5!$H$3:$P$177,7,FALSE)</f>
        <v>34</v>
      </c>
      <c r="K43" s="98">
        <f>VLOOKUP($B43,[4]NUM5!$H$3:$P$177,8,FALSE)</f>
        <v>97</v>
      </c>
      <c r="L43" s="98"/>
      <c r="M43" s="98"/>
      <c r="N43" s="98"/>
      <c r="O43" s="98"/>
      <c r="Q43" s="15">
        <f t="shared" si="6"/>
        <v>628</v>
      </c>
    </row>
    <row r="44" spans="1:19" ht="15" thickBot="1" x14ac:dyDescent="0.25">
      <c r="A44" s="94" t="s">
        <v>75</v>
      </c>
      <c r="B44" s="184" t="s">
        <v>71</v>
      </c>
      <c r="C44" s="59"/>
      <c r="D44" s="79"/>
      <c r="E44" s="98">
        <f>VLOOKUP($B44,[4]NUM5!$H$3:$P$177,2,FALSE)</f>
        <v>76</v>
      </c>
      <c r="F44" s="98">
        <f>VLOOKUP($B44,[4]NUM5!$H$3:$P$177,3,FALSE)</f>
        <v>99</v>
      </c>
      <c r="G44" s="98">
        <f>VLOOKUP($B44,[4]NUM5!$H$3:$P$177,4,FALSE)</f>
        <v>67</v>
      </c>
      <c r="H44" s="98">
        <f>VLOOKUP($B44,[4]NUM5!$H$3:$P$177,5,FALSE)</f>
        <v>80</v>
      </c>
      <c r="I44" s="98">
        <f>VLOOKUP($B44,[4]NUM5!$H$3:$P$177,6,FALSE)</f>
        <v>87</v>
      </c>
      <c r="J44" s="98">
        <f>VLOOKUP($B44,[4]NUM5!$H$3:$P$177,7,FALSE)</f>
        <v>63</v>
      </c>
      <c r="K44" s="98">
        <f>VLOOKUP($B44,[4]NUM5!$H$3:$P$177,8,FALSE)</f>
        <v>134</v>
      </c>
      <c r="L44" s="98"/>
      <c r="M44" s="98"/>
      <c r="N44" s="98"/>
      <c r="O44" s="98"/>
      <c r="Q44" s="15">
        <f t="shared" si="6"/>
        <v>606</v>
      </c>
    </row>
    <row r="45" spans="1:19" ht="15" thickBot="1" x14ac:dyDescent="0.25">
      <c r="A45" s="94" t="s">
        <v>75</v>
      </c>
      <c r="B45" s="184" t="s">
        <v>72</v>
      </c>
      <c r="C45" s="59"/>
      <c r="D45" s="79"/>
      <c r="E45" s="98">
        <f>VLOOKUP($B45,[4]NUM5!$H$3:$P$177,2,FALSE)</f>
        <v>21</v>
      </c>
      <c r="F45" s="98">
        <f>VLOOKUP($B45,[4]NUM5!$H$3:$P$177,3,FALSE)</f>
        <v>28</v>
      </c>
      <c r="G45" s="98">
        <f>VLOOKUP($B45,[4]NUM5!$H$3:$P$177,4,FALSE)</f>
        <v>20</v>
      </c>
      <c r="H45" s="98">
        <f>VLOOKUP($B45,[4]NUM5!$H$3:$P$177,5,FALSE)</f>
        <v>14</v>
      </c>
      <c r="I45" s="98">
        <f>VLOOKUP($B45,[4]NUM5!$H$3:$P$177,6,FALSE)</f>
        <v>37</v>
      </c>
      <c r="J45" s="98">
        <f>VLOOKUP($B45,[4]NUM5!$H$3:$P$177,7,FALSE)</f>
        <v>17</v>
      </c>
      <c r="K45" s="98">
        <f>VLOOKUP($B45,[4]NUM5!$H$3:$P$177,8,FALSE)</f>
        <v>34</v>
      </c>
      <c r="L45" s="98"/>
      <c r="M45" s="98"/>
      <c r="N45" s="98"/>
      <c r="O45" s="98"/>
      <c r="Q45" s="15">
        <f t="shared" si="6"/>
        <v>171</v>
      </c>
    </row>
    <row r="46" spans="1:19" ht="15" thickBot="1" x14ac:dyDescent="0.25">
      <c r="A46" s="94" t="s">
        <v>75</v>
      </c>
      <c r="B46" s="184" t="s">
        <v>73</v>
      </c>
      <c r="C46" s="59"/>
      <c r="D46" s="79"/>
      <c r="E46" s="98">
        <f>VLOOKUP($B46,[4]NUM5!$H$3:$P$177,2,FALSE)</f>
        <v>189</v>
      </c>
      <c r="F46" s="98">
        <f>VLOOKUP($B46,[4]NUM5!$H$3:$P$177,3,FALSE)</f>
        <v>155</v>
      </c>
      <c r="G46" s="98">
        <f>VLOOKUP($B46,[4]NUM5!$H$3:$P$177,4,FALSE)</f>
        <v>98</v>
      </c>
      <c r="H46" s="98">
        <f>VLOOKUP($B46,[4]NUM5!$H$3:$P$177,5,FALSE)</f>
        <v>237</v>
      </c>
      <c r="I46" s="98">
        <f>VLOOKUP($B46,[4]NUM5!$H$3:$P$177,6,FALSE)</f>
        <v>160</v>
      </c>
      <c r="J46" s="98">
        <f>VLOOKUP($B46,[4]NUM5!$H$3:$P$177,7,FALSE)</f>
        <v>165</v>
      </c>
      <c r="K46" s="98">
        <f>VLOOKUP($B46,[4]NUM5!$H$3:$P$177,8,FALSE)</f>
        <v>210</v>
      </c>
      <c r="L46" s="98"/>
      <c r="M46" s="98"/>
      <c r="N46" s="98"/>
      <c r="O46" s="98"/>
      <c r="Q46" s="15">
        <f t="shared" si="6"/>
        <v>1214</v>
      </c>
    </row>
    <row r="47" spans="1:19" ht="15" thickBot="1" x14ac:dyDescent="0.25">
      <c r="A47" s="94" t="s">
        <v>75</v>
      </c>
      <c r="B47" s="184" t="s">
        <v>74</v>
      </c>
      <c r="C47" s="59"/>
      <c r="D47" s="79"/>
      <c r="E47" s="98">
        <f>VLOOKUP($B47,[4]NUM5!$H$3:$P$177,2,FALSE)</f>
        <v>38</v>
      </c>
      <c r="F47" s="98">
        <f>VLOOKUP($B47,[4]NUM5!$H$3:$P$177,3,FALSE)</f>
        <v>41</v>
      </c>
      <c r="G47" s="98">
        <f>VLOOKUP($B47,[4]NUM5!$H$3:$P$177,4,FALSE)</f>
        <v>22</v>
      </c>
      <c r="H47" s="98">
        <f>VLOOKUP($B47,[4]NUM5!$H$3:$P$177,5,FALSE)</f>
        <v>33</v>
      </c>
      <c r="I47" s="98">
        <f>VLOOKUP($B47,[4]NUM5!$H$3:$P$177,6,FALSE)</f>
        <v>26</v>
      </c>
      <c r="J47" s="98">
        <f>VLOOKUP($B47,[4]NUM5!$H$3:$P$177,7,FALSE)</f>
        <v>0</v>
      </c>
      <c r="K47" s="98">
        <f>VLOOKUP($B47,[4]NUM5!$H$3:$P$177,8,FALSE)</f>
        <v>74</v>
      </c>
      <c r="L47" s="98"/>
      <c r="M47" s="98"/>
      <c r="N47" s="98"/>
      <c r="O47" s="98"/>
      <c r="Q47" s="15">
        <f t="shared" si="6"/>
        <v>234</v>
      </c>
    </row>
    <row r="48" spans="1:19" s="61" customFormat="1" ht="15" thickBot="1" x14ac:dyDescent="0.25">
      <c r="A48" s="351" t="s">
        <v>177</v>
      </c>
      <c r="B48" s="352"/>
      <c r="C48" s="276">
        <f>+D48/Metas!I76</f>
        <v>1.0392804698972098</v>
      </c>
      <c r="D48" s="18">
        <f>+Q48/R48</f>
        <v>0.41571218795888398</v>
      </c>
      <c r="E48" s="12">
        <f>SUM(E38:E47)</f>
        <v>777</v>
      </c>
      <c r="F48" s="12">
        <f t="shared" ref="F48:P48" si="7">SUM(F38:F47)</f>
        <v>776</v>
      </c>
      <c r="G48" s="12">
        <f t="shared" si="7"/>
        <v>625</v>
      </c>
      <c r="H48" s="12">
        <f t="shared" si="7"/>
        <v>869</v>
      </c>
      <c r="I48" s="12">
        <f t="shared" ref="I48:J48" si="8">SUM(I38:I47)</f>
        <v>1039</v>
      </c>
      <c r="J48" s="12">
        <f t="shared" si="8"/>
        <v>537</v>
      </c>
      <c r="K48" s="12">
        <f t="shared" ref="K48" si="9">SUM(K38:K47)</f>
        <v>1039</v>
      </c>
      <c r="L48" s="12">
        <f t="shared" si="7"/>
        <v>0</v>
      </c>
      <c r="M48" s="12">
        <f t="shared" si="7"/>
        <v>0</v>
      </c>
      <c r="N48" s="12">
        <f t="shared" si="7"/>
        <v>0</v>
      </c>
      <c r="O48" s="12">
        <f t="shared" si="7"/>
        <v>0</v>
      </c>
      <c r="P48" s="12">
        <f t="shared" si="7"/>
        <v>0</v>
      </c>
      <c r="Q48" s="12">
        <f>SUM(Q38:Q47)</f>
        <v>5662</v>
      </c>
      <c r="R48" s="366">
        <v>13620</v>
      </c>
      <c r="S48" s="367"/>
    </row>
    <row r="49" spans="1:19" ht="15" thickBot="1" x14ac:dyDescent="0.25">
      <c r="A49" s="185" t="s">
        <v>89</v>
      </c>
      <c r="B49" s="184" t="s">
        <v>76</v>
      </c>
      <c r="C49" s="59"/>
      <c r="D49" s="79"/>
      <c r="E49" s="98">
        <f>VLOOKUP($B49,[4]NUM5!$H$3:$P$177,2,FALSE)</f>
        <v>384</v>
      </c>
      <c r="F49" s="98">
        <f>VLOOKUP($B49,[4]NUM5!$H$3:$P$177,3,FALSE)</f>
        <v>428</v>
      </c>
      <c r="G49" s="98">
        <f>VLOOKUP($B49,[4]NUM5!$H$3:$P$177,4,FALSE)</f>
        <v>406</v>
      </c>
      <c r="H49" s="98">
        <f>VLOOKUP($B49,[4]NUM5!$H$3:$P$177,5,FALSE)</f>
        <v>273</v>
      </c>
      <c r="I49" s="98">
        <f>VLOOKUP($B49,[4]NUM5!$H$3:$P$177,6,FALSE)</f>
        <v>443</v>
      </c>
      <c r="J49" s="98">
        <f>VLOOKUP($B49,[4]NUM5!$H$3:$P$177,7,FALSE)</f>
        <v>748</v>
      </c>
      <c r="K49" s="98">
        <f>VLOOKUP($B49,[4]NUM5!$H$3:$P$177,8,FALSE)</f>
        <v>1012</v>
      </c>
      <c r="L49" s="98"/>
      <c r="M49" s="98"/>
      <c r="N49" s="98"/>
      <c r="O49" s="98"/>
      <c r="Q49" s="15">
        <f t="shared" ref="Q49:Q61" si="10">SUM(E49:P49)</f>
        <v>3694</v>
      </c>
    </row>
    <row r="50" spans="1:19" ht="15" thickBot="1" x14ac:dyDescent="0.25">
      <c r="A50" s="185" t="s">
        <v>89</v>
      </c>
      <c r="B50" s="184" t="s">
        <v>77</v>
      </c>
      <c r="C50" s="59"/>
      <c r="D50" s="79"/>
      <c r="E50" s="98">
        <f>VLOOKUP($B50,[4]NUM5!$H$3:$P$177,2,FALSE)</f>
        <v>47</v>
      </c>
      <c r="F50" s="98">
        <f>VLOOKUP($B50,[4]NUM5!$H$3:$P$177,3,FALSE)</f>
        <v>27</v>
      </c>
      <c r="G50" s="98">
        <f>VLOOKUP($B50,[4]NUM5!$H$3:$P$177,4,FALSE)</f>
        <v>91</v>
      </c>
      <c r="H50" s="98">
        <f>VLOOKUP($B50,[4]NUM5!$H$3:$P$177,5,FALSE)</f>
        <v>62</v>
      </c>
      <c r="I50" s="98">
        <f>VLOOKUP($B50,[4]NUM5!$H$3:$P$177,6,FALSE)</f>
        <v>61</v>
      </c>
      <c r="J50" s="98">
        <f>VLOOKUP($B50,[4]NUM5!$H$3:$P$177,7,FALSE)</f>
        <v>54</v>
      </c>
      <c r="K50" s="98">
        <f>VLOOKUP($B50,[4]NUM5!$H$3:$P$177,8,FALSE)</f>
        <v>91</v>
      </c>
      <c r="L50" s="98"/>
      <c r="M50" s="98"/>
      <c r="N50" s="98"/>
      <c r="O50" s="98"/>
      <c r="Q50" s="15">
        <f t="shared" si="10"/>
        <v>433</v>
      </c>
    </row>
    <row r="51" spans="1:19" ht="15" thickBot="1" x14ac:dyDescent="0.25">
      <c r="A51" s="185" t="s">
        <v>89</v>
      </c>
      <c r="B51" s="184" t="s">
        <v>78</v>
      </c>
      <c r="C51" s="59"/>
      <c r="D51" s="79"/>
      <c r="E51" s="98">
        <f>VLOOKUP($B51,[4]NUM5!$H$3:$P$177,2,FALSE)</f>
        <v>38</v>
      </c>
      <c r="F51" s="98">
        <f>VLOOKUP($B51,[4]NUM5!$H$3:$P$177,3,FALSE)</f>
        <v>13</v>
      </c>
      <c r="G51" s="98">
        <f>VLOOKUP($B51,[4]NUM5!$H$3:$P$177,4,FALSE)</f>
        <v>49</v>
      </c>
      <c r="H51" s="98">
        <f>VLOOKUP($B51,[4]NUM5!$H$3:$P$177,5,FALSE)</f>
        <v>43</v>
      </c>
      <c r="I51" s="98">
        <f>VLOOKUP($B51,[4]NUM5!$H$3:$P$177,6,FALSE)</f>
        <v>39</v>
      </c>
      <c r="J51" s="98">
        <f>VLOOKUP($B51,[4]NUM5!$H$3:$P$177,7,FALSE)</f>
        <v>70</v>
      </c>
      <c r="K51" s="98">
        <f>VLOOKUP($B51,[4]NUM5!$H$3:$P$177,8,FALSE)</f>
        <v>46</v>
      </c>
      <c r="L51" s="98"/>
      <c r="M51" s="98"/>
      <c r="N51" s="98"/>
      <c r="O51" s="98"/>
      <c r="Q51" s="15">
        <f t="shared" si="10"/>
        <v>298</v>
      </c>
    </row>
    <row r="52" spans="1:19" ht="15" thickBot="1" x14ac:dyDescent="0.25">
      <c r="A52" s="185" t="s">
        <v>89</v>
      </c>
      <c r="B52" s="184" t="s">
        <v>79</v>
      </c>
      <c r="C52" s="59"/>
      <c r="D52" s="79"/>
      <c r="E52" s="98">
        <f>VLOOKUP($B52,[4]NUM5!$H$3:$P$177,2,FALSE)</f>
        <v>36</v>
      </c>
      <c r="F52" s="98">
        <f>VLOOKUP($B52,[4]NUM5!$H$3:$P$177,3,FALSE)</f>
        <v>33</v>
      </c>
      <c r="G52" s="98">
        <f>VLOOKUP($B52,[4]NUM5!$H$3:$P$177,4,FALSE)</f>
        <v>19</v>
      </c>
      <c r="H52" s="98">
        <f>VLOOKUP($B52,[4]NUM5!$H$3:$P$177,5,FALSE)</f>
        <v>32</v>
      </c>
      <c r="I52" s="98">
        <f>VLOOKUP($B52,[4]NUM5!$H$3:$P$177,6,FALSE)</f>
        <v>59</v>
      </c>
      <c r="J52" s="98">
        <f>VLOOKUP($B52,[4]NUM5!$H$3:$P$177,7,FALSE)</f>
        <v>71</v>
      </c>
      <c r="K52" s="98">
        <f>VLOOKUP($B52,[4]NUM5!$H$3:$P$177,8,FALSE)</f>
        <v>57</v>
      </c>
      <c r="L52" s="98"/>
      <c r="M52" s="98"/>
      <c r="N52" s="98"/>
      <c r="O52" s="98"/>
      <c r="Q52" s="15">
        <f t="shared" si="10"/>
        <v>307</v>
      </c>
    </row>
    <row r="53" spans="1:19" ht="15" thickBot="1" x14ac:dyDescent="0.25">
      <c r="A53" s="185" t="s">
        <v>89</v>
      </c>
      <c r="B53" s="184" t="s">
        <v>80</v>
      </c>
      <c r="C53" s="59"/>
      <c r="D53" s="79"/>
      <c r="E53" s="98">
        <f>VLOOKUP($B53,[4]NUM5!$H$3:$P$177,2,FALSE)</f>
        <v>0</v>
      </c>
      <c r="F53" s="98">
        <f>VLOOKUP($B53,[4]NUM5!$H$3:$P$177,3,FALSE)</f>
        <v>0</v>
      </c>
      <c r="G53" s="98">
        <f>VLOOKUP($B53,[4]NUM5!$H$3:$P$177,4,FALSE)</f>
        <v>26</v>
      </c>
      <c r="H53" s="98">
        <f>VLOOKUP($B53,[4]NUM5!$H$3:$P$177,5,FALSE)</f>
        <v>21</v>
      </c>
      <c r="I53" s="98">
        <f>VLOOKUP($B53,[4]NUM5!$H$3:$P$177,6,FALSE)</f>
        <v>13</v>
      </c>
      <c r="J53" s="98">
        <f>VLOOKUP($B53,[4]NUM5!$H$3:$P$177,7,FALSE)</f>
        <v>17</v>
      </c>
      <c r="K53" s="98">
        <f>VLOOKUP($B53,[4]NUM5!$H$3:$P$177,8,FALSE)</f>
        <v>13</v>
      </c>
      <c r="L53" s="98"/>
      <c r="M53" s="98"/>
      <c r="N53" s="98"/>
      <c r="O53" s="98"/>
      <c r="Q53" s="15">
        <f t="shared" si="10"/>
        <v>90</v>
      </c>
    </row>
    <row r="54" spans="1:19" ht="15" thickBot="1" x14ac:dyDescent="0.25">
      <c r="A54" s="185" t="s">
        <v>89</v>
      </c>
      <c r="B54" s="184" t="s">
        <v>81</v>
      </c>
      <c r="C54" s="59"/>
      <c r="D54" s="79"/>
      <c r="E54" s="98">
        <f>VLOOKUP($B54,[4]NUM5!$H$3:$P$177,2,FALSE)</f>
        <v>25</v>
      </c>
      <c r="F54" s="98">
        <f>VLOOKUP($B54,[4]NUM5!$H$3:$P$177,3,FALSE)</f>
        <v>41</v>
      </c>
      <c r="G54" s="98">
        <f>VLOOKUP($B54,[4]NUM5!$H$3:$P$177,4,FALSE)</f>
        <v>33</v>
      </c>
      <c r="H54" s="98">
        <f>VLOOKUP($B54,[4]NUM5!$H$3:$P$177,5,FALSE)</f>
        <v>51</v>
      </c>
      <c r="I54" s="98">
        <f>VLOOKUP($B54,[4]NUM5!$H$3:$P$177,6,FALSE)</f>
        <v>63</v>
      </c>
      <c r="J54" s="98">
        <f>VLOOKUP($B54,[4]NUM5!$H$3:$P$177,7,FALSE)</f>
        <v>46</v>
      </c>
      <c r="K54" s="98">
        <f>VLOOKUP($B54,[4]NUM5!$H$3:$P$177,8,FALSE)</f>
        <v>53</v>
      </c>
      <c r="L54" s="98"/>
      <c r="M54" s="98"/>
      <c r="N54" s="98"/>
      <c r="O54" s="98"/>
      <c r="Q54" s="15">
        <f t="shared" si="10"/>
        <v>312</v>
      </c>
    </row>
    <row r="55" spans="1:19" ht="15" thickBot="1" x14ac:dyDescent="0.25">
      <c r="A55" s="185" t="s">
        <v>89</v>
      </c>
      <c r="B55" s="184" t="s">
        <v>82</v>
      </c>
      <c r="C55" s="59"/>
      <c r="D55" s="79"/>
      <c r="E55" s="98">
        <f>VLOOKUP($B55,[4]NUM5!$H$3:$P$177,2,FALSE)</f>
        <v>0</v>
      </c>
      <c r="F55" s="98">
        <f>VLOOKUP($B55,[4]NUM5!$H$3:$P$177,3,FALSE)</f>
        <v>0</v>
      </c>
      <c r="G55" s="98">
        <f>VLOOKUP($B55,[4]NUM5!$H$3:$P$177,4,FALSE)</f>
        <v>78</v>
      </c>
      <c r="H55" s="98">
        <f>VLOOKUP($B55,[4]NUM5!$H$3:$P$177,5,FALSE)</f>
        <v>32</v>
      </c>
      <c r="I55" s="98">
        <f>VLOOKUP($B55,[4]NUM5!$H$3:$P$177,6,FALSE)</f>
        <v>52</v>
      </c>
      <c r="J55" s="98">
        <f>VLOOKUP($B55,[4]NUM5!$H$3:$P$177,7,FALSE)</f>
        <v>60</v>
      </c>
      <c r="K55" s="98">
        <f>VLOOKUP($B55,[4]NUM5!$H$3:$P$177,8,FALSE)</f>
        <v>43</v>
      </c>
      <c r="L55" s="98"/>
      <c r="M55" s="98"/>
      <c r="N55" s="98"/>
      <c r="O55" s="98"/>
      <c r="Q55" s="15">
        <f t="shared" si="10"/>
        <v>265</v>
      </c>
    </row>
    <row r="56" spans="1:19" ht="15" thickBot="1" x14ac:dyDescent="0.25">
      <c r="A56" s="185" t="s">
        <v>89</v>
      </c>
      <c r="B56" s="184" t="s">
        <v>83</v>
      </c>
      <c r="C56" s="59"/>
      <c r="D56" s="79"/>
      <c r="E56" s="98">
        <f>VLOOKUP($B56,[4]NUM5!$H$3:$P$177,2,FALSE)</f>
        <v>0</v>
      </c>
      <c r="F56" s="98">
        <f>VLOOKUP($B56,[4]NUM5!$H$3:$P$177,3,FALSE)</f>
        <v>13</v>
      </c>
      <c r="G56" s="98">
        <f>VLOOKUP($B56,[4]NUM5!$H$3:$P$177,4,FALSE)</f>
        <v>38</v>
      </c>
      <c r="H56" s="98">
        <f>VLOOKUP($B56,[4]NUM5!$H$3:$P$177,5,FALSE)</f>
        <v>43</v>
      </c>
      <c r="I56" s="98">
        <f>VLOOKUP($B56,[4]NUM5!$H$3:$P$177,6,FALSE)</f>
        <v>27</v>
      </c>
      <c r="J56" s="98">
        <f>VLOOKUP($B56,[4]NUM5!$H$3:$P$177,7,FALSE)</f>
        <v>25</v>
      </c>
      <c r="K56" s="98">
        <f>VLOOKUP($B56,[4]NUM5!$H$3:$P$177,8,FALSE)</f>
        <v>16</v>
      </c>
      <c r="L56" s="98"/>
      <c r="M56" s="98"/>
      <c r="N56" s="98"/>
      <c r="O56" s="98"/>
      <c r="Q56" s="15">
        <f t="shared" si="10"/>
        <v>162</v>
      </c>
    </row>
    <row r="57" spans="1:19" ht="15" thickBot="1" x14ac:dyDescent="0.25">
      <c r="A57" s="185" t="s">
        <v>89</v>
      </c>
      <c r="B57" s="184" t="s">
        <v>84</v>
      </c>
      <c r="C57" s="59"/>
      <c r="D57" s="79"/>
      <c r="E57" s="98">
        <f>VLOOKUP($B57,[4]NUM5!$H$3:$P$177,2,FALSE)</f>
        <v>72</v>
      </c>
      <c r="F57" s="98">
        <f>VLOOKUP($B57,[4]NUM5!$H$3:$P$177,3,FALSE)</f>
        <v>0</v>
      </c>
      <c r="G57" s="98">
        <f>VLOOKUP($B57,[4]NUM5!$H$3:$P$177,4,FALSE)</f>
        <v>139</v>
      </c>
      <c r="H57" s="98">
        <f>VLOOKUP($B57,[4]NUM5!$H$3:$P$177,5,FALSE)</f>
        <v>60</v>
      </c>
      <c r="I57" s="98">
        <f>VLOOKUP($B57,[4]NUM5!$H$3:$P$177,6,FALSE)</f>
        <v>68</v>
      </c>
      <c r="J57" s="98">
        <f>VLOOKUP($B57,[4]NUM5!$H$3:$P$177,7,FALSE)</f>
        <v>100</v>
      </c>
      <c r="K57" s="98">
        <f>VLOOKUP($B57,[4]NUM5!$H$3:$P$177,8,FALSE)</f>
        <v>84</v>
      </c>
      <c r="L57" s="98"/>
      <c r="M57" s="98"/>
      <c r="N57" s="98"/>
      <c r="O57" s="98"/>
      <c r="Q57" s="15">
        <f t="shared" si="10"/>
        <v>523</v>
      </c>
    </row>
    <row r="58" spans="1:19" ht="15" thickBot="1" x14ac:dyDescent="0.25">
      <c r="A58" s="185" t="s">
        <v>89</v>
      </c>
      <c r="B58" s="184" t="s">
        <v>85</v>
      </c>
      <c r="C58" s="59"/>
      <c r="D58" s="79"/>
      <c r="E58" s="98">
        <f>VLOOKUP($B58,[4]NUM5!$H$3:$P$177,2,FALSE)</f>
        <v>30</v>
      </c>
      <c r="F58" s="98">
        <f>VLOOKUP($B58,[4]NUM5!$H$3:$P$177,3,FALSE)</f>
        <v>0</v>
      </c>
      <c r="G58" s="98">
        <f>VLOOKUP($B58,[4]NUM5!$H$3:$P$177,4,FALSE)</f>
        <v>28</v>
      </c>
      <c r="H58" s="98">
        <f>VLOOKUP($B58,[4]NUM5!$H$3:$P$177,5,FALSE)</f>
        <v>21</v>
      </c>
      <c r="I58" s="98">
        <f>VLOOKUP($B58,[4]NUM5!$H$3:$P$177,6,FALSE)</f>
        <v>0</v>
      </c>
      <c r="J58" s="98">
        <f>VLOOKUP($B58,[4]NUM5!$H$3:$P$177,7,FALSE)</f>
        <v>31</v>
      </c>
      <c r="K58" s="98">
        <f>VLOOKUP($B58,[4]NUM5!$H$3:$P$177,8,FALSE)</f>
        <v>36</v>
      </c>
      <c r="L58" s="98"/>
      <c r="M58" s="98"/>
      <c r="N58" s="98"/>
      <c r="O58" s="98"/>
      <c r="Q58" s="15">
        <f t="shared" si="10"/>
        <v>146</v>
      </c>
    </row>
    <row r="59" spans="1:19" ht="15" thickBot="1" x14ac:dyDescent="0.25">
      <c r="A59" s="185" t="s">
        <v>89</v>
      </c>
      <c r="B59" s="184" t="s">
        <v>86</v>
      </c>
      <c r="C59" s="59"/>
      <c r="D59" s="79"/>
      <c r="E59" s="98">
        <f>VLOOKUP($B59,[4]NUM5!$H$3:$P$177,2,FALSE)</f>
        <v>110</v>
      </c>
      <c r="F59" s="98">
        <f>VLOOKUP($B59,[4]NUM5!$H$3:$P$177,3,FALSE)</f>
        <v>0</v>
      </c>
      <c r="G59" s="98">
        <f>VLOOKUP($B59,[4]NUM5!$H$3:$P$177,4,FALSE)</f>
        <v>169</v>
      </c>
      <c r="H59" s="98">
        <f>VLOOKUP($B59,[4]NUM5!$H$3:$P$177,5,FALSE)</f>
        <v>135</v>
      </c>
      <c r="I59" s="98">
        <f>VLOOKUP($B59,[4]NUM5!$H$3:$P$177,6,FALSE)</f>
        <v>103</v>
      </c>
      <c r="J59" s="98">
        <f>VLOOKUP($B59,[4]NUM5!$H$3:$P$177,7,FALSE)</f>
        <v>121</v>
      </c>
      <c r="K59" s="98">
        <f>VLOOKUP($B59,[4]NUM5!$H$3:$P$177,8,FALSE)</f>
        <v>124</v>
      </c>
      <c r="L59" s="98"/>
      <c r="M59" s="98"/>
      <c r="N59" s="98"/>
      <c r="O59" s="98"/>
      <c r="Q59" s="15">
        <f t="shared" si="10"/>
        <v>762</v>
      </c>
    </row>
    <row r="60" spans="1:19" ht="15" thickBot="1" x14ac:dyDescent="0.25">
      <c r="A60" s="185" t="s">
        <v>89</v>
      </c>
      <c r="B60" s="184" t="s">
        <v>87</v>
      </c>
      <c r="C60" s="59"/>
      <c r="D60" s="79"/>
      <c r="E60" s="98">
        <f>VLOOKUP($B60,[4]NUM5!$H$3:$P$177,2,FALSE)</f>
        <v>15</v>
      </c>
      <c r="F60" s="98">
        <f>VLOOKUP($B60,[4]NUM5!$H$3:$P$177,3,FALSE)</f>
        <v>44</v>
      </c>
      <c r="G60" s="98">
        <f>VLOOKUP($B60,[4]NUM5!$H$3:$P$177,4,FALSE)</f>
        <v>21</v>
      </c>
      <c r="H60" s="98">
        <f>VLOOKUP($B60,[4]NUM5!$H$3:$P$177,5,FALSE)</f>
        <v>32</v>
      </c>
      <c r="I60" s="98">
        <f>VLOOKUP($B60,[4]NUM5!$H$3:$P$177,6,FALSE)</f>
        <v>33</v>
      </c>
      <c r="J60" s="98">
        <f>VLOOKUP($B60,[4]NUM5!$H$3:$P$177,7,FALSE)</f>
        <v>26</v>
      </c>
      <c r="K60" s="98">
        <f>VLOOKUP($B60,[4]NUM5!$H$3:$P$177,8,FALSE)</f>
        <v>50</v>
      </c>
      <c r="L60" s="98"/>
      <c r="M60" s="98"/>
      <c r="N60" s="98"/>
      <c r="O60" s="98"/>
      <c r="Q60" s="15">
        <f t="shared" si="10"/>
        <v>221</v>
      </c>
    </row>
    <row r="61" spans="1:19" ht="15" thickBot="1" x14ac:dyDescent="0.25">
      <c r="A61" s="185" t="s">
        <v>89</v>
      </c>
      <c r="B61" s="184" t="s">
        <v>88</v>
      </c>
      <c r="C61" s="59"/>
      <c r="D61" s="79"/>
      <c r="E61" s="98">
        <f>VLOOKUP($B61,[4]NUM5!$H$3:$P$177,2,FALSE)</f>
        <v>23</v>
      </c>
      <c r="F61" s="98">
        <f>VLOOKUP($B61,[4]NUM5!$H$3:$P$177,3,FALSE)</f>
        <v>39</v>
      </c>
      <c r="G61" s="98">
        <f>VLOOKUP($B61,[4]NUM5!$H$3:$P$177,4,FALSE)</f>
        <v>17</v>
      </c>
      <c r="H61" s="98">
        <f>VLOOKUP($B61,[4]NUM5!$H$3:$P$177,5,FALSE)</f>
        <v>27</v>
      </c>
      <c r="I61" s="98">
        <f>VLOOKUP($B61,[4]NUM5!$H$3:$P$177,6,FALSE)</f>
        <v>39</v>
      </c>
      <c r="J61" s="98">
        <f>VLOOKUP($B61,[4]NUM5!$H$3:$P$177,7,FALSE)</f>
        <v>41</v>
      </c>
      <c r="K61" s="98">
        <f>VLOOKUP($B61,[4]NUM5!$H$3:$P$177,8,FALSE)</f>
        <v>45</v>
      </c>
      <c r="L61" s="98"/>
      <c r="M61" s="98"/>
      <c r="N61" s="98"/>
      <c r="O61" s="98"/>
      <c r="Q61" s="15">
        <f t="shared" si="10"/>
        <v>231</v>
      </c>
    </row>
    <row r="62" spans="1:19" s="61" customFormat="1" ht="15" thickBot="1" x14ac:dyDescent="0.25">
      <c r="A62" s="351" t="s">
        <v>178</v>
      </c>
      <c r="B62" s="352"/>
      <c r="C62" s="276">
        <f>+D62/Metas!I68</f>
        <v>1.0693865823875881</v>
      </c>
      <c r="D62" s="18">
        <f>+Q62/R62</f>
        <v>0.58817951959544879</v>
      </c>
      <c r="E62" s="12">
        <f>SUM(E49:E61)</f>
        <v>780</v>
      </c>
      <c r="F62" s="12">
        <f t="shared" ref="F62:P62" si="11">SUM(F49:F61)</f>
        <v>638</v>
      </c>
      <c r="G62" s="12">
        <f t="shared" si="11"/>
        <v>1114</v>
      </c>
      <c r="H62" s="12">
        <f t="shared" si="11"/>
        <v>832</v>
      </c>
      <c r="I62" s="12">
        <f t="shared" ref="I62:J62" si="12">SUM(I49:I61)</f>
        <v>1000</v>
      </c>
      <c r="J62" s="12">
        <f t="shared" si="12"/>
        <v>1410</v>
      </c>
      <c r="K62" s="12">
        <f t="shared" ref="K62" si="13">SUM(K49:K61)</f>
        <v>1670</v>
      </c>
      <c r="L62" s="12">
        <f t="shared" si="11"/>
        <v>0</v>
      </c>
      <c r="M62" s="12">
        <f t="shared" si="11"/>
        <v>0</v>
      </c>
      <c r="N62" s="12">
        <f t="shared" si="11"/>
        <v>0</v>
      </c>
      <c r="O62" s="12">
        <f t="shared" si="11"/>
        <v>0</v>
      </c>
      <c r="P62" s="12">
        <f t="shared" si="11"/>
        <v>0</v>
      </c>
      <c r="Q62" s="12">
        <f>SUM(Q49:Q61)</f>
        <v>7444</v>
      </c>
      <c r="R62" s="358">
        <v>12656</v>
      </c>
      <c r="S62" s="359"/>
    </row>
    <row r="63" spans="1:19" ht="15" thickBot="1" x14ac:dyDescent="0.25">
      <c r="A63" s="185" t="s">
        <v>100</v>
      </c>
      <c r="B63" s="184" t="s">
        <v>90</v>
      </c>
      <c r="C63" s="59"/>
      <c r="D63" s="79"/>
      <c r="E63" s="98">
        <f>VLOOKUP($B63,[4]NUM5!$H$3:$P$177,2,FALSE)</f>
        <v>641</v>
      </c>
      <c r="F63" s="98">
        <f>VLOOKUP($B63,[4]NUM5!$H$3:$P$177,3,FALSE)</f>
        <v>584</v>
      </c>
      <c r="G63" s="98">
        <f>VLOOKUP($B63,[4]NUM5!$H$3:$P$177,4,FALSE)</f>
        <v>694</v>
      </c>
      <c r="H63" s="98">
        <f>VLOOKUP($B63,[4]NUM5!$H$3:$P$177,5,FALSE)</f>
        <v>595</v>
      </c>
      <c r="I63" s="98">
        <f>VLOOKUP($B63,[4]NUM5!$H$3:$P$177,6,FALSE)</f>
        <v>768</v>
      </c>
      <c r="J63" s="98">
        <f>VLOOKUP($B63,[4]NUM5!$H$3:$P$177,7,FALSE)</f>
        <v>823</v>
      </c>
      <c r="K63" s="98">
        <f>VLOOKUP($B63,[4]NUM5!$H$3:$P$177,8,FALSE)</f>
        <v>706</v>
      </c>
      <c r="L63" s="98"/>
      <c r="M63" s="98"/>
      <c r="N63" s="98"/>
      <c r="O63" s="98"/>
      <c r="Q63" s="15">
        <f t="shared" ref="Q63:Q72" si="14">SUM(E63:P63)</f>
        <v>4811</v>
      </c>
    </row>
    <row r="64" spans="1:19" ht="15" thickBot="1" x14ac:dyDescent="0.25">
      <c r="A64" s="185" t="s">
        <v>100</v>
      </c>
      <c r="B64" s="184" t="s">
        <v>91</v>
      </c>
      <c r="C64" s="59"/>
      <c r="D64" s="79"/>
      <c r="E64" s="98">
        <f>VLOOKUP($B64,[4]NUM5!$H$3:$P$177,2,FALSE)</f>
        <v>115</v>
      </c>
      <c r="F64" s="98">
        <f>VLOOKUP($B64,[4]NUM5!$H$3:$P$177,3,FALSE)</f>
        <v>54</v>
      </c>
      <c r="G64" s="98">
        <f>VLOOKUP($B64,[4]NUM5!$H$3:$P$177,4,FALSE)</f>
        <v>127</v>
      </c>
      <c r="H64" s="98">
        <f>VLOOKUP($B64,[4]NUM5!$H$3:$P$177,5,FALSE)</f>
        <v>60</v>
      </c>
      <c r="I64" s="98">
        <f>VLOOKUP($B64,[4]NUM5!$H$3:$P$177,6,FALSE)</f>
        <v>92</v>
      </c>
      <c r="J64" s="98">
        <f>VLOOKUP($B64,[4]NUM5!$H$3:$P$177,7,FALSE)</f>
        <v>84</v>
      </c>
      <c r="K64" s="98">
        <f>VLOOKUP($B64,[4]NUM5!$H$3:$P$177,8,FALSE)</f>
        <v>109</v>
      </c>
      <c r="L64" s="98"/>
      <c r="M64" s="98"/>
      <c r="N64" s="98"/>
      <c r="O64" s="98"/>
      <c r="Q64" s="15">
        <f t="shared" si="14"/>
        <v>641</v>
      </c>
    </row>
    <row r="65" spans="1:22" ht="15" thickBot="1" x14ac:dyDescent="0.25">
      <c r="A65" s="185" t="s">
        <v>100</v>
      </c>
      <c r="B65" s="184" t="s">
        <v>92</v>
      </c>
      <c r="C65" s="59"/>
      <c r="D65" s="79"/>
      <c r="E65" s="98">
        <f>VLOOKUP($B65,[4]NUM5!$H$3:$P$177,2,FALSE)</f>
        <v>32</v>
      </c>
      <c r="F65" s="98">
        <f>VLOOKUP($B65,[4]NUM5!$H$3:$P$177,3,FALSE)</f>
        <v>19</v>
      </c>
      <c r="G65" s="98">
        <f>VLOOKUP($B65,[4]NUM5!$H$3:$P$177,4,FALSE)</f>
        <v>15</v>
      </c>
      <c r="H65" s="98">
        <f>VLOOKUP($B65,[4]NUM5!$H$3:$P$177,5,FALSE)</f>
        <v>18</v>
      </c>
      <c r="I65" s="98">
        <f>VLOOKUP($B65,[4]NUM5!$H$3:$P$177,6,FALSE)</f>
        <v>31</v>
      </c>
      <c r="J65" s="98">
        <f>VLOOKUP($B65,[4]NUM5!$H$3:$P$177,7,FALSE)</f>
        <v>32</v>
      </c>
      <c r="K65" s="98">
        <f>VLOOKUP($B65,[4]NUM5!$H$3:$P$177,8,FALSE)</f>
        <v>31</v>
      </c>
      <c r="L65" s="98"/>
      <c r="M65" s="98"/>
      <c r="N65" s="98"/>
      <c r="O65" s="98"/>
      <c r="Q65" s="15">
        <f t="shared" si="14"/>
        <v>178</v>
      </c>
    </row>
    <row r="66" spans="1:22" ht="15" thickBot="1" x14ac:dyDescent="0.25">
      <c r="A66" s="185" t="s">
        <v>100</v>
      </c>
      <c r="B66" s="184" t="s">
        <v>93</v>
      </c>
      <c r="C66" s="59"/>
      <c r="D66" s="79"/>
      <c r="E66" s="98">
        <f>VLOOKUP($B66,[4]NUM5!$H$3:$P$177,2,FALSE)</f>
        <v>34</v>
      </c>
      <c r="F66" s="98">
        <f>VLOOKUP($B66,[4]NUM5!$H$3:$P$177,3,FALSE)</f>
        <v>28</v>
      </c>
      <c r="G66" s="98">
        <f>VLOOKUP($B66,[4]NUM5!$H$3:$P$177,4,FALSE)</f>
        <v>30</v>
      </c>
      <c r="H66" s="98">
        <f>VLOOKUP($B66,[4]NUM5!$H$3:$P$177,5,FALSE)</f>
        <v>48</v>
      </c>
      <c r="I66" s="98">
        <f>VLOOKUP($B66,[4]NUM5!$H$3:$P$177,6,FALSE)</f>
        <v>78</v>
      </c>
      <c r="J66" s="98">
        <f>VLOOKUP($B66,[4]NUM5!$H$3:$P$177,7,FALSE)</f>
        <v>61</v>
      </c>
      <c r="K66" s="98">
        <f>VLOOKUP($B66,[4]NUM5!$H$3:$P$177,8,FALSE)</f>
        <v>32</v>
      </c>
      <c r="L66" s="98"/>
      <c r="M66" s="98"/>
      <c r="N66" s="98"/>
      <c r="O66" s="98"/>
      <c r="Q66" s="15">
        <f t="shared" si="14"/>
        <v>311</v>
      </c>
    </row>
    <row r="67" spans="1:22" ht="15" thickBot="1" x14ac:dyDescent="0.25">
      <c r="A67" s="185" t="s">
        <v>100</v>
      </c>
      <c r="B67" s="184" t="s">
        <v>94</v>
      </c>
      <c r="C67" s="59"/>
      <c r="D67" s="79"/>
      <c r="E67" s="98">
        <f>VLOOKUP($B67,[4]NUM5!$H$3:$P$177,2,FALSE)</f>
        <v>0</v>
      </c>
      <c r="F67" s="98">
        <f>VLOOKUP($B67,[4]NUM5!$H$3:$P$177,3,FALSE)</f>
        <v>16</v>
      </c>
      <c r="G67" s="98">
        <f>VLOOKUP($B67,[4]NUM5!$H$3:$P$177,4,FALSE)</f>
        <v>0</v>
      </c>
      <c r="H67" s="98">
        <f>VLOOKUP($B67,[4]NUM5!$H$3:$P$177,5,FALSE)</f>
        <v>37</v>
      </c>
      <c r="I67" s="98">
        <f>VLOOKUP($B67,[4]NUM5!$H$3:$P$177,6,FALSE)</f>
        <v>43</v>
      </c>
      <c r="J67" s="98">
        <f>VLOOKUP($B67,[4]NUM5!$H$3:$P$177,7,FALSE)</f>
        <v>14</v>
      </c>
      <c r="K67" s="98">
        <f>VLOOKUP($B67,[4]NUM5!$H$3:$P$177,8,FALSE)</f>
        <v>15</v>
      </c>
      <c r="L67" s="98"/>
      <c r="M67" s="98"/>
      <c r="N67" s="98"/>
      <c r="O67" s="98"/>
      <c r="Q67" s="15">
        <f t="shared" si="14"/>
        <v>125</v>
      </c>
    </row>
    <row r="68" spans="1:22" ht="15" thickBot="1" x14ac:dyDescent="0.25">
      <c r="A68" s="185" t="s">
        <v>100</v>
      </c>
      <c r="B68" s="184" t="s">
        <v>95</v>
      </c>
      <c r="C68" s="59"/>
      <c r="D68" s="79"/>
      <c r="E68" s="98">
        <f>VLOOKUP($B68,[4]NUM5!$H$3:$P$177,2,FALSE)</f>
        <v>61</v>
      </c>
      <c r="F68" s="98">
        <f>VLOOKUP($B68,[4]NUM5!$H$3:$P$177,3,FALSE)</f>
        <v>54</v>
      </c>
      <c r="G68" s="98">
        <f>VLOOKUP($B68,[4]NUM5!$H$3:$P$177,4,FALSE)</f>
        <v>52</v>
      </c>
      <c r="H68" s="98">
        <f>VLOOKUP($B68,[4]NUM5!$H$3:$P$177,5,FALSE)</f>
        <v>71</v>
      </c>
      <c r="I68" s="98">
        <f>VLOOKUP($B68,[4]NUM5!$H$3:$P$177,6,FALSE)</f>
        <v>36</v>
      </c>
      <c r="J68" s="98">
        <f>VLOOKUP($B68,[4]NUM5!$H$3:$P$177,7,FALSE)</f>
        <v>76</v>
      </c>
      <c r="K68" s="98">
        <f>VLOOKUP($B68,[4]NUM5!$H$3:$P$177,8,FALSE)</f>
        <v>55</v>
      </c>
      <c r="L68" s="98"/>
      <c r="M68" s="98"/>
      <c r="N68" s="98"/>
      <c r="O68" s="98"/>
      <c r="Q68" s="15">
        <f t="shared" si="14"/>
        <v>405</v>
      </c>
    </row>
    <row r="69" spans="1:22" ht="15" thickBot="1" x14ac:dyDescent="0.25">
      <c r="A69" s="185" t="s">
        <v>100</v>
      </c>
      <c r="B69" s="184" t="s">
        <v>96</v>
      </c>
      <c r="C69" s="59"/>
      <c r="D69" s="79"/>
      <c r="E69" s="98">
        <f>VLOOKUP($B69,[4]NUM5!$H$3:$P$177,2,FALSE)</f>
        <v>0</v>
      </c>
      <c r="F69" s="98">
        <f>VLOOKUP($B69,[4]NUM5!$H$3:$P$177,3,FALSE)</f>
        <v>17</v>
      </c>
      <c r="G69" s="98">
        <f>VLOOKUP($B69,[4]NUM5!$H$3:$P$177,4,FALSE)</f>
        <v>0</v>
      </c>
      <c r="H69" s="98">
        <f>VLOOKUP($B69,[4]NUM5!$H$3:$P$177,5,FALSE)</f>
        <v>0</v>
      </c>
      <c r="I69" s="98">
        <f>VLOOKUP($B69,[4]NUM5!$H$3:$P$177,6,FALSE)</f>
        <v>0</v>
      </c>
      <c r="J69" s="98">
        <f>VLOOKUP($B69,[4]NUM5!$H$3:$P$177,7,FALSE)</f>
        <v>14</v>
      </c>
      <c r="K69" s="98">
        <f>VLOOKUP($B69,[4]NUM5!$H$3:$P$177,8,FALSE)</f>
        <v>14</v>
      </c>
      <c r="L69" s="98"/>
      <c r="M69" s="98"/>
      <c r="N69" s="98"/>
      <c r="O69" s="98"/>
      <c r="Q69" s="15">
        <f t="shared" si="14"/>
        <v>45</v>
      </c>
    </row>
    <row r="70" spans="1:22" ht="15" thickBot="1" x14ac:dyDescent="0.25">
      <c r="A70" s="185" t="s">
        <v>100</v>
      </c>
      <c r="B70" s="184" t="s">
        <v>97</v>
      </c>
      <c r="C70" s="59"/>
      <c r="D70" s="79"/>
      <c r="E70" s="98">
        <f>VLOOKUP($B70,[4]NUM5!$H$3:$P$177,2,FALSE)</f>
        <v>14</v>
      </c>
      <c r="F70" s="98">
        <f>VLOOKUP($B70,[4]NUM5!$H$3:$P$177,3,FALSE)</f>
        <v>0</v>
      </c>
      <c r="G70" s="98">
        <f>VLOOKUP($B70,[4]NUM5!$H$3:$P$177,4,FALSE)</f>
        <v>13</v>
      </c>
      <c r="H70" s="98">
        <f>VLOOKUP($B70,[4]NUM5!$H$3:$P$177,5,FALSE)</f>
        <v>28</v>
      </c>
      <c r="I70" s="98">
        <f>VLOOKUP($B70,[4]NUM5!$H$3:$P$177,6,FALSE)</f>
        <v>0</v>
      </c>
      <c r="J70" s="98">
        <f>VLOOKUP($B70,[4]NUM5!$H$3:$P$177,7,FALSE)</f>
        <v>10</v>
      </c>
      <c r="K70" s="98">
        <f>VLOOKUP($B70,[4]NUM5!$H$3:$P$177,8,FALSE)</f>
        <v>16</v>
      </c>
      <c r="L70" s="98"/>
      <c r="M70" s="98"/>
      <c r="N70" s="98"/>
      <c r="O70" s="98"/>
      <c r="Q70" s="15">
        <f t="shared" si="14"/>
        <v>81</v>
      </c>
    </row>
    <row r="71" spans="1:22" ht="15" thickBot="1" x14ac:dyDescent="0.25">
      <c r="A71" s="185" t="s">
        <v>100</v>
      </c>
      <c r="B71" s="184" t="s">
        <v>98</v>
      </c>
      <c r="C71" s="59"/>
      <c r="D71" s="79"/>
      <c r="E71" s="98">
        <f>VLOOKUP($B71,[4]NUM5!$H$3:$P$177,2,FALSE)</f>
        <v>18</v>
      </c>
      <c r="F71" s="98">
        <f>VLOOKUP($B71,[4]NUM5!$H$3:$P$177,3,FALSE)</f>
        <v>15</v>
      </c>
      <c r="G71" s="98">
        <f>VLOOKUP($B71,[4]NUM5!$H$3:$P$177,4,FALSE)</f>
        <v>0</v>
      </c>
      <c r="H71" s="98">
        <f>VLOOKUP($B71,[4]NUM5!$H$3:$P$177,5,FALSE)</f>
        <v>16</v>
      </c>
      <c r="I71" s="98">
        <f>VLOOKUP($B71,[4]NUM5!$H$3:$P$177,6,FALSE)</f>
        <v>0</v>
      </c>
      <c r="J71" s="98">
        <f>VLOOKUP($B71,[4]NUM5!$H$3:$P$177,7,FALSE)</f>
        <v>7</v>
      </c>
      <c r="K71" s="98">
        <f>VLOOKUP($B71,[4]NUM5!$H$3:$P$177,8,FALSE)</f>
        <v>9</v>
      </c>
      <c r="L71" s="98"/>
      <c r="M71" s="98"/>
      <c r="N71" s="98"/>
      <c r="O71" s="98"/>
      <c r="Q71" s="15">
        <f t="shared" si="14"/>
        <v>65</v>
      </c>
      <c r="V71" s="65"/>
    </row>
    <row r="72" spans="1:22" ht="15" thickBot="1" x14ac:dyDescent="0.25">
      <c r="A72" s="185" t="s">
        <v>100</v>
      </c>
      <c r="B72" s="184" t="s">
        <v>99</v>
      </c>
      <c r="C72" s="59"/>
      <c r="D72" s="79"/>
      <c r="E72" s="98">
        <f>VLOOKUP($B72,[4]NUM5!$H$3:$P$177,2,FALSE)</f>
        <v>0</v>
      </c>
      <c r="F72" s="98">
        <f>VLOOKUP($B72,[4]NUM5!$H$3:$P$177,3,FALSE)</f>
        <v>13</v>
      </c>
      <c r="G72" s="98">
        <f>VLOOKUP($B72,[4]NUM5!$H$3:$P$177,4,FALSE)</f>
        <v>12</v>
      </c>
      <c r="H72" s="98">
        <f>VLOOKUP($B72,[4]NUM5!$H$3:$P$177,5,FALSE)</f>
        <v>0</v>
      </c>
      <c r="I72" s="98">
        <f>VLOOKUP($B72,[4]NUM5!$H$3:$P$177,6,FALSE)</f>
        <v>0</v>
      </c>
      <c r="J72" s="98">
        <f>VLOOKUP($B72,[4]NUM5!$H$3:$P$177,7,FALSE)</f>
        <v>17</v>
      </c>
      <c r="K72" s="98">
        <f>VLOOKUP($B72,[4]NUM5!$H$3:$P$177,8,FALSE)</f>
        <v>12</v>
      </c>
      <c r="Q72" s="15">
        <f t="shared" si="14"/>
        <v>54</v>
      </c>
    </row>
    <row r="73" spans="1:22" s="61" customFormat="1" ht="15" thickBot="1" x14ac:dyDescent="0.25">
      <c r="A73" s="351" t="s">
        <v>18</v>
      </c>
      <c r="B73" s="352"/>
      <c r="C73" s="276">
        <f>+D73/Metas!I65</f>
        <v>1.1988575508746875</v>
      </c>
      <c r="D73" s="18">
        <f>+Q73/R73</f>
        <v>0.71928885080861094</v>
      </c>
      <c r="E73" s="12">
        <f>SUM(E63:E72)</f>
        <v>915</v>
      </c>
      <c r="F73" s="12">
        <f t="shared" ref="F73:P73" si="15">SUM(F63:F72)</f>
        <v>800</v>
      </c>
      <c r="G73" s="12">
        <f t="shared" si="15"/>
        <v>943</v>
      </c>
      <c r="H73" s="12">
        <f t="shared" si="15"/>
        <v>873</v>
      </c>
      <c r="I73" s="12">
        <f t="shared" ref="I73:J73" si="16">SUM(I63:I72)</f>
        <v>1048</v>
      </c>
      <c r="J73" s="12">
        <f t="shared" si="16"/>
        <v>1138</v>
      </c>
      <c r="K73" s="12">
        <f t="shared" ref="K73" si="17">SUM(K63:K72)</f>
        <v>999</v>
      </c>
      <c r="L73" s="12">
        <f t="shared" si="15"/>
        <v>0</v>
      </c>
      <c r="M73" s="12">
        <f t="shared" si="15"/>
        <v>0</v>
      </c>
      <c r="N73" s="12">
        <f t="shared" si="15"/>
        <v>0</v>
      </c>
      <c r="O73" s="12">
        <f t="shared" si="15"/>
        <v>0</v>
      </c>
      <c r="P73" s="12">
        <f t="shared" si="15"/>
        <v>0</v>
      </c>
      <c r="Q73" s="12">
        <f>SUM(Q63:Q72)</f>
        <v>6716</v>
      </c>
      <c r="R73" s="358">
        <v>9337</v>
      </c>
      <c r="S73" s="359"/>
    </row>
    <row r="74" spans="1:22" ht="15" thickBot="1" x14ac:dyDescent="0.25">
      <c r="A74" s="94" t="s">
        <v>106</v>
      </c>
      <c r="B74" s="184" t="s">
        <v>101</v>
      </c>
      <c r="C74" s="59"/>
      <c r="D74" s="79"/>
      <c r="E74" s="98">
        <f>VLOOKUP($B74,[4]NUM5!$H$3:$P$177,2,FALSE)</f>
        <v>57</v>
      </c>
      <c r="F74" s="98">
        <f>VLOOKUP($B74,[4]NUM5!$H$3:$P$177,3,FALSE)</f>
        <v>114</v>
      </c>
      <c r="G74" s="98">
        <f>VLOOKUP($B74,[4]NUM5!$H$3:$P$177,4,FALSE)</f>
        <v>105</v>
      </c>
      <c r="H74" s="98">
        <f>VLOOKUP($B74,[4]NUM5!$H$3:$P$177,5,FALSE)</f>
        <v>74</v>
      </c>
      <c r="I74" s="98">
        <f>VLOOKUP($B74,[4]NUM5!$H$3:$P$177,6,FALSE)</f>
        <v>112</v>
      </c>
      <c r="J74" s="98">
        <f>VLOOKUP($B74,[4]NUM5!$H$3:$P$177,7,FALSE)</f>
        <v>157</v>
      </c>
      <c r="K74" s="98">
        <f>VLOOKUP($B74,[4]NUM5!$H$3:$P$177,8,FALSE)</f>
        <v>103</v>
      </c>
      <c r="L74" s="98"/>
      <c r="M74" s="98"/>
      <c r="N74" s="98"/>
      <c r="O74" s="98"/>
      <c r="P74" s="76"/>
      <c r="Q74" s="15">
        <f>SUM(E74:P74)</f>
        <v>722</v>
      </c>
    </row>
    <row r="75" spans="1:22" ht="15" thickBot="1" x14ac:dyDescent="0.25">
      <c r="A75" s="94" t="s">
        <v>106</v>
      </c>
      <c r="B75" s="184" t="s">
        <v>102</v>
      </c>
      <c r="C75" s="59"/>
      <c r="D75" s="79"/>
      <c r="E75" s="98">
        <f>VLOOKUP($B75,[4]NUM5!$H$3:$P$177,2,FALSE)</f>
        <v>0</v>
      </c>
      <c r="F75" s="98">
        <f>VLOOKUP($B75,[4]NUM5!$H$3:$P$177,3,FALSE)</f>
        <v>14</v>
      </c>
      <c r="G75" s="98">
        <f>VLOOKUP($B75,[4]NUM5!$H$3:$P$177,4,FALSE)</f>
        <v>56</v>
      </c>
      <c r="H75" s="98">
        <f>VLOOKUP($B75,[4]NUM5!$H$3:$P$177,5,FALSE)</f>
        <v>31</v>
      </c>
      <c r="I75" s="98">
        <f>VLOOKUP($B75,[4]NUM5!$H$3:$P$177,6,FALSE)</f>
        <v>47</v>
      </c>
      <c r="J75" s="98">
        <f>VLOOKUP($B75,[4]NUM5!$H$3:$P$177,7,FALSE)</f>
        <v>60</v>
      </c>
      <c r="K75" s="98">
        <f>VLOOKUP($B75,[4]NUM5!$H$3:$P$177,8,FALSE)</f>
        <v>41</v>
      </c>
      <c r="L75" s="98"/>
      <c r="M75" s="98"/>
      <c r="N75" s="98"/>
      <c r="O75" s="98"/>
      <c r="Q75" s="15">
        <f>SUM(E75:P75)</f>
        <v>249</v>
      </c>
    </row>
    <row r="76" spans="1:22" ht="15" thickBot="1" x14ac:dyDescent="0.25">
      <c r="A76" s="94" t="s">
        <v>106</v>
      </c>
      <c r="B76" s="184" t="s">
        <v>103</v>
      </c>
      <c r="C76" s="59"/>
      <c r="D76" s="79"/>
      <c r="E76" s="98">
        <f>VLOOKUP($B76,[4]NUM5!$H$3:$P$177,2,FALSE)</f>
        <v>51</v>
      </c>
      <c r="F76" s="98">
        <f>VLOOKUP($B76,[4]NUM5!$H$3:$P$177,3,FALSE)</f>
        <v>71</v>
      </c>
      <c r="G76" s="98">
        <f>VLOOKUP($B76,[4]NUM5!$H$3:$P$177,4,FALSE)</f>
        <v>122</v>
      </c>
      <c r="H76" s="98">
        <f>VLOOKUP($B76,[4]NUM5!$H$3:$P$177,5,FALSE)</f>
        <v>51</v>
      </c>
      <c r="I76" s="98">
        <f>VLOOKUP($B76,[4]NUM5!$H$3:$P$177,6,FALSE)</f>
        <v>117</v>
      </c>
      <c r="J76" s="98">
        <f>VLOOKUP($B76,[4]NUM5!$H$3:$P$177,7,FALSE)</f>
        <v>129</v>
      </c>
      <c r="K76" s="98">
        <f>VLOOKUP($B76,[4]NUM5!$H$3:$P$177,8,FALSE)</f>
        <v>96</v>
      </c>
      <c r="L76" s="98"/>
      <c r="M76" s="98"/>
      <c r="N76" s="98"/>
      <c r="O76" s="98"/>
      <c r="Q76" s="15">
        <f>SUM(E76:P76)</f>
        <v>637</v>
      </c>
    </row>
    <row r="77" spans="1:22" ht="15" thickBot="1" x14ac:dyDescent="0.25">
      <c r="A77" s="94" t="s">
        <v>106</v>
      </c>
      <c r="B77" s="184" t="s">
        <v>104</v>
      </c>
      <c r="C77" s="59"/>
      <c r="D77" s="79"/>
      <c r="E77" s="98">
        <f>VLOOKUP($B77,[4]NUM5!$H$3:$P$177,2,FALSE)</f>
        <v>9</v>
      </c>
      <c r="F77" s="98">
        <f>VLOOKUP($B77,[4]NUM5!$H$3:$P$177,3,FALSE)</f>
        <v>12</v>
      </c>
      <c r="G77" s="98">
        <f>VLOOKUP($B77,[4]NUM5!$H$3:$P$177,4,FALSE)</f>
        <v>9</v>
      </c>
      <c r="H77" s="98">
        <f>VLOOKUP($B77,[4]NUM5!$H$3:$P$177,5,FALSE)</f>
        <v>9</v>
      </c>
      <c r="I77" s="98">
        <f>VLOOKUP($B77,[4]NUM5!$H$3:$P$177,6,FALSE)</f>
        <v>28</v>
      </c>
      <c r="J77" s="98">
        <f>VLOOKUP($B77,[4]NUM5!$H$3:$P$177,7,FALSE)</f>
        <v>29</v>
      </c>
      <c r="K77" s="98">
        <f>VLOOKUP($B77,[4]NUM5!$H$3:$P$177,8,FALSE)</f>
        <v>22</v>
      </c>
      <c r="L77" s="98"/>
      <c r="M77" s="98"/>
      <c r="N77" s="98"/>
      <c r="O77" s="98"/>
      <c r="Q77" s="15">
        <f>SUM(E77:P77)</f>
        <v>118</v>
      </c>
    </row>
    <row r="78" spans="1:22" ht="15" thickBot="1" x14ac:dyDescent="0.25">
      <c r="A78" s="94" t="s">
        <v>106</v>
      </c>
      <c r="B78" s="184" t="s">
        <v>105</v>
      </c>
      <c r="C78" s="59"/>
      <c r="D78" s="79"/>
      <c r="E78" s="98">
        <f>VLOOKUP($B78,[4]NUM5!$H$3:$P$177,2,FALSE)</f>
        <v>0</v>
      </c>
      <c r="F78" s="98">
        <f>VLOOKUP($B78,[4]NUM5!$H$3:$P$177,3,FALSE)</f>
        <v>43</v>
      </c>
      <c r="G78" s="98">
        <f>VLOOKUP($B78,[4]NUM5!$H$3:$P$177,4,FALSE)</f>
        <v>69</v>
      </c>
      <c r="H78" s="98">
        <f>VLOOKUP($B78,[4]NUM5!$H$3:$P$177,5,FALSE)</f>
        <v>26</v>
      </c>
      <c r="I78" s="98">
        <f>VLOOKUP($B78,[4]NUM5!$H$3:$P$177,6,FALSE)</f>
        <v>26</v>
      </c>
      <c r="J78" s="98">
        <f>VLOOKUP($B78,[4]NUM5!$H$3:$P$177,7,FALSE)</f>
        <v>38</v>
      </c>
      <c r="K78" s="98">
        <f>VLOOKUP($B78,[4]NUM5!$H$3:$P$177,8,FALSE)</f>
        <v>44</v>
      </c>
      <c r="L78" s="98"/>
      <c r="M78" s="98"/>
      <c r="N78" s="98"/>
      <c r="O78" s="98"/>
      <c r="Q78" s="15">
        <f>SUM(E78:P78)</f>
        <v>246</v>
      </c>
    </row>
    <row r="79" spans="1:22" s="61" customFormat="1" ht="15" thickBot="1" x14ac:dyDescent="0.25">
      <c r="A79" s="351" t="s">
        <v>179</v>
      </c>
      <c r="B79" s="352"/>
      <c r="C79" s="276">
        <f>+D79/Metas!I70</f>
        <v>0.93927125506072884</v>
      </c>
      <c r="D79" s="18">
        <f>+Q79/R79</f>
        <v>0.32872145357559596</v>
      </c>
      <c r="E79" s="12">
        <f>SUM(E74:E78)</f>
        <v>117</v>
      </c>
      <c r="F79" s="12">
        <f t="shared" ref="F79:P79" si="18">SUM(F74:F78)</f>
        <v>254</v>
      </c>
      <c r="G79" s="12">
        <f t="shared" si="18"/>
        <v>361</v>
      </c>
      <c r="H79" s="12">
        <f t="shared" si="18"/>
        <v>191</v>
      </c>
      <c r="I79" s="12">
        <f t="shared" ref="I79:J79" si="19">SUM(I74:I78)</f>
        <v>330</v>
      </c>
      <c r="J79" s="12">
        <f t="shared" si="19"/>
        <v>413</v>
      </c>
      <c r="K79" s="12">
        <f t="shared" ref="K79" si="20">SUM(K74:K78)</f>
        <v>306</v>
      </c>
      <c r="L79" s="12">
        <f t="shared" si="18"/>
        <v>0</v>
      </c>
      <c r="M79" s="12">
        <f t="shared" si="18"/>
        <v>0</v>
      </c>
      <c r="N79" s="12">
        <f t="shared" si="18"/>
        <v>0</v>
      </c>
      <c r="O79" s="12">
        <f t="shared" si="18"/>
        <v>0</v>
      </c>
      <c r="P79" s="12">
        <f t="shared" si="18"/>
        <v>0</v>
      </c>
      <c r="Q79" s="12">
        <f>SUM(Q74:Q78)</f>
        <v>1972</v>
      </c>
      <c r="R79" s="358">
        <v>5999</v>
      </c>
      <c r="S79" s="359"/>
    </row>
    <row r="80" spans="1:22" ht="15" thickBot="1" x14ac:dyDescent="0.25">
      <c r="A80" s="94" t="s">
        <v>117</v>
      </c>
      <c r="B80" s="184" t="s">
        <v>107</v>
      </c>
      <c r="C80" s="59"/>
      <c r="D80" s="79"/>
      <c r="E80" s="98">
        <f>VLOOKUP($B80,[4]NUM5!$H$3:$P$177,2,FALSE)</f>
        <v>221</v>
      </c>
      <c r="F80" s="98">
        <f>VLOOKUP($B80,[4]NUM5!$H$3:$P$177,3,FALSE)</f>
        <v>362</v>
      </c>
      <c r="G80" s="98">
        <f>VLOOKUP($B80,[4]NUM5!$H$3:$P$177,4,FALSE)</f>
        <v>427</v>
      </c>
      <c r="H80" s="98">
        <f>VLOOKUP($B80,[4]NUM5!$H$3:$P$177,5,FALSE)</f>
        <v>289</v>
      </c>
      <c r="I80" s="98">
        <f>VLOOKUP($B80,[4]NUM5!$H$3:$P$177,6,FALSE)</f>
        <v>294</v>
      </c>
      <c r="J80" s="98">
        <f>VLOOKUP($B80,[4]NUM5!$H$3:$P$177,7,FALSE)</f>
        <v>498</v>
      </c>
      <c r="K80" s="98">
        <f>VLOOKUP($B80,[4]NUM5!$H$3:$P$177,8,FALSE)</f>
        <v>529</v>
      </c>
      <c r="L80" s="98"/>
      <c r="M80" s="98"/>
      <c r="N80" s="98"/>
      <c r="O80" s="98"/>
      <c r="Q80" s="15">
        <f t="shared" ref="Q80:Q89" si="21">SUM(E80:P80)</f>
        <v>2620</v>
      </c>
    </row>
    <row r="81" spans="1:19" ht="15" thickBot="1" x14ac:dyDescent="0.25">
      <c r="A81" s="94" t="s">
        <v>117</v>
      </c>
      <c r="B81" s="184" t="s">
        <v>108</v>
      </c>
      <c r="C81" s="59"/>
      <c r="D81" s="79"/>
      <c r="E81" s="98">
        <f>VLOOKUP($B81,[4]NUM5!$H$3:$P$177,2,FALSE)</f>
        <v>43</v>
      </c>
      <c r="F81" s="98">
        <f>VLOOKUP($B81,[4]NUM5!$H$3:$P$177,3,FALSE)</f>
        <v>46</v>
      </c>
      <c r="G81" s="98">
        <f>VLOOKUP($B81,[4]NUM5!$H$3:$P$177,4,FALSE)</f>
        <v>82</v>
      </c>
      <c r="H81" s="98">
        <f>VLOOKUP($B81,[4]NUM5!$H$3:$P$177,5,FALSE)</f>
        <v>35</v>
      </c>
      <c r="I81" s="98">
        <f>VLOOKUP($B81,[4]NUM5!$H$3:$P$177,6,FALSE)</f>
        <v>38</v>
      </c>
      <c r="J81" s="98">
        <f>VLOOKUP($B81,[4]NUM5!$H$3:$P$177,7,FALSE)</f>
        <v>49</v>
      </c>
      <c r="K81" s="98">
        <f>VLOOKUP($B81,[4]NUM5!$H$3:$P$177,8,FALSE)</f>
        <v>77</v>
      </c>
      <c r="L81" s="98"/>
      <c r="M81" s="98"/>
      <c r="N81" s="98"/>
      <c r="O81" s="98"/>
      <c r="Q81" s="15">
        <f t="shared" si="21"/>
        <v>370</v>
      </c>
    </row>
    <row r="82" spans="1:19" ht="15" thickBot="1" x14ac:dyDescent="0.25">
      <c r="A82" s="94" t="s">
        <v>117</v>
      </c>
      <c r="B82" s="184" t="s">
        <v>109</v>
      </c>
      <c r="C82" s="59"/>
      <c r="D82" s="79"/>
      <c r="E82" s="98">
        <f>VLOOKUP($B82,[4]NUM5!$H$3:$P$177,2,FALSE)</f>
        <v>20</v>
      </c>
      <c r="F82" s="98">
        <f>VLOOKUP($B82,[4]NUM5!$H$3:$P$177,3,FALSE)</f>
        <v>16</v>
      </c>
      <c r="G82" s="98">
        <f>VLOOKUP($B82,[4]NUM5!$H$3:$P$177,4,FALSE)</f>
        <v>37</v>
      </c>
      <c r="H82" s="98">
        <f>VLOOKUP($B82,[4]NUM5!$H$3:$P$177,5,FALSE)</f>
        <v>47</v>
      </c>
      <c r="I82" s="98">
        <f>VLOOKUP($B82,[4]NUM5!$H$3:$P$177,6,FALSE)</f>
        <v>0</v>
      </c>
      <c r="J82" s="98">
        <f>VLOOKUP($B82,[4]NUM5!$H$3:$P$177,7,FALSE)</f>
        <v>49</v>
      </c>
      <c r="K82" s="98">
        <f>VLOOKUP($B82,[4]NUM5!$H$3:$P$177,8,FALSE)</f>
        <v>61</v>
      </c>
      <c r="L82" s="98"/>
      <c r="M82" s="98"/>
      <c r="N82" s="98"/>
      <c r="O82" s="98"/>
      <c r="Q82" s="15">
        <f t="shared" si="21"/>
        <v>230</v>
      </c>
    </row>
    <row r="83" spans="1:19" ht="15" thickBot="1" x14ac:dyDescent="0.25">
      <c r="A83" s="94" t="s">
        <v>117</v>
      </c>
      <c r="B83" s="184" t="s">
        <v>110</v>
      </c>
      <c r="C83" s="59"/>
      <c r="D83" s="79"/>
      <c r="E83" s="98">
        <f>VLOOKUP($B83,[4]NUM5!$H$3:$P$177,2,FALSE)</f>
        <v>19</v>
      </c>
      <c r="F83" s="98">
        <f>VLOOKUP($B83,[4]NUM5!$H$3:$P$177,3,FALSE)</f>
        <v>51</v>
      </c>
      <c r="G83" s="98">
        <f>VLOOKUP($B83,[4]NUM5!$H$3:$P$177,4,FALSE)</f>
        <v>92</v>
      </c>
      <c r="H83" s="98">
        <f>VLOOKUP($B83,[4]NUM5!$H$3:$P$177,5,FALSE)</f>
        <v>31</v>
      </c>
      <c r="I83" s="98">
        <f>VLOOKUP($B83,[4]NUM5!$H$3:$P$177,6,FALSE)</f>
        <v>87</v>
      </c>
      <c r="J83" s="98">
        <f>VLOOKUP($B83,[4]NUM5!$H$3:$P$177,7,FALSE)</f>
        <v>39</v>
      </c>
      <c r="K83" s="98">
        <f>VLOOKUP($B83,[4]NUM5!$H$3:$P$177,8,FALSE)</f>
        <v>47</v>
      </c>
      <c r="L83" s="98"/>
      <c r="M83" s="98"/>
      <c r="N83" s="98"/>
      <c r="O83" s="98"/>
      <c r="Q83" s="15">
        <f t="shared" si="21"/>
        <v>366</v>
      </c>
    </row>
    <row r="84" spans="1:19" ht="15" thickBot="1" x14ac:dyDescent="0.25">
      <c r="A84" s="94" t="s">
        <v>117</v>
      </c>
      <c r="B84" s="184" t="s">
        <v>111</v>
      </c>
      <c r="C84" s="59"/>
      <c r="D84" s="79"/>
      <c r="E84" s="98">
        <f>VLOOKUP($B84,[4]NUM5!$H$3:$P$177,2,FALSE)</f>
        <v>43</v>
      </c>
      <c r="F84" s="98">
        <f>VLOOKUP($B84,[4]NUM5!$H$3:$P$177,3,FALSE)</f>
        <v>47</v>
      </c>
      <c r="G84" s="98">
        <f>VLOOKUP($B84,[4]NUM5!$H$3:$P$177,4,FALSE)</f>
        <v>85</v>
      </c>
      <c r="H84" s="98">
        <f>VLOOKUP($B84,[4]NUM5!$H$3:$P$177,5,FALSE)</f>
        <v>51</v>
      </c>
      <c r="I84" s="98">
        <f>VLOOKUP($B84,[4]NUM5!$H$3:$P$177,6,FALSE)</f>
        <v>76</v>
      </c>
      <c r="J84" s="98">
        <f>VLOOKUP($B84,[4]NUM5!$H$3:$P$177,7,FALSE)</f>
        <v>116</v>
      </c>
      <c r="K84" s="98">
        <f>VLOOKUP($B84,[4]NUM5!$H$3:$P$177,8,FALSE)</f>
        <v>111</v>
      </c>
      <c r="L84" s="98"/>
      <c r="M84" s="98"/>
      <c r="N84" s="98"/>
      <c r="O84" s="98"/>
      <c r="Q84" s="15">
        <f t="shared" si="21"/>
        <v>529</v>
      </c>
    </row>
    <row r="85" spans="1:19" ht="15" thickBot="1" x14ac:dyDescent="0.25">
      <c r="A85" s="94" t="s">
        <v>117</v>
      </c>
      <c r="B85" s="184" t="s">
        <v>112</v>
      </c>
      <c r="C85" s="59"/>
      <c r="D85" s="79"/>
      <c r="E85" s="98">
        <f>VLOOKUP($B85,[4]NUM5!$H$3:$P$177,2,FALSE)</f>
        <v>42</v>
      </c>
      <c r="F85" s="98">
        <f>VLOOKUP($B85,[4]NUM5!$H$3:$P$177,3,FALSE)</f>
        <v>38</v>
      </c>
      <c r="G85" s="98">
        <f>VLOOKUP($B85,[4]NUM5!$H$3:$P$177,4,FALSE)</f>
        <v>20</v>
      </c>
      <c r="H85" s="98">
        <f>VLOOKUP($B85,[4]NUM5!$H$3:$P$177,5,FALSE)</f>
        <v>31</v>
      </c>
      <c r="I85" s="98">
        <f>VLOOKUP($B85,[4]NUM5!$H$3:$P$177,6,FALSE)</f>
        <v>27</v>
      </c>
      <c r="J85" s="98">
        <f>VLOOKUP($B85,[4]NUM5!$H$3:$P$177,7,FALSE)</f>
        <v>76</v>
      </c>
      <c r="K85" s="98">
        <f>VLOOKUP($B85,[4]NUM5!$H$3:$P$177,8,FALSE)</f>
        <v>55</v>
      </c>
      <c r="L85" s="98"/>
      <c r="M85" s="98"/>
      <c r="N85" s="98"/>
      <c r="O85" s="98"/>
      <c r="Q85" s="15">
        <f t="shared" si="21"/>
        <v>289</v>
      </c>
    </row>
    <row r="86" spans="1:19" ht="15" thickBot="1" x14ac:dyDescent="0.25">
      <c r="A86" s="94" t="s">
        <v>117</v>
      </c>
      <c r="B86" s="184" t="s">
        <v>113</v>
      </c>
      <c r="C86" s="59"/>
      <c r="D86" s="79"/>
      <c r="E86" s="98">
        <f>VLOOKUP($B86,[4]NUM5!$H$3:$P$177,2,FALSE)</f>
        <v>18</v>
      </c>
      <c r="F86" s="98">
        <f>VLOOKUP($B86,[4]NUM5!$H$3:$P$177,3,FALSE)</f>
        <v>21</v>
      </c>
      <c r="G86" s="98">
        <f>VLOOKUP($B86,[4]NUM5!$H$3:$P$177,4,FALSE)</f>
        <v>43</v>
      </c>
      <c r="H86" s="98">
        <f>VLOOKUP($B86,[4]NUM5!$H$3:$P$177,5,FALSE)</f>
        <v>33</v>
      </c>
      <c r="I86" s="98">
        <f>VLOOKUP($B86,[4]NUM5!$H$3:$P$177,6,FALSE)</f>
        <v>37</v>
      </c>
      <c r="J86" s="98">
        <f>VLOOKUP($B86,[4]NUM5!$H$3:$P$177,7,FALSE)</f>
        <v>43</v>
      </c>
      <c r="K86" s="98">
        <f>VLOOKUP($B86,[4]NUM5!$H$3:$P$177,8,FALSE)</f>
        <v>71</v>
      </c>
      <c r="L86" s="98"/>
      <c r="M86" s="98"/>
      <c r="N86" s="98"/>
      <c r="O86" s="98"/>
      <c r="Q86" s="15">
        <f t="shared" si="21"/>
        <v>266</v>
      </c>
    </row>
    <row r="87" spans="1:19" ht="15" thickBot="1" x14ac:dyDescent="0.25">
      <c r="A87" s="94" t="s">
        <v>117</v>
      </c>
      <c r="B87" s="184" t="s">
        <v>114</v>
      </c>
      <c r="C87" s="59"/>
      <c r="D87" s="79"/>
      <c r="E87" s="98">
        <f>VLOOKUP($B87,[4]NUM5!$H$3:$P$177,2,FALSE)</f>
        <v>38</v>
      </c>
      <c r="F87" s="98">
        <f>VLOOKUP($B87,[4]NUM5!$H$3:$P$177,3,FALSE)</f>
        <v>62</v>
      </c>
      <c r="G87" s="98">
        <f>VLOOKUP($B87,[4]NUM5!$H$3:$P$177,4,FALSE)</f>
        <v>87</v>
      </c>
      <c r="H87" s="98">
        <f>VLOOKUP($B87,[4]NUM5!$H$3:$P$177,5,FALSE)</f>
        <v>50</v>
      </c>
      <c r="I87" s="98">
        <f>VLOOKUP($B87,[4]NUM5!$H$3:$P$177,6,FALSE)</f>
        <v>71</v>
      </c>
      <c r="J87" s="98">
        <f>VLOOKUP($B87,[4]NUM5!$H$3:$P$177,7,FALSE)</f>
        <v>151</v>
      </c>
      <c r="K87" s="98">
        <f>VLOOKUP($B87,[4]NUM5!$H$3:$P$177,8,FALSE)</f>
        <v>56</v>
      </c>
      <c r="L87" s="98"/>
      <c r="M87" s="98"/>
      <c r="N87" s="98"/>
      <c r="O87" s="98"/>
      <c r="Q87" s="15">
        <f t="shared" si="21"/>
        <v>515</v>
      </c>
    </row>
    <row r="88" spans="1:19" ht="15" thickBot="1" x14ac:dyDescent="0.25">
      <c r="A88" s="94" t="s">
        <v>117</v>
      </c>
      <c r="B88" s="184" t="s">
        <v>115</v>
      </c>
      <c r="C88" s="59"/>
      <c r="D88" s="79"/>
      <c r="E88" s="98">
        <f>VLOOKUP($B88,[4]NUM5!$H$3:$P$177,2,FALSE)</f>
        <v>29</v>
      </c>
      <c r="F88" s="98">
        <f>VLOOKUP($B88,[4]NUM5!$H$3:$P$177,3,FALSE)</f>
        <v>82</v>
      </c>
      <c r="G88" s="98">
        <f>VLOOKUP($B88,[4]NUM5!$H$3:$P$177,4,FALSE)</f>
        <v>49</v>
      </c>
      <c r="H88" s="98">
        <f>VLOOKUP($B88,[4]NUM5!$H$3:$P$177,5,FALSE)</f>
        <v>52</v>
      </c>
      <c r="I88" s="98">
        <f>VLOOKUP($B88,[4]NUM5!$H$3:$P$177,6,FALSE)</f>
        <v>39</v>
      </c>
      <c r="J88" s="98">
        <f>VLOOKUP($B88,[4]NUM5!$H$3:$P$177,7,FALSE)</f>
        <v>108</v>
      </c>
      <c r="K88" s="98">
        <f>VLOOKUP($B88,[4]NUM5!$H$3:$P$177,8,FALSE)</f>
        <v>97</v>
      </c>
      <c r="L88" s="98"/>
      <c r="M88" s="98"/>
      <c r="N88" s="98"/>
      <c r="O88" s="98"/>
      <c r="Q88" s="15">
        <f t="shared" si="21"/>
        <v>456</v>
      </c>
    </row>
    <row r="89" spans="1:19" ht="15" thickBot="1" x14ac:dyDescent="0.25">
      <c r="A89" s="94" t="s">
        <v>117</v>
      </c>
      <c r="B89" s="184" t="s">
        <v>116</v>
      </c>
      <c r="C89" s="59"/>
      <c r="D89" s="79"/>
      <c r="E89" s="98">
        <f>VLOOKUP($B89,[4]NUM5!$H$3:$P$177,2,FALSE)</f>
        <v>50</v>
      </c>
      <c r="F89" s="98">
        <f>VLOOKUP($B89,[4]NUM5!$H$3:$P$177,3,FALSE)</f>
        <v>45</v>
      </c>
      <c r="G89" s="98">
        <f>VLOOKUP($B89,[4]NUM5!$H$3:$P$177,4,FALSE)</f>
        <v>85</v>
      </c>
      <c r="H89" s="98">
        <f>VLOOKUP($B89,[4]NUM5!$H$3:$P$177,5,FALSE)</f>
        <v>45</v>
      </c>
      <c r="I89" s="98">
        <f>VLOOKUP($B89,[4]NUM5!$H$3:$P$177,6,FALSE)</f>
        <v>64</v>
      </c>
      <c r="J89" s="98">
        <f>VLOOKUP($B89,[4]NUM5!$H$3:$P$177,7,FALSE)</f>
        <v>100</v>
      </c>
      <c r="K89" s="98">
        <f>VLOOKUP($B89,[4]NUM5!$H$3:$P$177,8,FALSE)</f>
        <v>41</v>
      </c>
      <c r="L89" s="98"/>
      <c r="M89" s="98"/>
      <c r="N89" s="98"/>
      <c r="O89" s="98"/>
      <c r="Q89" s="15">
        <f t="shared" si="21"/>
        <v>430</v>
      </c>
    </row>
    <row r="90" spans="1:19" s="61" customFormat="1" ht="15" thickBot="1" x14ac:dyDescent="0.25">
      <c r="A90" s="351" t="s">
        <v>180</v>
      </c>
      <c r="B90" s="352"/>
      <c r="C90" s="276">
        <f>+D90/Metas!I75</f>
        <v>0.96887966804979253</v>
      </c>
      <c r="D90" s="18">
        <f>+Q90/R90</f>
        <v>0.48443983402489627</v>
      </c>
      <c r="E90" s="12">
        <f>SUM(E80:E89)</f>
        <v>523</v>
      </c>
      <c r="F90" s="12">
        <f t="shared" ref="F90:P90" si="22">SUM(F80:F89)</f>
        <v>770</v>
      </c>
      <c r="G90" s="12">
        <f t="shared" si="22"/>
        <v>1007</v>
      </c>
      <c r="H90" s="12">
        <f t="shared" si="22"/>
        <v>664</v>
      </c>
      <c r="I90" s="12">
        <f t="shared" ref="I90:J90" si="23">SUM(I80:I89)</f>
        <v>733</v>
      </c>
      <c r="J90" s="12">
        <f t="shared" si="23"/>
        <v>1229</v>
      </c>
      <c r="K90" s="12">
        <f t="shared" ref="K90" si="24">SUM(K80:K89)</f>
        <v>1145</v>
      </c>
      <c r="L90" s="12">
        <f t="shared" si="22"/>
        <v>0</v>
      </c>
      <c r="M90" s="12">
        <f t="shared" si="22"/>
        <v>0</v>
      </c>
      <c r="N90" s="12">
        <f t="shared" si="22"/>
        <v>0</v>
      </c>
      <c r="O90" s="12">
        <f t="shared" si="22"/>
        <v>0</v>
      </c>
      <c r="P90" s="12">
        <f t="shared" si="22"/>
        <v>0</v>
      </c>
      <c r="Q90" s="12">
        <f>SUM(Q80:Q89)</f>
        <v>6071</v>
      </c>
      <c r="R90" s="358">
        <v>12532</v>
      </c>
      <c r="S90" s="359"/>
    </row>
    <row r="91" spans="1:19" ht="15" thickBot="1" x14ac:dyDescent="0.25">
      <c r="A91" s="94" t="s">
        <v>134</v>
      </c>
      <c r="B91" s="184" t="s">
        <v>118</v>
      </c>
      <c r="C91" s="59"/>
      <c r="D91" s="79"/>
      <c r="E91" s="98">
        <f>VLOOKUP($B91,[4]NUM5!$H$3:$P$177,2,FALSE)</f>
        <v>726</v>
      </c>
      <c r="F91" s="98">
        <f>VLOOKUP($B91,[4]NUM5!$H$3:$P$177,3,FALSE)</f>
        <v>710</v>
      </c>
      <c r="G91" s="98">
        <f>VLOOKUP($B91,[4]NUM5!$H$3:$P$177,4,FALSE)</f>
        <v>616</v>
      </c>
      <c r="H91" s="98">
        <f>VLOOKUP($B91,[4]NUM5!$H$3:$P$177,5,FALSE)</f>
        <v>769</v>
      </c>
      <c r="I91" s="98">
        <f>VLOOKUP($B91,[4]NUM5!$H$3:$P$177,6,FALSE)</f>
        <v>819</v>
      </c>
      <c r="J91" s="98">
        <f>VLOOKUP($B91,[4]NUM5!$H$3:$P$177,7,FALSE)</f>
        <v>880</v>
      </c>
      <c r="K91" s="98">
        <f>VLOOKUP($B91,[4]NUM5!$H$3:$P$177,8,FALSE)</f>
        <v>646</v>
      </c>
      <c r="L91" s="98"/>
      <c r="M91" s="98"/>
      <c r="N91" s="98"/>
      <c r="O91" s="98"/>
      <c r="Q91" s="15">
        <f t="shared" ref="Q91:Q107" si="25">SUM(E91:P91)</f>
        <v>5166</v>
      </c>
    </row>
    <row r="92" spans="1:19" ht="15" thickBot="1" x14ac:dyDescent="0.25">
      <c r="A92" s="94" t="s">
        <v>134</v>
      </c>
      <c r="B92" s="184" t="s">
        <v>119</v>
      </c>
      <c r="C92" s="59"/>
      <c r="D92" s="79"/>
      <c r="E92" s="98">
        <f>VLOOKUP($B92,[4]NUM5!$H$3:$P$177,2,FALSE)</f>
        <v>1326</v>
      </c>
      <c r="F92" s="98">
        <f>VLOOKUP($B92,[4]NUM5!$H$3:$P$177,3,FALSE)</f>
        <v>1036</v>
      </c>
      <c r="G92" s="98">
        <f>VLOOKUP($B92,[4]NUM5!$H$3:$P$177,4,FALSE)</f>
        <v>1750</v>
      </c>
      <c r="H92" s="98">
        <f>VLOOKUP($B92,[4]NUM5!$H$3:$P$177,5,FALSE)</f>
        <v>1874</v>
      </c>
      <c r="I92" s="98">
        <f>VLOOKUP($B92,[4]NUM5!$H$3:$P$177,6,FALSE)</f>
        <v>1699</v>
      </c>
      <c r="J92" s="98">
        <f>VLOOKUP($B92,[4]NUM5!$H$3:$P$177,7,FALSE)</f>
        <v>1705</v>
      </c>
      <c r="K92" s="98">
        <f>VLOOKUP($B92,[4]NUM5!$H$3:$P$177,8,FALSE)</f>
        <v>1596</v>
      </c>
      <c r="L92" s="98"/>
      <c r="M92" s="98"/>
      <c r="N92" s="98"/>
      <c r="O92" s="98"/>
      <c r="Q92" s="15">
        <f t="shared" si="25"/>
        <v>10986</v>
      </c>
    </row>
    <row r="93" spans="1:19" ht="15" thickBot="1" x14ac:dyDescent="0.25">
      <c r="A93" s="94" t="s">
        <v>134</v>
      </c>
      <c r="B93" s="184" t="s">
        <v>120</v>
      </c>
      <c r="C93" s="59"/>
      <c r="D93" s="79"/>
      <c r="E93" s="98">
        <f>VLOOKUP($B93,[4]NUM5!$H$3:$P$177,2,FALSE)</f>
        <v>2375</v>
      </c>
      <c r="F93" s="98">
        <f>VLOOKUP($B93,[4]NUM5!$H$3:$P$177,3,FALSE)</f>
        <v>2450</v>
      </c>
      <c r="G93" s="98">
        <f>VLOOKUP($B93,[4]NUM5!$H$3:$P$177,4,FALSE)</f>
        <v>3098</v>
      </c>
      <c r="H93" s="98">
        <f>VLOOKUP($B93,[4]NUM5!$H$3:$P$177,5,FALSE)</f>
        <v>2632</v>
      </c>
      <c r="I93" s="98">
        <f>VLOOKUP($B93,[4]NUM5!$H$3:$P$177,6,FALSE)</f>
        <v>2586</v>
      </c>
      <c r="J93" s="98">
        <f>VLOOKUP($B93,[4]NUM5!$H$3:$P$177,7,FALSE)</f>
        <v>2912</v>
      </c>
      <c r="K93" s="98">
        <f>VLOOKUP($B93,[4]NUM5!$H$3:$P$177,8,FALSE)</f>
        <v>2510</v>
      </c>
      <c r="L93" s="98"/>
      <c r="M93" s="98"/>
      <c r="N93" s="98"/>
      <c r="O93" s="98"/>
      <c r="Q93" s="15">
        <f t="shared" si="25"/>
        <v>18563</v>
      </c>
    </row>
    <row r="94" spans="1:19" ht="15" thickBot="1" x14ac:dyDescent="0.25">
      <c r="A94" s="94" t="s">
        <v>134</v>
      </c>
      <c r="B94" s="184" t="s">
        <v>121</v>
      </c>
      <c r="C94" s="59"/>
      <c r="D94" s="79"/>
      <c r="E94" s="98">
        <f>VLOOKUP($B94,[4]NUM5!$H$3:$P$177,2,FALSE)</f>
        <v>298</v>
      </c>
      <c r="F94" s="98">
        <f>VLOOKUP($B94,[4]NUM5!$H$3:$P$177,3,FALSE)</f>
        <v>132</v>
      </c>
      <c r="G94" s="98">
        <f>VLOOKUP($B94,[4]NUM5!$H$3:$P$177,4,FALSE)</f>
        <v>496</v>
      </c>
      <c r="H94" s="98">
        <f>VLOOKUP($B94,[4]NUM5!$H$3:$P$177,5,FALSE)</f>
        <v>716</v>
      </c>
      <c r="I94" s="98">
        <f>VLOOKUP($B94,[4]NUM5!$H$3:$P$177,6,FALSE)</f>
        <v>699</v>
      </c>
      <c r="J94" s="98">
        <f>VLOOKUP($B94,[4]NUM5!$H$3:$P$177,7,FALSE)</f>
        <v>1908</v>
      </c>
      <c r="K94" s="98">
        <f>VLOOKUP($B94,[4]NUM5!$H$3:$P$177,8,FALSE)</f>
        <v>548</v>
      </c>
      <c r="L94" s="98"/>
      <c r="M94" s="98"/>
      <c r="N94" s="98"/>
      <c r="O94" s="98"/>
      <c r="Q94" s="15">
        <f t="shared" si="25"/>
        <v>4797</v>
      </c>
    </row>
    <row r="95" spans="1:19" ht="15" thickBot="1" x14ac:dyDescent="0.25">
      <c r="A95" s="94" t="s">
        <v>134</v>
      </c>
      <c r="B95" s="184" t="s">
        <v>122</v>
      </c>
      <c r="C95" s="59"/>
      <c r="D95" s="79"/>
      <c r="E95" s="98">
        <f>VLOOKUP($B95,[4]NUM5!$H$3:$P$177,2,FALSE)</f>
        <v>28</v>
      </c>
      <c r="F95" s="98">
        <f>VLOOKUP($B95,[4]NUM5!$H$3:$P$177,3,FALSE)</f>
        <v>82</v>
      </c>
      <c r="G95" s="98">
        <f>VLOOKUP($B95,[4]NUM5!$H$3:$P$177,4,FALSE)</f>
        <v>113</v>
      </c>
      <c r="H95" s="98">
        <f>VLOOKUP($B95,[4]NUM5!$H$3:$P$177,5,FALSE)</f>
        <v>75</v>
      </c>
      <c r="I95" s="98">
        <f>VLOOKUP($B95,[4]NUM5!$H$3:$P$177,6,FALSE)</f>
        <v>75</v>
      </c>
      <c r="J95" s="98">
        <f>VLOOKUP($B95,[4]NUM5!$H$3:$P$177,7,FALSE)</f>
        <v>57</v>
      </c>
      <c r="K95" s="98">
        <f>VLOOKUP($B95,[4]NUM5!$H$3:$P$177,8,FALSE)</f>
        <v>45</v>
      </c>
      <c r="L95" s="98"/>
      <c r="M95" s="98"/>
      <c r="N95" s="98"/>
      <c r="O95" s="98"/>
      <c r="Q95" s="15">
        <f t="shared" si="25"/>
        <v>475</v>
      </c>
    </row>
    <row r="96" spans="1:19" ht="15" thickBot="1" x14ac:dyDescent="0.25">
      <c r="A96" s="94" t="s">
        <v>134</v>
      </c>
      <c r="B96" s="184" t="s">
        <v>123</v>
      </c>
      <c r="C96" s="59"/>
      <c r="D96" s="79"/>
      <c r="E96" s="98">
        <f>VLOOKUP($B96,[4]NUM5!$H$3:$P$177,2,FALSE)</f>
        <v>41</v>
      </c>
      <c r="F96" s="98">
        <f>VLOOKUP($B96,[4]NUM5!$H$3:$P$177,3,FALSE)</f>
        <v>213</v>
      </c>
      <c r="G96" s="98">
        <f>VLOOKUP($B96,[4]NUM5!$H$3:$P$177,4,FALSE)</f>
        <v>354</v>
      </c>
      <c r="H96" s="98">
        <f>VLOOKUP($B96,[4]NUM5!$H$3:$P$177,5,FALSE)</f>
        <v>263</v>
      </c>
      <c r="I96" s="98">
        <f>VLOOKUP($B96,[4]NUM5!$H$3:$P$177,6,FALSE)</f>
        <v>169</v>
      </c>
      <c r="J96" s="98">
        <f>VLOOKUP($B96,[4]NUM5!$H$3:$P$177,7,FALSE)</f>
        <v>213</v>
      </c>
      <c r="K96" s="98">
        <f>VLOOKUP($B96,[4]NUM5!$H$3:$P$177,8,FALSE)</f>
        <v>190</v>
      </c>
      <c r="L96" s="98"/>
      <c r="M96" s="98"/>
      <c r="N96" s="98"/>
      <c r="O96" s="98"/>
      <c r="Q96" s="15">
        <f t="shared" si="25"/>
        <v>1443</v>
      </c>
    </row>
    <row r="97" spans="1:21" ht="15" thickBot="1" x14ac:dyDescent="0.25">
      <c r="A97" s="94" t="s">
        <v>134</v>
      </c>
      <c r="B97" s="184" t="s">
        <v>124</v>
      </c>
      <c r="C97" s="59"/>
      <c r="D97" s="79"/>
      <c r="E97" s="98">
        <f>VLOOKUP($B97,[4]NUM5!$H$3:$P$177,2,FALSE)</f>
        <v>96</v>
      </c>
      <c r="F97" s="98">
        <f>VLOOKUP($B97,[4]NUM5!$H$3:$P$177,3,FALSE)</f>
        <v>146</v>
      </c>
      <c r="G97" s="98">
        <f>VLOOKUP($B97,[4]NUM5!$H$3:$P$177,4,FALSE)</f>
        <v>167</v>
      </c>
      <c r="H97" s="98">
        <f>VLOOKUP($B97,[4]NUM5!$H$3:$P$177,5,FALSE)</f>
        <v>150</v>
      </c>
      <c r="I97" s="98">
        <f>VLOOKUP($B97,[4]NUM5!$H$3:$P$177,6,FALSE)</f>
        <v>168</v>
      </c>
      <c r="J97" s="98">
        <f>VLOOKUP($B97,[4]NUM5!$H$3:$P$177,7,FALSE)</f>
        <v>132</v>
      </c>
      <c r="K97" s="98">
        <f>VLOOKUP($B97,[4]NUM5!$H$3:$P$177,8,FALSE)</f>
        <v>111</v>
      </c>
      <c r="L97" s="98"/>
      <c r="M97" s="98"/>
      <c r="N97" s="98"/>
      <c r="O97" s="98"/>
      <c r="Q97" s="15">
        <f t="shared" si="25"/>
        <v>970</v>
      </c>
    </row>
    <row r="98" spans="1:21" ht="15" thickBot="1" x14ac:dyDescent="0.25">
      <c r="A98" s="94" t="s">
        <v>134</v>
      </c>
      <c r="B98" s="184" t="s">
        <v>125</v>
      </c>
      <c r="C98" s="59"/>
      <c r="D98" s="79"/>
      <c r="E98" s="98">
        <f>VLOOKUP($B98,[4]NUM5!$H$3:$P$177,2,FALSE)</f>
        <v>0</v>
      </c>
      <c r="F98" s="98">
        <f>VLOOKUP($B98,[4]NUM5!$H$3:$P$177,3,FALSE)</f>
        <v>26</v>
      </c>
      <c r="G98" s="98">
        <f>VLOOKUP($B98,[4]NUM5!$H$3:$P$177,4,FALSE)</f>
        <v>31</v>
      </c>
      <c r="H98" s="98">
        <f>VLOOKUP($B98,[4]NUM5!$H$3:$P$177,5,FALSE)</f>
        <v>13</v>
      </c>
      <c r="I98" s="98">
        <f>VLOOKUP($B98,[4]NUM5!$H$3:$P$177,6,FALSE)</f>
        <v>40</v>
      </c>
      <c r="J98" s="98">
        <f>VLOOKUP($B98,[4]NUM5!$H$3:$P$177,7,FALSE)</f>
        <v>35</v>
      </c>
      <c r="K98" s="98">
        <f>VLOOKUP($B98,[4]NUM5!$H$3:$P$177,8,FALSE)</f>
        <v>47</v>
      </c>
      <c r="L98" s="98"/>
      <c r="M98" s="98"/>
      <c r="N98" s="98"/>
      <c r="O98" s="98"/>
      <c r="Q98" s="15">
        <f t="shared" si="25"/>
        <v>192</v>
      </c>
    </row>
    <row r="99" spans="1:21" ht="15" thickBot="1" x14ac:dyDescent="0.25">
      <c r="A99" s="94" t="s">
        <v>134</v>
      </c>
      <c r="B99" s="184" t="s">
        <v>126</v>
      </c>
      <c r="C99" s="59"/>
      <c r="D99" s="79"/>
      <c r="E99" s="98">
        <f>VLOOKUP($B99,[4]NUM5!$H$3:$P$177,2,FALSE)</f>
        <v>35</v>
      </c>
      <c r="F99" s="98">
        <f>VLOOKUP($B99,[4]NUM5!$H$3:$P$177,3,FALSE)</f>
        <v>74</v>
      </c>
      <c r="G99" s="98">
        <f>VLOOKUP($B99,[4]NUM5!$H$3:$P$177,4,FALSE)</f>
        <v>148</v>
      </c>
      <c r="H99" s="98">
        <f>VLOOKUP($B99,[4]NUM5!$H$3:$P$177,5,FALSE)</f>
        <v>157</v>
      </c>
      <c r="I99" s="98">
        <f>VLOOKUP($B99,[4]NUM5!$H$3:$P$177,6,FALSE)</f>
        <v>215</v>
      </c>
      <c r="J99" s="98">
        <f>VLOOKUP($B99,[4]NUM5!$H$3:$P$177,7,FALSE)</f>
        <v>274</v>
      </c>
      <c r="K99" s="98">
        <f>VLOOKUP($B99,[4]NUM5!$H$3:$P$177,8,FALSE)</f>
        <v>193</v>
      </c>
      <c r="L99" s="98"/>
      <c r="M99" s="98"/>
      <c r="N99" s="98"/>
      <c r="O99" s="98"/>
      <c r="Q99" s="15">
        <f t="shared" si="25"/>
        <v>1096</v>
      </c>
    </row>
    <row r="100" spans="1:21" ht="15" thickBot="1" x14ac:dyDescent="0.25">
      <c r="A100" s="94" t="s">
        <v>134</v>
      </c>
      <c r="B100" s="184" t="s">
        <v>127</v>
      </c>
      <c r="C100" s="59"/>
      <c r="D100" s="79"/>
      <c r="E100" s="98">
        <f>VLOOKUP($B100,[4]NUM5!$H$3:$P$177,2,FALSE)</f>
        <v>48</v>
      </c>
      <c r="F100" s="98">
        <f>VLOOKUP($B100,[4]NUM5!$H$3:$P$177,3,FALSE)</f>
        <v>9</v>
      </c>
      <c r="G100" s="98">
        <f>VLOOKUP($B100,[4]NUM5!$H$3:$P$177,4,FALSE)</f>
        <v>52</v>
      </c>
      <c r="H100" s="98">
        <f>VLOOKUP($B100,[4]NUM5!$H$3:$P$177,5,FALSE)</f>
        <v>48</v>
      </c>
      <c r="I100" s="98">
        <f>VLOOKUP($B100,[4]NUM5!$H$3:$P$177,6,FALSE)</f>
        <v>20</v>
      </c>
      <c r="J100" s="98">
        <f>VLOOKUP($B100,[4]NUM5!$H$3:$P$177,7,FALSE)</f>
        <v>35</v>
      </c>
      <c r="K100" s="98">
        <f>VLOOKUP($B100,[4]NUM5!$H$3:$P$177,8,FALSE)</f>
        <v>30</v>
      </c>
      <c r="L100" s="98"/>
      <c r="M100" s="98"/>
      <c r="N100" s="98"/>
      <c r="O100" s="98"/>
      <c r="Q100" s="15">
        <f t="shared" si="25"/>
        <v>242</v>
      </c>
    </row>
    <row r="101" spans="1:21" ht="15" thickBot="1" x14ac:dyDescent="0.25">
      <c r="A101" s="94" t="s">
        <v>134</v>
      </c>
      <c r="B101" s="184" t="s">
        <v>128</v>
      </c>
      <c r="C101" s="59"/>
      <c r="D101" s="79"/>
      <c r="E101" s="98">
        <f>VLOOKUP($B101,[4]NUM5!$H$3:$P$177,2,FALSE)</f>
        <v>36</v>
      </c>
      <c r="F101" s="98">
        <f>VLOOKUP($B101,[4]NUM5!$H$3:$P$177,3,FALSE)</f>
        <v>22</v>
      </c>
      <c r="G101" s="98">
        <f>VLOOKUP($B101,[4]NUM5!$H$3:$P$177,4,FALSE)</f>
        <v>87</v>
      </c>
      <c r="H101" s="98">
        <f>VLOOKUP($B101,[4]NUM5!$H$3:$P$177,5,FALSE)</f>
        <v>111</v>
      </c>
      <c r="I101" s="98">
        <f>VLOOKUP($B101,[4]NUM5!$H$3:$P$177,6,FALSE)</f>
        <v>27</v>
      </c>
      <c r="J101" s="98">
        <f>VLOOKUP($B101,[4]NUM5!$H$3:$P$177,7,FALSE)</f>
        <v>126</v>
      </c>
      <c r="K101" s="98">
        <f>VLOOKUP($B101,[4]NUM5!$H$3:$P$177,8,FALSE)</f>
        <v>29</v>
      </c>
      <c r="L101" s="98"/>
      <c r="M101" s="98"/>
      <c r="N101" s="98"/>
      <c r="O101" s="98"/>
      <c r="Q101" s="15">
        <f t="shared" si="25"/>
        <v>438</v>
      </c>
    </row>
    <row r="102" spans="1:21" ht="15" thickBot="1" x14ac:dyDescent="0.25">
      <c r="A102" s="94" t="s">
        <v>134</v>
      </c>
      <c r="B102" s="184" t="s">
        <v>129</v>
      </c>
      <c r="C102" s="59"/>
      <c r="D102" s="79"/>
      <c r="E102" s="98">
        <f>VLOOKUP($B102,[4]NUM5!$H$3:$P$177,2,FALSE)</f>
        <v>34</v>
      </c>
      <c r="F102" s="98">
        <f>VLOOKUP($B102,[4]NUM5!$H$3:$P$177,3,FALSE)</f>
        <v>38</v>
      </c>
      <c r="G102" s="98">
        <f>VLOOKUP($B102,[4]NUM5!$H$3:$P$177,4,FALSE)</f>
        <v>35</v>
      </c>
      <c r="H102" s="98">
        <f>VLOOKUP($B102,[4]NUM5!$H$3:$P$177,5,FALSE)</f>
        <v>27</v>
      </c>
      <c r="I102" s="98">
        <f>VLOOKUP($B102,[4]NUM5!$H$3:$P$177,6,FALSE)</f>
        <v>11</v>
      </c>
      <c r="J102" s="98">
        <f>VLOOKUP($B102,[4]NUM5!$H$3:$P$177,7,FALSE)</f>
        <v>26</v>
      </c>
      <c r="K102" s="98">
        <f>VLOOKUP($B102,[4]NUM5!$H$3:$P$177,8,FALSE)</f>
        <v>21</v>
      </c>
      <c r="L102" s="98"/>
      <c r="M102" s="98"/>
      <c r="N102" s="98"/>
      <c r="O102" s="98"/>
      <c r="Q102" s="15">
        <f t="shared" si="25"/>
        <v>192</v>
      </c>
    </row>
    <row r="103" spans="1:21" ht="15" thickBot="1" x14ac:dyDescent="0.25">
      <c r="A103" s="94" t="s">
        <v>134</v>
      </c>
      <c r="B103" s="184" t="s">
        <v>130</v>
      </c>
      <c r="C103" s="59"/>
      <c r="D103" s="79"/>
      <c r="E103" s="98">
        <f>VLOOKUP($B103,[4]NUM5!$H$3:$P$177,2,FALSE)</f>
        <v>83</v>
      </c>
      <c r="F103" s="98">
        <f>VLOOKUP($B103,[4]NUM5!$H$3:$P$177,3,FALSE)</f>
        <v>105</v>
      </c>
      <c r="G103" s="98">
        <f>VLOOKUP($B103,[4]NUM5!$H$3:$P$177,4,FALSE)</f>
        <v>129</v>
      </c>
      <c r="H103" s="98">
        <f>VLOOKUP($B103,[4]NUM5!$H$3:$P$177,5,FALSE)</f>
        <v>119</v>
      </c>
      <c r="I103" s="98">
        <f>VLOOKUP($B103,[4]NUM5!$H$3:$P$177,6,FALSE)</f>
        <v>123</v>
      </c>
      <c r="J103" s="98">
        <f>VLOOKUP($B103,[4]NUM5!$H$3:$P$177,7,FALSE)</f>
        <v>119</v>
      </c>
      <c r="K103" s="98">
        <f>VLOOKUP($B103,[4]NUM5!$H$3:$P$177,8,FALSE)</f>
        <v>90</v>
      </c>
      <c r="L103" s="98"/>
      <c r="M103" s="98"/>
      <c r="N103" s="98"/>
      <c r="O103" s="98"/>
      <c r="Q103" s="15">
        <f t="shared" si="25"/>
        <v>768</v>
      </c>
      <c r="U103" s="65"/>
    </row>
    <row r="104" spans="1:21" ht="15" thickBot="1" x14ac:dyDescent="0.25">
      <c r="A104" s="94" t="s">
        <v>134</v>
      </c>
      <c r="B104" s="184" t="s">
        <v>131</v>
      </c>
      <c r="C104" s="59"/>
      <c r="D104" s="79"/>
      <c r="E104" s="98">
        <f>VLOOKUP($B104,[4]NUM5!$H$3:$P$177,2,FALSE)</f>
        <v>114</v>
      </c>
      <c r="F104" s="98">
        <f>VLOOKUP($B104,[4]NUM5!$H$3:$P$177,3,FALSE)</f>
        <v>127</v>
      </c>
      <c r="G104" s="98">
        <f>VLOOKUP($B104,[4]NUM5!$H$3:$P$177,4,FALSE)</f>
        <v>221</v>
      </c>
      <c r="H104" s="98">
        <f>VLOOKUP($B104,[4]NUM5!$H$3:$P$177,5,FALSE)</f>
        <v>159</v>
      </c>
      <c r="I104" s="98">
        <f>VLOOKUP($B104,[4]NUM5!$H$3:$P$177,6,FALSE)</f>
        <v>131</v>
      </c>
      <c r="J104" s="98">
        <f>VLOOKUP($B104,[4]NUM5!$H$3:$P$177,7,FALSE)</f>
        <v>182</v>
      </c>
      <c r="K104" s="98">
        <f>VLOOKUP($B104,[4]NUM5!$H$3:$P$177,8,FALSE)</f>
        <v>113</v>
      </c>
      <c r="L104" s="98"/>
      <c r="M104" s="98"/>
      <c r="N104" s="98"/>
      <c r="O104" s="98"/>
      <c r="Q104" s="15">
        <f t="shared" si="25"/>
        <v>1047</v>
      </c>
    </row>
    <row r="105" spans="1:21" ht="15" thickBot="1" x14ac:dyDescent="0.25">
      <c r="A105" s="94" t="s">
        <v>134</v>
      </c>
      <c r="B105" s="184" t="s">
        <v>132</v>
      </c>
      <c r="C105" s="59"/>
      <c r="D105" s="79"/>
      <c r="E105" s="98">
        <f>VLOOKUP($B105,[4]NUM5!$H$3:$P$177,2,FALSE)</f>
        <v>158</v>
      </c>
      <c r="F105" s="98">
        <f>VLOOKUP($B105,[4]NUM5!$H$3:$P$177,3,FALSE)</f>
        <v>168</v>
      </c>
      <c r="G105" s="98">
        <f>VLOOKUP($B105,[4]NUM5!$H$3:$P$177,4,FALSE)</f>
        <v>78</v>
      </c>
      <c r="H105" s="98">
        <f>VLOOKUP($B105,[4]NUM5!$H$3:$P$177,5,FALSE)</f>
        <v>137</v>
      </c>
      <c r="I105" s="98">
        <f>VLOOKUP($B105,[4]NUM5!$H$3:$P$177,6,FALSE)</f>
        <v>1442</v>
      </c>
      <c r="J105" s="98">
        <f>VLOOKUP($B105,[4]NUM5!$H$3:$P$177,7,FALSE)</f>
        <v>589</v>
      </c>
      <c r="K105" s="98">
        <f>VLOOKUP($B105,[4]NUM5!$H$3:$P$177,8,FALSE)</f>
        <v>394</v>
      </c>
      <c r="L105" s="98"/>
      <c r="M105" s="98"/>
      <c r="N105" s="98"/>
      <c r="O105" s="98"/>
      <c r="Q105" s="15">
        <f t="shared" si="25"/>
        <v>2966</v>
      </c>
    </row>
    <row r="106" spans="1:21" ht="15" thickBot="1" x14ac:dyDescent="0.25">
      <c r="A106" s="94" t="s">
        <v>134</v>
      </c>
      <c r="B106" s="184" t="s">
        <v>133</v>
      </c>
      <c r="C106" s="59"/>
      <c r="D106" s="79"/>
      <c r="E106" s="98">
        <f>VLOOKUP($B106,[4]NUM5!$H$3:$P$177,2,FALSE)</f>
        <v>250</v>
      </c>
      <c r="F106" s="98">
        <f>VLOOKUP($B106,[4]NUM5!$H$3:$P$177,3,FALSE)</f>
        <v>378</v>
      </c>
      <c r="G106" s="98">
        <f>VLOOKUP($B106,[4]NUM5!$H$3:$P$177,4,FALSE)</f>
        <v>337</v>
      </c>
      <c r="H106" s="98">
        <f>VLOOKUP($B106,[4]NUM5!$H$3:$P$177,5,FALSE)</f>
        <v>359</v>
      </c>
      <c r="I106" s="98">
        <f>VLOOKUP($B106,[4]NUM5!$H$3:$P$177,6,FALSE)</f>
        <v>241</v>
      </c>
      <c r="J106" s="98">
        <f>VLOOKUP($B106,[4]NUM5!$H$3:$P$177,7,FALSE)</f>
        <v>271</v>
      </c>
      <c r="K106" s="98">
        <f>VLOOKUP($B106,[4]NUM5!$H$3:$P$177,8,FALSE)</f>
        <v>284</v>
      </c>
      <c r="L106" s="98"/>
      <c r="M106" s="98"/>
      <c r="N106" s="98"/>
      <c r="O106" s="98"/>
      <c r="Q106" s="15">
        <f t="shared" si="25"/>
        <v>2120</v>
      </c>
    </row>
    <row r="107" spans="1:21" ht="15" thickBot="1" x14ac:dyDescent="0.25">
      <c r="A107" s="94" t="s">
        <v>134</v>
      </c>
      <c r="B107" s="184" t="s">
        <v>347</v>
      </c>
      <c r="C107" s="59"/>
      <c r="D107" s="79"/>
      <c r="E107" s="98">
        <f>VLOOKUP($B107,[4]NUM5!$H$3:$P$177,2,FALSE)</f>
        <v>289</v>
      </c>
      <c r="F107" s="98">
        <f>VLOOKUP($B107,[4]NUM5!$H$3:$P$177,3,FALSE)</f>
        <v>275</v>
      </c>
      <c r="G107" s="98">
        <f>VLOOKUP($B107,[4]NUM5!$H$3:$P$177,4,FALSE)</f>
        <v>236</v>
      </c>
      <c r="H107" s="98">
        <f>VLOOKUP($B107,[4]NUM5!$H$3:$P$177,5,FALSE)</f>
        <v>138</v>
      </c>
      <c r="I107" s="98">
        <f>VLOOKUP($B107,[4]NUM5!$H$3:$P$177,6,FALSE)</f>
        <v>280</v>
      </c>
      <c r="J107" s="98">
        <f>VLOOKUP($B107,[4]NUM5!$H$3:$P$177,7,FALSE)</f>
        <v>385</v>
      </c>
      <c r="K107" s="98">
        <f>VLOOKUP($B107,[4]NUM5!$H$3:$P$177,8,FALSE)</f>
        <v>302</v>
      </c>
      <c r="L107" s="98"/>
      <c r="M107" s="98"/>
      <c r="N107" s="98"/>
      <c r="O107" s="98"/>
      <c r="Q107" s="15">
        <f t="shared" si="25"/>
        <v>1905</v>
      </c>
    </row>
    <row r="108" spans="1:21" s="61" customFormat="1" ht="15" thickBot="1" x14ac:dyDescent="0.25">
      <c r="A108" s="351" t="s">
        <v>181</v>
      </c>
      <c r="B108" s="352"/>
      <c r="C108" s="276">
        <f>+D108/Metas!I72</f>
        <v>1.4958515528646708</v>
      </c>
      <c r="D108" s="18">
        <f>+Q108/R108</f>
        <v>0.56094433232425156</v>
      </c>
      <c r="E108" s="12">
        <f>SUM(E91:E107)</f>
        <v>5937</v>
      </c>
      <c r="F108" s="12">
        <f t="shared" ref="F108:P108" si="26">SUM(F91:F107)</f>
        <v>5991</v>
      </c>
      <c r="G108" s="12">
        <f t="shared" si="26"/>
        <v>7948</v>
      </c>
      <c r="H108" s="12">
        <f t="shared" si="26"/>
        <v>7747</v>
      </c>
      <c r="I108" s="12">
        <f t="shared" ref="I108:J108" si="27">SUM(I91:I107)</f>
        <v>8745</v>
      </c>
      <c r="J108" s="12">
        <f t="shared" si="27"/>
        <v>9849</v>
      </c>
      <c r="K108" s="12">
        <f t="shared" ref="K108" si="28">SUM(K91:K107)</f>
        <v>7149</v>
      </c>
      <c r="L108" s="12">
        <f t="shared" si="26"/>
        <v>0</v>
      </c>
      <c r="M108" s="12">
        <f t="shared" si="26"/>
        <v>0</v>
      </c>
      <c r="N108" s="12">
        <f t="shared" si="26"/>
        <v>0</v>
      </c>
      <c r="O108" s="12">
        <f t="shared" si="26"/>
        <v>0</v>
      </c>
      <c r="P108" s="12">
        <f t="shared" si="26"/>
        <v>0</v>
      </c>
      <c r="Q108" s="12">
        <f>SUM(Q91:Q107)</f>
        <v>53366</v>
      </c>
      <c r="R108" s="358">
        <v>95136</v>
      </c>
      <c r="S108" s="359"/>
    </row>
    <row r="109" spans="1:21" ht="15" thickBot="1" x14ac:dyDescent="0.25">
      <c r="A109" s="94" t="s">
        <v>147</v>
      </c>
      <c r="B109" s="184" t="s">
        <v>135</v>
      </c>
      <c r="C109" s="59"/>
      <c r="D109" s="79"/>
      <c r="E109" s="98">
        <f>VLOOKUP($B109,[4]NUM5!$H$3:$P$177,2,FALSE)</f>
        <v>15</v>
      </c>
      <c r="F109" s="98">
        <f>VLOOKUP($B109,[4]NUM5!$H$3:$P$177,3,FALSE)</f>
        <v>0</v>
      </c>
      <c r="G109" s="98">
        <f>VLOOKUP($B109,[4]NUM5!$H$3:$P$177,4,FALSE)</f>
        <v>14</v>
      </c>
      <c r="H109" s="98">
        <f>VLOOKUP($B109,[4]NUM5!$H$3:$P$177,5,FALSE)</f>
        <v>12</v>
      </c>
      <c r="I109" s="98">
        <f>VLOOKUP($B109,[4]NUM5!$H$3:$P$177,6,FALSE)</f>
        <v>0</v>
      </c>
      <c r="J109" s="98">
        <f>VLOOKUP($B109,[4]NUM5!$H$3:$P$177,7,FALSE)</f>
        <v>0</v>
      </c>
      <c r="K109" s="98">
        <f>VLOOKUP($B109,[4]NUM5!$H$3:$P$177,8,FALSE)</f>
        <v>0</v>
      </c>
      <c r="L109" s="98"/>
      <c r="M109" s="98"/>
      <c r="N109" s="98"/>
      <c r="O109" s="98"/>
      <c r="Q109" s="15">
        <f t="shared" ref="Q109:Q120" si="29">SUM(E109:P109)</f>
        <v>41</v>
      </c>
    </row>
    <row r="110" spans="1:21" ht="15" thickBot="1" x14ac:dyDescent="0.25">
      <c r="A110" s="94" t="s">
        <v>147</v>
      </c>
      <c r="B110" s="184" t="s">
        <v>136</v>
      </c>
      <c r="C110" s="59"/>
      <c r="D110" s="79"/>
      <c r="E110" s="98">
        <f>VLOOKUP($B110,[4]NUM5!$H$3:$P$177,2,FALSE)</f>
        <v>54</v>
      </c>
      <c r="F110" s="98">
        <f>VLOOKUP($B110,[4]NUM5!$H$3:$P$177,3,FALSE)</f>
        <v>36</v>
      </c>
      <c r="G110" s="98">
        <f>VLOOKUP($B110,[4]NUM5!$H$3:$P$177,4,FALSE)</f>
        <v>20</v>
      </c>
      <c r="H110" s="98">
        <f>VLOOKUP($B110,[4]NUM5!$H$3:$P$177,5,FALSE)</f>
        <v>21</v>
      </c>
      <c r="I110" s="98">
        <f>VLOOKUP($B110,[4]NUM5!$H$3:$P$177,6,FALSE)</f>
        <v>0</v>
      </c>
      <c r="J110" s="98">
        <f>VLOOKUP($B110,[4]NUM5!$H$3:$P$177,7,FALSE)</f>
        <v>0</v>
      </c>
      <c r="K110" s="98">
        <f>VLOOKUP($B110,[4]NUM5!$H$3:$P$177,8,FALSE)</f>
        <v>52</v>
      </c>
      <c r="L110" s="98"/>
      <c r="M110" s="98"/>
      <c r="N110" s="98"/>
      <c r="O110" s="98"/>
      <c r="Q110" s="15">
        <f t="shared" si="29"/>
        <v>183</v>
      </c>
    </row>
    <row r="111" spans="1:21" ht="15" thickBot="1" x14ac:dyDescent="0.25">
      <c r="A111" s="94" t="s">
        <v>147</v>
      </c>
      <c r="B111" s="184" t="s">
        <v>137</v>
      </c>
      <c r="C111" s="59"/>
      <c r="D111" s="79"/>
      <c r="E111" s="98">
        <f>VLOOKUP($B111,[4]NUM5!$H$3:$P$177,2,FALSE)</f>
        <v>56</v>
      </c>
      <c r="F111" s="98">
        <f>VLOOKUP($B111,[4]NUM5!$H$3:$P$177,3,FALSE)</f>
        <v>67</v>
      </c>
      <c r="G111" s="98">
        <f>VLOOKUP($B111,[4]NUM5!$H$3:$P$177,4,FALSE)</f>
        <v>36</v>
      </c>
      <c r="H111" s="98">
        <f>VLOOKUP($B111,[4]NUM5!$H$3:$P$177,5,FALSE)</f>
        <v>82</v>
      </c>
      <c r="I111" s="98">
        <f>VLOOKUP($B111,[4]NUM5!$H$3:$P$177,6,FALSE)</f>
        <v>64</v>
      </c>
      <c r="J111" s="98">
        <f>VLOOKUP($B111,[4]NUM5!$H$3:$P$177,7,FALSE)</f>
        <v>36</v>
      </c>
      <c r="K111" s="98">
        <f>VLOOKUP($B111,[4]NUM5!$H$3:$P$177,8,FALSE)</f>
        <v>49</v>
      </c>
      <c r="L111" s="98"/>
      <c r="M111" s="98"/>
      <c r="N111" s="98"/>
      <c r="O111" s="98"/>
      <c r="Q111" s="15">
        <f t="shared" si="29"/>
        <v>390</v>
      </c>
    </row>
    <row r="112" spans="1:21" ht="15" thickBot="1" x14ac:dyDescent="0.25">
      <c r="A112" s="94" t="s">
        <v>147</v>
      </c>
      <c r="B112" s="184" t="s">
        <v>138</v>
      </c>
      <c r="C112" s="59"/>
      <c r="D112" s="79"/>
      <c r="E112" s="98">
        <f>VLOOKUP($B112,[4]NUM5!$H$3:$P$177,2,FALSE)</f>
        <v>78</v>
      </c>
      <c r="F112" s="98">
        <f>VLOOKUP($B112,[4]NUM5!$H$3:$P$177,3,FALSE)</f>
        <v>63</v>
      </c>
      <c r="G112" s="98">
        <f>VLOOKUP($B112,[4]NUM5!$H$3:$P$177,4,FALSE)</f>
        <v>85</v>
      </c>
      <c r="H112" s="98">
        <f>VLOOKUP($B112,[4]NUM5!$H$3:$P$177,5,FALSE)</f>
        <v>47</v>
      </c>
      <c r="I112" s="98">
        <f>VLOOKUP($B112,[4]NUM5!$H$3:$P$177,6,FALSE)</f>
        <v>34</v>
      </c>
      <c r="J112" s="98">
        <f>VLOOKUP($B112,[4]NUM5!$H$3:$P$177,7,FALSE)</f>
        <v>28</v>
      </c>
      <c r="K112" s="98">
        <f>VLOOKUP($B112,[4]NUM5!$H$3:$P$177,8,FALSE)</f>
        <v>40</v>
      </c>
      <c r="L112" s="98"/>
      <c r="M112" s="98"/>
      <c r="N112" s="98"/>
      <c r="O112" s="98"/>
      <c r="Q112" s="15">
        <f t="shared" si="29"/>
        <v>375</v>
      </c>
    </row>
    <row r="113" spans="1:19" ht="15" thickBot="1" x14ac:dyDescent="0.25">
      <c r="A113" s="94" t="s">
        <v>147</v>
      </c>
      <c r="B113" s="184" t="s">
        <v>139</v>
      </c>
      <c r="C113" s="59"/>
      <c r="D113" s="79"/>
      <c r="E113" s="98">
        <f>VLOOKUP($B113,[4]NUM5!$H$3:$P$177,2,FALSE)</f>
        <v>83</v>
      </c>
      <c r="F113" s="98">
        <f>VLOOKUP($B113,[4]NUM5!$H$3:$P$177,3,FALSE)</f>
        <v>74</v>
      </c>
      <c r="G113" s="98">
        <f>VLOOKUP($B113,[4]NUM5!$H$3:$P$177,4,FALSE)</f>
        <v>88</v>
      </c>
      <c r="H113" s="98">
        <f>VLOOKUP($B113,[4]NUM5!$H$3:$P$177,5,FALSE)</f>
        <v>83</v>
      </c>
      <c r="I113" s="98">
        <f>VLOOKUP($B113,[4]NUM5!$H$3:$P$177,6,FALSE)</f>
        <v>6</v>
      </c>
      <c r="J113" s="98">
        <f>VLOOKUP($B113,[4]NUM5!$H$3:$P$177,7,FALSE)</f>
        <v>0</v>
      </c>
      <c r="K113" s="98">
        <f>VLOOKUP($B113,[4]NUM5!$H$3:$P$177,8,FALSE)</f>
        <v>15</v>
      </c>
      <c r="L113" s="98"/>
      <c r="M113" s="98"/>
      <c r="N113" s="98"/>
      <c r="O113" s="98"/>
      <c r="Q113" s="15">
        <f t="shared" si="29"/>
        <v>349</v>
      </c>
    </row>
    <row r="114" spans="1:19" ht="15" thickBot="1" x14ac:dyDescent="0.25">
      <c r="A114" s="94" t="s">
        <v>147</v>
      </c>
      <c r="B114" s="184" t="s">
        <v>140</v>
      </c>
      <c r="C114" s="59"/>
      <c r="D114" s="79"/>
      <c r="E114" s="98">
        <f>VLOOKUP($B114,[4]NUM5!$H$3:$P$177,2,FALSE)</f>
        <v>0</v>
      </c>
      <c r="F114" s="98">
        <f>VLOOKUP($B114,[4]NUM5!$H$3:$P$177,3,FALSE)</f>
        <v>0</v>
      </c>
      <c r="G114" s="98">
        <f>VLOOKUP($B114,[4]NUM5!$H$3:$P$177,4,FALSE)</f>
        <v>18</v>
      </c>
      <c r="H114" s="98">
        <f>VLOOKUP($B114,[4]NUM5!$H$3:$P$177,5,FALSE)</f>
        <v>18</v>
      </c>
      <c r="I114" s="98">
        <f>VLOOKUP($B114,[4]NUM5!$H$3:$P$177,6,FALSE)</f>
        <v>22</v>
      </c>
      <c r="J114" s="98">
        <f>VLOOKUP($B114,[4]NUM5!$H$3:$P$177,7,FALSE)</f>
        <v>24</v>
      </c>
      <c r="K114" s="98">
        <f>VLOOKUP($B114,[4]NUM5!$H$3:$P$177,8,FALSE)</f>
        <v>18</v>
      </c>
      <c r="L114" s="98"/>
      <c r="M114" s="98"/>
      <c r="N114" s="98"/>
      <c r="O114" s="98"/>
      <c r="Q114" s="15">
        <f t="shared" si="29"/>
        <v>100</v>
      </c>
    </row>
    <row r="115" spans="1:19" ht="15" thickBot="1" x14ac:dyDescent="0.25">
      <c r="A115" s="94" t="s">
        <v>147</v>
      </c>
      <c r="B115" s="184" t="s">
        <v>141</v>
      </c>
      <c r="C115" s="59"/>
      <c r="D115" s="79"/>
      <c r="E115" s="98">
        <f>VLOOKUP($B115,[4]NUM5!$H$3:$P$177,2,FALSE)</f>
        <v>47</v>
      </c>
      <c r="F115" s="98">
        <f>VLOOKUP($B115,[4]NUM5!$H$3:$P$177,3,FALSE)</f>
        <v>24</v>
      </c>
      <c r="G115" s="98">
        <f>VLOOKUP($B115,[4]NUM5!$H$3:$P$177,4,FALSE)</f>
        <v>73</v>
      </c>
      <c r="H115" s="98">
        <f>VLOOKUP($B115,[4]NUM5!$H$3:$P$177,5,FALSE)</f>
        <v>37</v>
      </c>
      <c r="I115" s="98">
        <f>VLOOKUP($B115,[4]NUM5!$H$3:$P$177,6,FALSE)</f>
        <v>34</v>
      </c>
      <c r="J115" s="98">
        <f>VLOOKUP($B115,[4]NUM5!$H$3:$P$177,7,FALSE)</f>
        <v>66</v>
      </c>
      <c r="K115" s="98">
        <f>VLOOKUP($B115,[4]NUM5!$H$3:$P$177,8,FALSE)</f>
        <v>48</v>
      </c>
      <c r="L115" s="98"/>
      <c r="M115" s="98"/>
      <c r="N115" s="98"/>
      <c r="O115" s="98"/>
      <c r="Q115" s="15">
        <f t="shared" si="29"/>
        <v>329</v>
      </c>
    </row>
    <row r="116" spans="1:19" ht="15" thickBot="1" x14ac:dyDescent="0.25">
      <c r="A116" s="94" t="s">
        <v>147</v>
      </c>
      <c r="B116" s="184" t="s">
        <v>142</v>
      </c>
      <c r="C116" s="59"/>
      <c r="D116" s="79"/>
      <c r="E116" s="98">
        <f>VLOOKUP($B116,[4]NUM5!$H$3:$P$177,2,FALSE)</f>
        <v>88</v>
      </c>
      <c r="F116" s="98">
        <f>VLOOKUP($B116,[4]NUM5!$H$3:$P$177,3,FALSE)</f>
        <v>71</v>
      </c>
      <c r="G116" s="98">
        <f>VLOOKUP($B116,[4]NUM5!$H$3:$P$177,4,FALSE)</f>
        <v>36</v>
      </c>
      <c r="H116" s="98">
        <f>VLOOKUP($B116,[4]NUM5!$H$3:$P$177,5,FALSE)</f>
        <v>74</v>
      </c>
      <c r="I116" s="98">
        <f>VLOOKUP($B116,[4]NUM5!$H$3:$P$177,6,FALSE)</f>
        <v>40</v>
      </c>
      <c r="J116" s="98">
        <f>VLOOKUP($B116,[4]NUM5!$H$3:$P$177,7,FALSE)</f>
        <v>84</v>
      </c>
      <c r="K116" s="98">
        <f>VLOOKUP($B116,[4]NUM5!$H$3:$P$177,8,FALSE)</f>
        <v>82</v>
      </c>
      <c r="L116" s="98"/>
      <c r="M116" s="98"/>
      <c r="N116" s="98"/>
      <c r="O116" s="98"/>
      <c r="Q116" s="15">
        <f t="shared" si="29"/>
        <v>475</v>
      </c>
    </row>
    <row r="117" spans="1:19" ht="15" thickBot="1" x14ac:dyDescent="0.25">
      <c r="A117" s="94" t="s">
        <v>147</v>
      </c>
      <c r="B117" s="184" t="s">
        <v>143</v>
      </c>
      <c r="C117" s="59"/>
      <c r="D117" s="79"/>
      <c r="E117" s="98">
        <f>VLOOKUP($B117,[4]NUM5!$H$3:$P$177,2,FALSE)</f>
        <v>49</v>
      </c>
      <c r="F117" s="98">
        <f>VLOOKUP($B117,[4]NUM5!$H$3:$P$177,3,FALSE)</f>
        <v>43</v>
      </c>
      <c r="G117" s="98">
        <f>VLOOKUP($B117,[4]NUM5!$H$3:$P$177,4,FALSE)</f>
        <v>20</v>
      </c>
      <c r="H117" s="98">
        <f>VLOOKUP($B117,[4]NUM5!$H$3:$P$177,5,FALSE)</f>
        <v>22</v>
      </c>
      <c r="I117" s="98">
        <f>VLOOKUP($B117,[4]NUM5!$H$3:$P$177,6,FALSE)</f>
        <v>18</v>
      </c>
      <c r="J117" s="98">
        <f>VLOOKUP($B117,[4]NUM5!$H$3:$P$177,7,FALSE)</f>
        <v>0</v>
      </c>
      <c r="K117" s="98">
        <f>VLOOKUP($B117,[4]NUM5!$H$3:$P$177,8,FALSE)</f>
        <v>57</v>
      </c>
      <c r="L117" s="98"/>
      <c r="M117" s="98"/>
      <c r="N117" s="98"/>
      <c r="O117" s="98"/>
      <c r="Q117" s="15">
        <f t="shared" si="29"/>
        <v>209</v>
      </c>
    </row>
    <row r="118" spans="1:19" ht="15" thickBot="1" x14ac:dyDescent="0.25">
      <c r="A118" s="94" t="s">
        <v>147</v>
      </c>
      <c r="B118" s="184" t="s">
        <v>144</v>
      </c>
      <c r="C118" s="59"/>
      <c r="D118" s="79"/>
      <c r="E118" s="98">
        <f>VLOOKUP($B118,[4]NUM5!$H$3:$P$177,2,FALSE)</f>
        <v>26</v>
      </c>
      <c r="F118" s="98">
        <f>VLOOKUP($B118,[4]NUM5!$H$3:$P$177,3,FALSE)</f>
        <v>26</v>
      </c>
      <c r="G118" s="98">
        <f>VLOOKUP($B118,[4]NUM5!$H$3:$P$177,4,FALSE)</f>
        <v>27</v>
      </c>
      <c r="H118" s="98">
        <f>VLOOKUP($B118,[4]NUM5!$H$3:$P$177,5,FALSE)</f>
        <v>24</v>
      </c>
      <c r="I118" s="98">
        <f>VLOOKUP($B118,[4]NUM5!$H$3:$P$177,6,FALSE)</f>
        <v>36</v>
      </c>
      <c r="J118" s="98">
        <f>VLOOKUP($B118,[4]NUM5!$H$3:$P$177,7,FALSE)</f>
        <v>27</v>
      </c>
      <c r="K118" s="98">
        <f>VLOOKUP($B118,[4]NUM5!$H$3:$P$177,8,FALSE)</f>
        <v>19</v>
      </c>
      <c r="L118" s="98"/>
      <c r="M118" s="98"/>
      <c r="N118" s="98"/>
      <c r="O118" s="98"/>
      <c r="Q118" s="15">
        <f t="shared" si="29"/>
        <v>185</v>
      </c>
    </row>
    <row r="119" spans="1:19" ht="15" thickBot="1" x14ac:dyDescent="0.25">
      <c r="A119" s="94" t="s">
        <v>147</v>
      </c>
      <c r="B119" s="184" t="s">
        <v>145</v>
      </c>
      <c r="C119" s="59"/>
      <c r="D119" s="79"/>
      <c r="E119" s="98">
        <f>VLOOKUP($B119,[4]NUM5!$H$3:$P$177,2,FALSE)</f>
        <v>54</v>
      </c>
      <c r="F119" s="98">
        <f>VLOOKUP($B119,[4]NUM5!$H$3:$P$177,3,FALSE)</f>
        <v>16</v>
      </c>
      <c r="G119" s="98">
        <f>VLOOKUP($B119,[4]NUM5!$H$3:$P$177,4,FALSE)</f>
        <v>33</v>
      </c>
      <c r="H119" s="98">
        <f>VLOOKUP($B119,[4]NUM5!$H$3:$P$177,5,FALSE)</f>
        <v>51</v>
      </c>
      <c r="I119" s="98">
        <f>VLOOKUP($B119,[4]NUM5!$H$3:$P$177,6,FALSE)</f>
        <v>13</v>
      </c>
      <c r="J119" s="98">
        <f>VLOOKUP($B119,[4]NUM5!$H$3:$P$177,7,FALSE)</f>
        <v>37</v>
      </c>
      <c r="K119" s="98">
        <f>VLOOKUP($B119,[4]NUM5!$H$3:$P$177,8,FALSE)</f>
        <v>42</v>
      </c>
      <c r="L119" s="98"/>
      <c r="M119" s="98"/>
      <c r="N119" s="98"/>
      <c r="O119" s="98"/>
      <c r="Q119" s="15">
        <f t="shared" si="29"/>
        <v>246</v>
      </c>
    </row>
    <row r="120" spans="1:19" ht="15" thickBot="1" x14ac:dyDescent="0.25">
      <c r="A120" s="94" t="s">
        <v>147</v>
      </c>
      <c r="B120" s="184" t="s">
        <v>146</v>
      </c>
      <c r="C120" s="59"/>
      <c r="D120" s="79"/>
      <c r="E120" s="98">
        <f>VLOOKUP($B120,[4]NUM5!$H$3:$P$177,2,FALSE)</f>
        <v>27</v>
      </c>
      <c r="F120" s="98">
        <f>VLOOKUP($B120,[4]NUM5!$H$3:$P$177,3,FALSE)</f>
        <v>36</v>
      </c>
      <c r="G120" s="98">
        <f>VLOOKUP($B120,[4]NUM5!$H$3:$P$177,4,FALSE)</f>
        <v>20</v>
      </c>
      <c r="H120" s="98">
        <f>VLOOKUP($B120,[4]NUM5!$H$3:$P$177,5,FALSE)</f>
        <v>51</v>
      </c>
      <c r="I120" s="98">
        <f>VLOOKUP($B120,[4]NUM5!$H$3:$P$177,6,FALSE)</f>
        <v>18</v>
      </c>
      <c r="J120" s="98">
        <f>VLOOKUP($B120,[4]NUM5!$H$3:$P$177,7,FALSE)</f>
        <v>0</v>
      </c>
      <c r="K120" s="98">
        <f>VLOOKUP($B120,[4]NUM5!$H$3:$P$177,8,FALSE)</f>
        <v>0</v>
      </c>
      <c r="L120" s="98"/>
      <c r="M120" s="98"/>
      <c r="N120" s="98"/>
      <c r="O120" s="98"/>
      <c r="Q120" s="15">
        <f t="shared" si="29"/>
        <v>152</v>
      </c>
    </row>
    <row r="121" spans="1:19" s="61" customFormat="1" ht="15" thickBot="1" x14ac:dyDescent="0.25">
      <c r="A121" s="351" t="s">
        <v>182</v>
      </c>
      <c r="B121" s="352"/>
      <c r="C121" s="276">
        <f>+D121/Metas!I66</f>
        <v>0.9171704957678356</v>
      </c>
      <c r="D121" s="18">
        <f>+Q121/R121</f>
        <v>0.4585852478839178</v>
      </c>
      <c r="E121" s="12">
        <f>SUM(E109:E120)</f>
        <v>577</v>
      </c>
      <c r="F121" s="12">
        <f t="shared" ref="F121:P121" si="30">SUM(F109:F120)</f>
        <v>456</v>
      </c>
      <c r="G121" s="12">
        <f t="shared" si="30"/>
        <v>470</v>
      </c>
      <c r="H121" s="12">
        <f t="shared" si="30"/>
        <v>522</v>
      </c>
      <c r="I121" s="12">
        <f t="shared" ref="I121:J121" si="31">SUM(I109:I120)</f>
        <v>285</v>
      </c>
      <c r="J121" s="12">
        <f t="shared" si="31"/>
        <v>302</v>
      </c>
      <c r="K121" s="12">
        <f t="shared" ref="K121" si="32">SUM(K109:K120)</f>
        <v>422</v>
      </c>
      <c r="L121" s="12">
        <f t="shared" si="30"/>
        <v>0</v>
      </c>
      <c r="M121" s="12">
        <f t="shared" si="30"/>
        <v>0</v>
      </c>
      <c r="N121" s="12">
        <f t="shared" si="30"/>
        <v>0</v>
      </c>
      <c r="O121" s="12">
        <f t="shared" si="30"/>
        <v>0</v>
      </c>
      <c r="P121" s="12">
        <f t="shared" si="30"/>
        <v>0</v>
      </c>
      <c r="Q121" s="12">
        <f>SUM(Q109:Q120)</f>
        <v>3034</v>
      </c>
      <c r="R121" s="358">
        <v>6616</v>
      </c>
      <c r="S121" s="359"/>
    </row>
    <row r="122" spans="1:19" ht="15" thickBot="1" x14ac:dyDescent="0.25">
      <c r="A122" s="94" t="s">
        <v>161</v>
      </c>
      <c r="B122" s="184" t="s">
        <v>148</v>
      </c>
      <c r="C122" s="59"/>
      <c r="D122" s="79"/>
      <c r="E122" s="98">
        <f>VLOOKUP($B122,[4]NUM5!$H$3:$P$177,2,FALSE)</f>
        <v>508</v>
      </c>
      <c r="F122" s="98">
        <f>VLOOKUP($B122,[4]NUM5!$H$3:$P$177,3,FALSE)</f>
        <v>987</v>
      </c>
      <c r="G122" s="98">
        <f>VLOOKUP($B122,[4]NUM5!$H$3:$P$177,4,FALSE)</f>
        <v>1004</v>
      </c>
      <c r="H122" s="98">
        <f>VLOOKUP($B122,[4]NUM5!$H$3:$P$177,5,FALSE)</f>
        <v>742</v>
      </c>
      <c r="I122" s="98">
        <f>VLOOKUP($B122,[4]NUM5!$H$3:$P$177,6,FALSE)</f>
        <v>680</v>
      </c>
      <c r="J122" s="98">
        <f>VLOOKUP($B122,[4]NUM5!$H$3:$P$177,7,FALSE)</f>
        <v>903</v>
      </c>
      <c r="K122" s="98">
        <f>VLOOKUP($B122,[4]NUM5!$H$3:$P$177,8,FALSE)</f>
        <v>938</v>
      </c>
      <c r="L122" s="98"/>
      <c r="M122" s="98"/>
      <c r="N122" s="98"/>
      <c r="O122" s="98"/>
      <c r="Q122" s="15">
        <f t="shared" ref="Q122:Q134" si="33">SUM(E122:P122)</f>
        <v>5762</v>
      </c>
    </row>
    <row r="123" spans="1:19" ht="15" thickBot="1" x14ac:dyDescent="0.25">
      <c r="A123" s="94" t="s">
        <v>161</v>
      </c>
      <c r="B123" s="184" t="s">
        <v>149</v>
      </c>
      <c r="C123" s="59"/>
      <c r="D123" s="79"/>
      <c r="E123" s="98">
        <f>VLOOKUP($B123,[4]NUM5!$H$3:$P$177,2,FALSE)</f>
        <v>276</v>
      </c>
      <c r="F123" s="98">
        <f>VLOOKUP($B123,[4]NUM5!$H$3:$P$177,3,FALSE)</f>
        <v>408</v>
      </c>
      <c r="G123" s="98">
        <f>VLOOKUP($B123,[4]NUM5!$H$3:$P$177,4,FALSE)</f>
        <v>536</v>
      </c>
      <c r="H123" s="98">
        <f>VLOOKUP($B123,[4]NUM5!$H$3:$P$177,5,FALSE)</f>
        <v>387</v>
      </c>
      <c r="I123" s="98">
        <f>VLOOKUP($B123,[4]NUM5!$H$3:$P$177,6,FALSE)</f>
        <v>572</v>
      </c>
      <c r="J123" s="98">
        <f>VLOOKUP($B123,[4]NUM5!$H$3:$P$177,7,FALSE)</f>
        <v>275</v>
      </c>
      <c r="K123" s="98">
        <f>VLOOKUP($B123,[4]NUM5!$H$3:$P$177,8,FALSE)</f>
        <v>756</v>
      </c>
      <c r="L123" s="98"/>
      <c r="M123" s="98"/>
      <c r="N123" s="98"/>
      <c r="O123" s="98"/>
      <c r="Q123" s="15">
        <f t="shared" si="33"/>
        <v>3210</v>
      </c>
    </row>
    <row r="124" spans="1:19" ht="15" thickBot="1" x14ac:dyDescent="0.25">
      <c r="A124" s="94" t="s">
        <v>161</v>
      </c>
      <c r="B124" s="184" t="s">
        <v>150</v>
      </c>
      <c r="C124" s="59"/>
      <c r="D124" s="79"/>
      <c r="E124" s="98">
        <f>VLOOKUP($B124,[4]NUM5!$H$3:$P$177,2,FALSE)</f>
        <v>176</v>
      </c>
      <c r="F124" s="98">
        <f>VLOOKUP($B124,[4]NUM5!$H$3:$P$177,3,FALSE)</f>
        <v>141</v>
      </c>
      <c r="G124" s="98">
        <f>VLOOKUP($B124,[4]NUM5!$H$3:$P$177,4,FALSE)</f>
        <v>203</v>
      </c>
      <c r="H124" s="98">
        <f>VLOOKUP($B124,[4]NUM5!$H$3:$P$177,5,FALSE)</f>
        <v>138</v>
      </c>
      <c r="I124" s="98">
        <f>VLOOKUP($B124,[4]NUM5!$H$3:$P$177,6,FALSE)</f>
        <v>277</v>
      </c>
      <c r="J124" s="98">
        <f>VLOOKUP($B124,[4]NUM5!$H$3:$P$177,7,FALSE)</f>
        <v>266</v>
      </c>
      <c r="K124" s="98">
        <f>VLOOKUP($B124,[4]NUM5!$H$3:$P$177,8,FALSE)</f>
        <v>213</v>
      </c>
      <c r="L124" s="98"/>
      <c r="M124" s="98"/>
      <c r="N124" s="98"/>
      <c r="O124" s="98"/>
      <c r="Q124" s="15">
        <f t="shared" si="33"/>
        <v>1414</v>
      </c>
    </row>
    <row r="125" spans="1:19" ht="15" thickBot="1" x14ac:dyDescent="0.25">
      <c r="A125" s="94" t="s">
        <v>161</v>
      </c>
      <c r="B125" s="184" t="s">
        <v>151</v>
      </c>
      <c r="C125" s="59"/>
      <c r="D125" s="79"/>
      <c r="E125" s="98">
        <f>VLOOKUP($B125,[4]NUM5!$H$3:$P$177,2,FALSE)</f>
        <v>480</v>
      </c>
      <c r="F125" s="98">
        <f>VLOOKUP($B125,[4]NUM5!$H$3:$P$177,3,FALSE)</f>
        <v>576</v>
      </c>
      <c r="G125" s="98">
        <f>VLOOKUP($B125,[4]NUM5!$H$3:$P$177,4,FALSE)</f>
        <v>763</v>
      </c>
      <c r="H125" s="98">
        <f>VLOOKUP($B125,[4]NUM5!$H$3:$P$177,5,FALSE)</f>
        <v>636</v>
      </c>
      <c r="I125" s="98">
        <f>VLOOKUP($B125,[4]NUM5!$H$3:$P$177,6,FALSE)</f>
        <v>751</v>
      </c>
      <c r="J125" s="98">
        <f>VLOOKUP($B125,[4]NUM5!$H$3:$P$177,7,FALSE)</f>
        <v>617</v>
      </c>
      <c r="K125" s="98">
        <f>VLOOKUP($B125,[4]NUM5!$H$3:$P$177,8,FALSE)</f>
        <v>871</v>
      </c>
      <c r="L125" s="98"/>
      <c r="M125" s="98"/>
      <c r="N125" s="98"/>
      <c r="O125" s="98"/>
      <c r="Q125" s="15">
        <f t="shared" si="33"/>
        <v>4694</v>
      </c>
    </row>
    <row r="126" spans="1:19" ht="15" thickBot="1" x14ac:dyDescent="0.25">
      <c r="A126" s="94" t="s">
        <v>161</v>
      </c>
      <c r="B126" s="184" t="s">
        <v>152</v>
      </c>
      <c r="C126" s="59"/>
      <c r="D126" s="79"/>
      <c r="E126" s="98">
        <f>VLOOKUP($B126,[4]NUM5!$H$3:$P$177,2,FALSE)</f>
        <v>154</v>
      </c>
      <c r="F126" s="98">
        <f>VLOOKUP($B126,[4]NUM5!$H$3:$P$177,3,FALSE)</f>
        <v>63</v>
      </c>
      <c r="G126" s="98">
        <f>VLOOKUP($B126,[4]NUM5!$H$3:$P$177,4,FALSE)</f>
        <v>56</v>
      </c>
      <c r="H126" s="98">
        <f>VLOOKUP($B126,[4]NUM5!$H$3:$P$177,5,FALSE)</f>
        <v>13</v>
      </c>
      <c r="I126" s="98">
        <f>VLOOKUP($B126,[4]NUM5!$H$3:$P$177,6,FALSE)</f>
        <v>71</v>
      </c>
      <c r="J126" s="98">
        <f>VLOOKUP($B126,[4]NUM5!$H$3:$P$177,7,FALSE)</f>
        <v>49</v>
      </c>
      <c r="K126" s="98">
        <f>VLOOKUP($B126,[4]NUM5!$H$3:$P$177,8,FALSE)</f>
        <v>65</v>
      </c>
      <c r="L126" s="98"/>
      <c r="M126" s="98"/>
      <c r="N126" s="98"/>
      <c r="O126" s="98"/>
      <c r="Q126" s="15">
        <f t="shared" si="33"/>
        <v>471</v>
      </c>
    </row>
    <row r="127" spans="1:19" ht="15" thickBot="1" x14ac:dyDescent="0.25">
      <c r="A127" s="94" t="s">
        <v>161</v>
      </c>
      <c r="B127" s="184" t="s">
        <v>153</v>
      </c>
      <c r="C127" s="59"/>
      <c r="D127" s="79"/>
      <c r="E127" s="98">
        <f>VLOOKUP($B127,[4]NUM5!$H$3:$P$177,2,FALSE)</f>
        <v>54</v>
      </c>
      <c r="F127" s="98">
        <f>VLOOKUP($B127,[4]NUM5!$H$3:$P$177,3,FALSE)</f>
        <v>25</v>
      </c>
      <c r="G127" s="98">
        <f>VLOOKUP($B127,[4]NUM5!$H$3:$P$177,4,FALSE)</f>
        <v>38</v>
      </c>
      <c r="H127" s="98">
        <f>VLOOKUP($B127,[4]NUM5!$H$3:$P$177,5,FALSE)</f>
        <v>0</v>
      </c>
      <c r="I127" s="98">
        <f>VLOOKUP($B127,[4]NUM5!$H$3:$P$177,6,FALSE)</f>
        <v>41</v>
      </c>
      <c r="J127" s="98">
        <f>VLOOKUP($B127,[4]NUM5!$H$3:$P$177,7,FALSE)</f>
        <v>54</v>
      </c>
      <c r="K127" s="98">
        <f>VLOOKUP($B127,[4]NUM5!$H$3:$P$177,8,FALSE)</f>
        <v>0</v>
      </c>
      <c r="L127" s="98"/>
      <c r="M127" s="98"/>
      <c r="N127" s="98"/>
      <c r="O127" s="98"/>
      <c r="Q127" s="15">
        <f t="shared" si="33"/>
        <v>212</v>
      </c>
    </row>
    <row r="128" spans="1:19" ht="15" thickBot="1" x14ac:dyDescent="0.25">
      <c r="A128" s="94" t="s">
        <v>161</v>
      </c>
      <c r="B128" s="184" t="s">
        <v>154</v>
      </c>
      <c r="C128" s="59"/>
      <c r="D128" s="79"/>
      <c r="E128" s="98">
        <f>VLOOKUP($B128,[4]NUM5!$H$3:$P$177,2,FALSE)</f>
        <v>21</v>
      </c>
      <c r="F128" s="98">
        <f>VLOOKUP($B128,[4]NUM5!$H$3:$P$177,3,FALSE)</f>
        <v>87</v>
      </c>
      <c r="G128" s="98">
        <f>VLOOKUP($B128,[4]NUM5!$H$3:$P$177,4,FALSE)</f>
        <v>65</v>
      </c>
      <c r="H128" s="98">
        <f>VLOOKUP($B128,[4]NUM5!$H$3:$P$177,5,FALSE)</f>
        <v>24</v>
      </c>
      <c r="I128" s="98">
        <f>VLOOKUP($B128,[4]NUM5!$H$3:$P$177,6,FALSE)</f>
        <v>60</v>
      </c>
      <c r="J128" s="98">
        <f>VLOOKUP($B128,[4]NUM5!$H$3:$P$177,7,FALSE)</f>
        <v>35</v>
      </c>
      <c r="K128" s="98">
        <f>VLOOKUP($B128,[4]NUM5!$H$3:$P$177,8,FALSE)</f>
        <v>108</v>
      </c>
      <c r="L128" s="98"/>
      <c r="M128" s="98"/>
      <c r="N128" s="98"/>
      <c r="O128" s="98"/>
      <c r="Q128" s="15">
        <f t="shared" si="33"/>
        <v>400</v>
      </c>
    </row>
    <row r="129" spans="1:22" ht="15" thickBot="1" x14ac:dyDescent="0.25">
      <c r="A129" s="94" t="s">
        <v>161</v>
      </c>
      <c r="B129" s="184" t="s">
        <v>155</v>
      </c>
      <c r="C129" s="59"/>
      <c r="D129" s="79"/>
      <c r="E129" s="98">
        <f>VLOOKUP($B129,[4]NUM5!$H$3:$P$177,2,FALSE)</f>
        <v>0</v>
      </c>
      <c r="F129" s="98">
        <f>VLOOKUP($B129,[4]NUM5!$H$3:$P$177,3,FALSE)</f>
        <v>38</v>
      </c>
      <c r="G129" s="98">
        <f>VLOOKUP($B129,[4]NUM5!$H$3:$P$177,4,FALSE)</f>
        <v>25</v>
      </c>
      <c r="H129" s="98">
        <f>VLOOKUP($B129,[4]NUM5!$H$3:$P$177,5,FALSE)</f>
        <v>0</v>
      </c>
      <c r="I129" s="98">
        <f>VLOOKUP($B129,[4]NUM5!$H$3:$P$177,6,FALSE)</f>
        <v>40</v>
      </c>
      <c r="J129" s="98">
        <f>VLOOKUP($B129,[4]NUM5!$H$3:$P$177,7,FALSE)</f>
        <v>49</v>
      </c>
      <c r="K129" s="98">
        <f>VLOOKUP($B129,[4]NUM5!$H$3:$P$177,8,FALSE)</f>
        <v>33</v>
      </c>
      <c r="L129" s="98"/>
      <c r="M129" s="98"/>
      <c r="N129" s="98"/>
      <c r="O129" s="98"/>
      <c r="Q129" s="15">
        <f t="shared" si="33"/>
        <v>185</v>
      </c>
      <c r="V129" s="65"/>
    </row>
    <row r="130" spans="1:22" ht="15" thickBot="1" x14ac:dyDescent="0.25">
      <c r="A130" s="94" t="s">
        <v>161</v>
      </c>
      <c r="B130" s="184" t="s">
        <v>156</v>
      </c>
      <c r="C130" s="59"/>
      <c r="D130" s="79"/>
      <c r="E130" s="98">
        <f>VLOOKUP($B130,[4]NUM5!$H$3:$P$177,2,FALSE)</f>
        <v>18</v>
      </c>
      <c r="F130" s="98">
        <f>VLOOKUP($B130,[4]NUM5!$H$3:$P$177,3,FALSE)</f>
        <v>0</v>
      </c>
      <c r="G130" s="98">
        <f>VLOOKUP($B130,[4]NUM5!$H$3:$P$177,4,FALSE)</f>
        <v>36</v>
      </c>
      <c r="H130" s="98">
        <f>VLOOKUP($B130,[4]NUM5!$H$3:$P$177,5,FALSE)</f>
        <v>33</v>
      </c>
      <c r="I130" s="98">
        <f>VLOOKUP($B130,[4]NUM5!$H$3:$P$177,6,FALSE)</f>
        <v>49</v>
      </c>
      <c r="J130" s="98">
        <f>VLOOKUP($B130,[4]NUM5!$H$3:$P$177,7,FALSE)</f>
        <v>38</v>
      </c>
      <c r="K130" s="98">
        <f>VLOOKUP($B130,[4]NUM5!$H$3:$P$177,8,FALSE)</f>
        <v>15</v>
      </c>
      <c r="L130" s="98"/>
      <c r="M130" s="98"/>
      <c r="N130" s="98"/>
      <c r="O130" s="98"/>
      <c r="Q130" s="15">
        <f t="shared" si="33"/>
        <v>189</v>
      </c>
    </row>
    <row r="131" spans="1:22" ht="15" thickBot="1" x14ac:dyDescent="0.25">
      <c r="A131" s="94" t="s">
        <v>161</v>
      </c>
      <c r="B131" s="184" t="s">
        <v>157</v>
      </c>
      <c r="C131" s="59"/>
      <c r="D131" s="79"/>
      <c r="E131" s="98">
        <f>VLOOKUP($B131,[4]NUM5!$H$3:$P$177,2,FALSE)</f>
        <v>100</v>
      </c>
      <c r="F131" s="98">
        <f>VLOOKUP($B131,[4]NUM5!$H$3:$P$177,3,FALSE)</f>
        <v>82</v>
      </c>
      <c r="G131" s="98">
        <f>VLOOKUP($B131,[4]NUM5!$H$3:$P$177,4,FALSE)</f>
        <v>146</v>
      </c>
      <c r="H131" s="98">
        <f>VLOOKUP($B131,[4]NUM5!$H$3:$P$177,5,FALSE)</f>
        <v>21</v>
      </c>
      <c r="I131" s="98">
        <f>VLOOKUP($B131,[4]NUM5!$H$3:$P$177,6,FALSE)</f>
        <v>87</v>
      </c>
      <c r="J131" s="98">
        <f>VLOOKUP($B131,[4]NUM5!$H$3:$P$177,7,FALSE)</f>
        <v>82</v>
      </c>
      <c r="K131" s="98">
        <f>VLOOKUP($B131,[4]NUM5!$H$3:$P$177,8,FALSE)</f>
        <v>75</v>
      </c>
      <c r="L131" s="98"/>
      <c r="M131" s="98"/>
      <c r="N131" s="98"/>
      <c r="O131" s="98"/>
      <c r="Q131" s="15">
        <f t="shared" si="33"/>
        <v>593</v>
      </c>
    </row>
    <row r="132" spans="1:22" ht="15" thickBot="1" x14ac:dyDescent="0.25">
      <c r="A132" s="94" t="s">
        <v>161</v>
      </c>
      <c r="B132" s="184" t="s">
        <v>158</v>
      </c>
      <c r="C132" s="59"/>
      <c r="D132" s="79"/>
      <c r="E132" s="98">
        <f>VLOOKUP($B132,[4]NUM5!$H$3:$P$177,2,FALSE)</f>
        <v>54</v>
      </c>
      <c r="F132" s="98">
        <f>VLOOKUP($B132,[4]NUM5!$H$3:$P$177,3,FALSE)</f>
        <v>0</v>
      </c>
      <c r="G132" s="98">
        <f>VLOOKUP($B132,[4]NUM5!$H$3:$P$177,4,FALSE)</f>
        <v>72</v>
      </c>
      <c r="H132" s="98">
        <f>VLOOKUP($B132,[4]NUM5!$H$3:$P$177,5,FALSE)</f>
        <v>76</v>
      </c>
      <c r="I132" s="98">
        <f>VLOOKUP($B132,[4]NUM5!$H$3:$P$177,6,FALSE)</f>
        <v>92</v>
      </c>
      <c r="J132" s="98">
        <f>VLOOKUP($B132,[4]NUM5!$H$3:$P$177,7,FALSE)</f>
        <v>82</v>
      </c>
      <c r="K132" s="98">
        <f>VLOOKUP($B132,[4]NUM5!$H$3:$P$177,8,FALSE)</f>
        <v>65</v>
      </c>
      <c r="L132" s="98"/>
      <c r="M132" s="98"/>
      <c r="N132" s="98"/>
      <c r="O132" s="98"/>
      <c r="Q132" s="15">
        <f t="shared" si="33"/>
        <v>441</v>
      </c>
    </row>
    <row r="133" spans="1:22" ht="15" thickBot="1" x14ac:dyDescent="0.25">
      <c r="A133" s="94" t="s">
        <v>161</v>
      </c>
      <c r="B133" s="184" t="s">
        <v>159</v>
      </c>
      <c r="C133" s="59"/>
      <c r="D133" s="79"/>
      <c r="E133" s="98">
        <f>VLOOKUP($B133,[4]NUM5!$H$3:$P$177,2,FALSE)</f>
        <v>0</v>
      </c>
      <c r="F133" s="98">
        <f>VLOOKUP($B133,[4]NUM5!$H$3:$P$177,3,FALSE)</f>
        <v>11</v>
      </c>
      <c r="G133" s="98">
        <f>VLOOKUP($B133,[4]NUM5!$H$3:$P$177,4,FALSE)</f>
        <v>18</v>
      </c>
      <c r="H133" s="98">
        <f>VLOOKUP($B133,[4]NUM5!$H$3:$P$177,5,FALSE)</f>
        <v>17</v>
      </c>
      <c r="I133" s="98">
        <f>VLOOKUP($B133,[4]NUM5!$H$3:$P$177,6,FALSE)</f>
        <v>28</v>
      </c>
      <c r="J133" s="98">
        <f>VLOOKUP($B133,[4]NUM5!$H$3:$P$177,7,FALSE)</f>
        <v>36</v>
      </c>
      <c r="K133" s="98">
        <f>VLOOKUP($B133,[4]NUM5!$H$3:$P$177,8,FALSE)</f>
        <v>25</v>
      </c>
      <c r="L133" s="98"/>
      <c r="M133" s="98"/>
      <c r="N133" s="98"/>
      <c r="O133" s="98"/>
      <c r="Q133" s="15">
        <f t="shared" si="33"/>
        <v>135</v>
      </c>
    </row>
    <row r="134" spans="1:22" ht="15" thickBot="1" x14ac:dyDescent="0.25">
      <c r="A134" s="94" t="s">
        <v>161</v>
      </c>
      <c r="B134" s="184" t="s">
        <v>160</v>
      </c>
      <c r="C134" s="59"/>
      <c r="D134" s="79"/>
      <c r="E134" s="98">
        <f>VLOOKUP($B134,[4]NUM5!$H$3:$P$177,2,FALSE)</f>
        <v>10</v>
      </c>
      <c r="F134" s="98">
        <f>VLOOKUP($B134,[4]NUM5!$H$3:$P$177,3,FALSE)</f>
        <v>0</v>
      </c>
      <c r="G134" s="98">
        <f>VLOOKUP($B134,[4]NUM5!$H$3:$P$177,4,FALSE)</f>
        <v>25</v>
      </c>
      <c r="H134" s="98">
        <f>VLOOKUP($B134,[4]NUM5!$H$3:$P$177,5,FALSE)</f>
        <v>10</v>
      </c>
      <c r="I134" s="98">
        <f>VLOOKUP($B134,[4]NUM5!$H$3:$P$177,6,FALSE)</f>
        <v>11</v>
      </c>
      <c r="J134" s="98">
        <f>VLOOKUP($B134,[4]NUM5!$H$3:$P$177,7,FALSE)</f>
        <v>17</v>
      </c>
      <c r="K134" s="98">
        <f>VLOOKUP($B134,[4]NUM5!$H$3:$P$177,8,FALSE)</f>
        <v>17</v>
      </c>
      <c r="L134" s="98"/>
      <c r="M134" s="98"/>
      <c r="N134" s="98"/>
      <c r="O134" s="98"/>
      <c r="Q134" s="15">
        <f t="shared" si="33"/>
        <v>90</v>
      </c>
    </row>
    <row r="135" spans="1:22" s="61" customFormat="1" ht="15" thickBot="1" x14ac:dyDescent="0.25">
      <c r="A135" s="351" t="s">
        <v>183</v>
      </c>
      <c r="B135" s="352"/>
      <c r="C135" s="276">
        <f>+D135/Metas!I71</f>
        <v>1.1754293262879789</v>
      </c>
      <c r="D135" s="18">
        <f>+Q135/R135</f>
        <v>0.52895018428248719</v>
      </c>
      <c r="E135" s="12">
        <f>SUM(E122:E134)</f>
        <v>1851</v>
      </c>
      <c r="F135" s="12">
        <f t="shared" ref="F135:P135" si="34">SUM(F122:F134)</f>
        <v>2418</v>
      </c>
      <c r="G135" s="12">
        <f t="shared" si="34"/>
        <v>2987</v>
      </c>
      <c r="H135" s="12">
        <f t="shared" si="34"/>
        <v>2097</v>
      </c>
      <c r="I135" s="12">
        <f t="shared" ref="I135:J135" si="35">SUM(I122:I134)</f>
        <v>2759</v>
      </c>
      <c r="J135" s="12">
        <f t="shared" si="35"/>
        <v>2503</v>
      </c>
      <c r="K135" s="12">
        <f t="shared" ref="K135" si="36">SUM(K122:K134)</f>
        <v>3181</v>
      </c>
      <c r="L135" s="12">
        <f t="shared" si="34"/>
        <v>0</v>
      </c>
      <c r="M135" s="12">
        <f t="shared" si="34"/>
        <v>0</v>
      </c>
      <c r="N135" s="12">
        <f t="shared" si="34"/>
        <v>0</v>
      </c>
      <c r="O135" s="12">
        <f t="shared" si="34"/>
        <v>0</v>
      </c>
      <c r="P135" s="12">
        <f t="shared" si="34"/>
        <v>0</v>
      </c>
      <c r="Q135" s="12">
        <f>SUM(Q122:Q134)</f>
        <v>17796</v>
      </c>
      <c r="R135" s="358">
        <v>33644</v>
      </c>
      <c r="S135" s="359"/>
    </row>
    <row r="136" spans="1:22" ht="15" thickBot="1" x14ac:dyDescent="0.25">
      <c r="A136" s="94" t="s">
        <v>166</v>
      </c>
      <c r="B136" s="184" t="s">
        <v>162</v>
      </c>
      <c r="C136" s="59"/>
      <c r="D136" s="79"/>
      <c r="E136" s="98">
        <f>VLOOKUP($B136,[4]NUM5!$H$3:$P$177,2,FALSE)</f>
        <v>1179</v>
      </c>
      <c r="F136" s="98">
        <f>VLOOKUP($B136,[4]NUM5!$H$3:$P$177,3,FALSE)</f>
        <v>386</v>
      </c>
      <c r="G136" s="98">
        <f>VLOOKUP($B136,[4]NUM5!$H$3:$P$177,4,FALSE)</f>
        <v>929</v>
      </c>
      <c r="H136" s="98">
        <f>VLOOKUP($B136,[4]NUM5!$H$3:$P$177,5,FALSE)</f>
        <v>966</v>
      </c>
      <c r="I136" s="98">
        <f>VLOOKUP($B136,[4]NUM5!$H$3:$P$177,6,FALSE)</f>
        <v>1075</v>
      </c>
      <c r="J136" s="98">
        <f>VLOOKUP($B136,[4]NUM5!$H$3:$P$177,7,FALSE)</f>
        <v>831</v>
      </c>
      <c r="K136" s="98">
        <f>VLOOKUP($B136,[4]NUM5!$H$3:$P$177,8,FALSE)</f>
        <v>734</v>
      </c>
      <c r="L136" s="98"/>
      <c r="M136" s="98"/>
      <c r="N136" s="98"/>
      <c r="O136" s="98"/>
      <c r="Q136" s="15">
        <f>SUM(E136:P136)</f>
        <v>6100</v>
      </c>
    </row>
    <row r="137" spans="1:22" ht="15" thickBot="1" x14ac:dyDescent="0.25">
      <c r="A137" s="94" t="s">
        <v>166</v>
      </c>
      <c r="B137" s="184" t="s">
        <v>163</v>
      </c>
      <c r="C137" s="59"/>
      <c r="D137" s="79"/>
      <c r="E137" s="98">
        <f>VLOOKUP($B137,[4]NUM5!$H$3:$P$177,2,FALSE)</f>
        <v>101</v>
      </c>
      <c r="F137" s="98">
        <f>VLOOKUP($B137,[4]NUM5!$H$3:$P$177,3,FALSE)</f>
        <v>126</v>
      </c>
      <c r="G137" s="98">
        <f>VLOOKUP($B137,[4]NUM5!$H$3:$P$177,4,FALSE)</f>
        <v>80</v>
      </c>
      <c r="H137" s="98">
        <f>VLOOKUP($B137,[4]NUM5!$H$3:$P$177,5,FALSE)</f>
        <v>109</v>
      </c>
      <c r="I137" s="98">
        <f>VLOOKUP($B137,[4]NUM5!$H$3:$P$177,6,FALSE)</f>
        <v>140</v>
      </c>
      <c r="J137" s="98">
        <f>VLOOKUP($B137,[4]NUM5!$H$3:$P$177,7,FALSE)</f>
        <v>125</v>
      </c>
      <c r="K137" s="98">
        <f>VLOOKUP($B137,[4]NUM5!$H$3:$P$177,8,FALSE)</f>
        <v>116</v>
      </c>
      <c r="L137" s="98"/>
      <c r="M137" s="98"/>
      <c r="N137" s="98"/>
      <c r="O137" s="98"/>
      <c r="Q137" s="15">
        <f>SUM(E137:P137)</f>
        <v>797</v>
      </c>
    </row>
    <row r="138" spans="1:22" ht="15" thickBot="1" x14ac:dyDescent="0.25">
      <c r="A138" s="94" t="s">
        <v>166</v>
      </c>
      <c r="B138" s="184" t="s">
        <v>164</v>
      </c>
      <c r="C138" s="59"/>
      <c r="D138" s="79"/>
      <c r="E138" s="98">
        <f>VLOOKUP($B138,[4]NUM5!$H$3:$P$177,2,FALSE)</f>
        <v>9</v>
      </c>
      <c r="F138" s="98">
        <f>VLOOKUP($B138,[4]NUM5!$H$3:$P$177,3,FALSE)</f>
        <v>11</v>
      </c>
      <c r="G138" s="98">
        <f>VLOOKUP($B138,[4]NUM5!$H$3:$P$177,4,FALSE)</f>
        <v>13</v>
      </c>
      <c r="H138" s="98">
        <f>VLOOKUP($B138,[4]NUM5!$H$3:$P$177,5,FALSE)</f>
        <v>3</v>
      </c>
      <c r="I138" s="98">
        <f>VLOOKUP($B138,[4]NUM5!$H$3:$P$177,6,FALSE)</f>
        <v>9</v>
      </c>
      <c r="J138" s="98">
        <f>VLOOKUP($B138,[4]NUM5!$H$3:$P$177,7,FALSE)</f>
        <v>5</v>
      </c>
      <c r="K138" s="98">
        <f>VLOOKUP($B138,[4]NUM5!$H$3:$P$177,8,FALSE)</f>
        <v>0</v>
      </c>
      <c r="Q138" s="15">
        <f>SUM(E138:P138)</f>
        <v>50</v>
      </c>
    </row>
    <row r="139" spans="1:22" ht="15" thickBot="1" x14ac:dyDescent="0.25">
      <c r="A139" s="94" t="s">
        <v>166</v>
      </c>
      <c r="B139" s="184" t="s">
        <v>165</v>
      </c>
      <c r="C139" s="59"/>
      <c r="D139" s="79"/>
      <c r="E139" s="98">
        <f>VLOOKUP($B139,[4]NUM5!$H$3:$P$177,2,FALSE)</f>
        <v>14</v>
      </c>
      <c r="F139" s="98">
        <f>VLOOKUP($B139,[4]NUM5!$H$3:$P$177,3,FALSE)</f>
        <v>22</v>
      </c>
      <c r="G139" s="98">
        <f>VLOOKUP($B139,[4]NUM5!$H$3:$P$177,4,FALSE)</f>
        <v>19</v>
      </c>
      <c r="H139" s="98">
        <f>VLOOKUP($B139,[4]NUM5!$H$3:$P$177,5,FALSE)</f>
        <v>18</v>
      </c>
      <c r="I139" s="98">
        <f>VLOOKUP($B139,[4]NUM5!$H$3:$P$177,6,FALSE)</f>
        <v>16</v>
      </c>
      <c r="J139" s="98">
        <f>VLOOKUP($B139,[4]NUM5!$H$3:$P$177,7,FALSE)</f>
        <v>21</v>
      </c>
      <c r="K139" s="98">
        <f>VLOOKUP($B139,[4]NUM5!$H$3:$P$177,8,FALSE)</f>
        <v>26</v>
      </c>
      <c r="Q139" s="15">
        <f>SUM(E139:P139)</f>
        <v>136</v>
      </c>
    </row>
    <row r="140" spans="1:22" s="61" customFormat="1" ht="15" thickBot="1" x14ac:dyDescent="0.25">
      <c r="A140" s="351" t="s">
        <v>184</v>
      </c>
      <c r="B140" s="352"/>
      <c r="C140" s="276">
        <f>+D140/Metas!I73</f>
        <v>1.133642765685019</v>
      </c>
      <c r="D140" s="18">
        <f>+Q140/R140</f>
        <v>0.62350352112676055</v>
      </c>
      <c r="E140" s="12">
        <f>SUM(E136:E139)</f>
        <v>1303</v>
      </c>
      <c r="F140" s="12">
        <f t="shared" ref="F140:P140" si="37">SUM(F136:F139)</f>
        <v>545</v>
      </c>
      <c r="G140" s="12">
        <f t="shared" si="37"/>
        <v>1041</v>
      </c>
      <c r="H140" s="12">
        <f t="shared" si="37"/>
        <v>1096</v>
      </c>
      <c r="I140" s="12">
        <f t="shared" ref="I140:J140" si="38">SUM(I136:I139)</f>
        <v>1240</v>
      </c>
      <c r="J140" s="12">
        <f t="shared" si="38"/>
        <v>982</v>
      </c>
      <c r="K140" s="12">
        <f t="shared" ref="K140" si="39">SUM(K136:K139)</f>
        <v>876</v>
      </c>
      <c r="L140" s="12">
        <f t="shared" si="37"/>
        <v>0</v>
      </c>
      <c r="M140" s="12">
        <f t="shared" si="37"/>
        <v>0</v>
      </c>
      <c r="N140" s="12">
        <f t="shared" si="37"/>
        <v>0</v>
      </c>
      <c r="O140" s="12">
        <f t="shared" si="37"/>
        <v>0</v>
      </c>
      <c r="P140" s="12">
        <f t="shared" si="37"/>
        <v>0</v>
      </c>
      <c r="Q140" s="12">
        <f>SUM(Q136:Q139)</f>
        <v>7083</v>
      </c>
      <c r="R140" s="358">
        <v>11360</v>
      </c>
      <c r="S140" s="359"/>
    </row>
    <row r="141" spans="1:22" ht="15" thickBot="1" x14ac:dyDescent="0.25">
      <c r="A141" s="94" t="s">
        <v>174</v>
      </c>
      <c r="B141" s="184" t="s">
        <v>167</v>
      </c>
      <c r="C141" s="59"/>
      <c r="D141" s="79"/>
      <c r="E141" s="98">
        <f>VLOOKUP($B141,[4]NUM5!$H$3:$P$177,2,FALSE)</f>
        <v>174</v>
      </c>
      <c r="F141" s="98">
        <f>VLOOKUP($B141,[4]NUM5!$H$3:$P$177,3,FALSE)</f>
        <v>104</v>
      </c>
      <c r="G141" s="98">
        <f>VLOOKUP($B141,[4]NUM5!$H$3:$P$177,4,FALSE)</f>
        <v>86</v>
      </c>
      <c r="H141" s="98">
        <f>VLOOKUP($B141,[4]NUM5!$H$3:$P$177,5,FALSE)</f>
        <v>122</v>
      </c>
      <c r="I141" s="98">
        <f>VLOOKUP($B141,[4]NUM5!$H$3:$P$177,6,FALSE)</f>
        <v>102</v>
      </c>
      <c r="J141" s="98">
        <f>VLOOKUP($B141,[4]NUM5!$H$3:$P$177,7,FALSE)</f>
        <v>154</v>
      </c>
      <c r="K141" s="98">
        <f>VLOOKUP($B141,[4]NUM5!$H$3:$P$177,8,FALSE)</f>
        <v>160</v>
      </c>
      <c r="L141" s="98"/>
      <c r="M141" s="98"/>
      <c r="N141" s="98"/>
      <c r="O141" s="98"/>
      <c r="Q141" s="15">
        <f t="shared" ref="Q141:Q147" si="40">SUM(E141:P141)</f>
        <v>902</v>
      </c>
    </row>
    <row r="142" spans="1:22" ht="15" thickBot="1" x14ac:dyDescent="0.25">
      <c r="A142" s="94" t="s">
        <v>174</v>
      </c>
      <c r="B142" s="184" t="s">
        <v>168</v>
      </c>
      <c r="C142" s="59"/>
      <c r="D142" s="79"/>
      <c r="E142" s="98">
        <f>VLOOKUP($B142,[4]NUM5!$H$3:$P$177,2,FALSE)</f>
        <v>11</v>
      </c>
      <c r="F142" s="98">
        <f>VLOOKUP($B142,[4]NUM5!$H$3:$P$177,3,FALSE)</f>
        <v>7</v>
      </c>
      <c r="G142" s="98">
        <f>VLOOKUP($B142,[4]NUM5!$H$3:$P$177,4,FALSE)</f>
        <v>12</v>
      </c>
      <c r="H142" s="98">
        <f>VLOOKUP($B142,[4]NUM5!$H$3:$P$177,5,FALSE)</f>
        <v>21</v>
      </c>
      <c r="I142" s="98">
        <f>VLOOKUP($B142,[4]NUM5!$H$3:$P$177,6,FALSE)</f>
        <v>11</v>
      </c>
      <c r="J142" s="98">
        <f>VLOOKUP($B142,[4]NUM5!$H$3:$P$177,7,FALSE)</f>
        <v>24</v>
      </c>
      <c r="K142" s="98">
        <f>VLOOKUP($B142,[4]NUM5!$H$3:$P$177,8,FALSE)</f>
        <v>20</v>
      </c>
      <c r="L142" s="98"/>
      <c r="M142" s="98"/>
      <c r="N142" s="98"/>
      <c r="O142" s="98"/>
      <c r="Q142" s="15">
        <f t="shared" si="40"/>
        <v>106</v>
      </c>
    </row>
    <row r="143" spans="1:22" ht="15" thickBot="1" x14ac:dyDescent="0.25">
      <c r="A143" s="94" t="s">
        <v>174</v>
      </c>
      <c r="B143" s="184" t="s">
        <v>169</v>
      </c>
      <c r="C143" s="59"/>
      <c r="D143" s="79"/>
      <c r="E143" s="98">
        <f>VLOOKUP($B143,[4]NUM5!$H$3:$P$177,2,FALSE)</f>
        <v>20</v>
      </c>
      <c r="F143" s="98">
        <f>VLOOKUP($B143,[4]NUM5!$H$3:$P$177,3,FALSE)</f>
        <v>11</v>
      </c>
      <c r="G143" s="98">
        <f>VLOOKUP($B143,[4]NUM5!$H$3:$P$177,4,FALSE)</f>
        <v>17</v>
      </c>
      <c r="H143" s="98">
        <f>VLOOKUP($B143,[4]NUM5!$H$3:$P$177,5,FALSE)</f>
        <v>36</v>
      </c>
      <c r="I143" s="98">
        <f>VLOOKUP($B143,[4]NUM5!$H$3:$P$177,6,FALSE)</f>
        <v>14</v>
      </c>
      <c r="J143" s="98">
        <f>VLOOKUP($B143,[4]NUM5!$H$3:$P$177,7,FALSE)</f>
        <v>31</v>
      </c>
      <c r="K143" s="98">
        <f>VLOOKUP($B143,[4]NUM5!$H$3:$P$177,8,FALSE)</f>
        <v>41</v>
      </c>
      <c r="L143" s="98"/>
      <c r="M143" s="98"/>
      <c r="N143" s="98"/>
      <c r="O143" s="98"/>
      <c r="Q143" s="15">
        <f t="shared" si="40"/>
        <v>170</v>
      </c>
    </row>
    <row r="144" spans="1:22" ht="15" thickBot="1" x14ac:dyDescent="0.25">
      <c r="A144" s="94" t="s">
        <v>174</v>
      </c>
      <c r="B144" s="184" t="s">
        <v>170</v>
      </c>
      <c r="C144" s="59"/>
      <c r="D144" s="79"/>
      <c r="E144" s="98">
        <f>VLOOKUP($B144,[4]NUM5!$H$3:$P$177,2,FALSE)</f>
        <v>9</v>
      </c>
      <c r="F144" s="98">
        <f>VLOOKUP($B144,[4]NUM5!$H$3:$P$177,3,FALSE)</f>
        <v>10</v>
      </c>
      <c r="G144" s="98">
        <f>VLOOKUP($B144,[4]NUM5!$H$3:$P$177,4,FALSE)</f>
        <v>10</v>
      </c>
      <c r="H144" s="98">
        <f>VLOOKUP($B144,[4]NUM5!$H$3:$P$177,5,FALSE)</f>
        <v>12</v>
      </c>
      <c r="I144" s="98">
        <f>VLOOKUP($B144,[4]NUM5!$H$3:$P$177,6,FALSE)</f>
        <v>11</v>
      </c>
      <c r="J144" s="98">
        <f>VLOOKUP($B144,[4]NUM5!$H$3:$P$177,7,FALSE)</f>
        <v>20</v>
      </c>
      <c r="K144" s="98">
        <f>VLOOKUP($B144,[4]NUM5!$H$3:$P$177,8,FALSE)</f>
        <v>12</v>
      </c>
      <c r="L144" s="98"/>
      <c r="M144" s="98"/>
      <c r="N144" s="98"/>
      <c r="O144" s="98"/>
      <c r="Q144" s="15">
        <f t="shared" si="40"/>
        <v>84</v>
      </c>
    </row>
    <row r="145" spans="1:19" ht="15" thickBot="1" x14ac:dyDescent="0.25">
      <c r="A145" s="94" t="s">
        <v>174</v>
      </c>
      <c r="B145" s="184" t="s">
        <v>171</v>
      </c>
      <c r="C145" s="59"/>
      <c r="D145" s="79"/>
      <c r="E145" s="98">
        <f>VLOOKUP($B145,[4]NUM5!$H$3:$P$177,2,FALSE)</f>
        <v>43</v>
      </c>
      <c r="F145" s="98">
        <f>VLOOKUP($B145,[4]NUM5!$H$3:$P$177,3,FALSE)</f>
        <v>31</v>
      </c>
      <c r="G145" s="98">
        <f>VLOOKUP($B145,[4]NUM5!$H$3:$P$177,4,FALSE)</f>
        <v>55</v>
      </c>
      <c r="H145" s="98">
        <f>VLOOKUP($B145,[4]NUM5!$H$3:$P$177,5,FALSE)</f>
        <v>0</v>
      </c>
      <c r="I145" s="98">
        <f>VLOOKUP($B145,[4]NUM5!$H$3:$P$177,6,FALSE)</f>
        <v>50</v>
      </c>
      <c r="J145" s="98">
        <f>VLOOKUP($B145,[4]NUM5!$H$3:$P$177,7,FALSE)</f>
        <v>93</v>
      </c>
      <c r="K145" s="98">
        <f>VLOOKUP($B145,[4]NUM5!$H$3:$P$177,8,FALSE)</f>
        <v>55</v>
      </c>
      <c r="L145" s="98"/>
      <c r="M145" s="98"/>
      <c r="N145" s="98"/>
      <c r="O145" s="98"/>
      <c r="Q145" s="15">
        <f t="shared" si="40"/>
        <v>327</v>
      </c>
    </row>
    <row r="146" spans="1:19" ht="15" thickBot="1" x14ac:dyDescent="0.25">
      <c r="A146" s="94" t="s">
        <v>174</v>
      </c>
      <c r="B146" s="184" t="s">
        <v>172</v>
      </c>
      <c r="C146" s="59"/>
      <c r="D146" s="79"/>
      <c r="E146" s="98">
        <f>VLOOKUP($B146,[4]NUM5!$H$3:$P$177,2,FALSE)</f>
        <v>18</v>
      </c>
      <c r="F146" s="98">
        <f>VLOOKUP($B146,[4]NUM5!$H$3:$P$177,3,FALSE)</f>
        <v>31</v>
      </c>
      <c r="G146" s="98">
        <f>VLOOKUP($B146,[4]NUM5!$H$3:$P$177,4,FALSE)</f>
        <v>35</v>
      </c>
      <c r="H146" s="98">
        <f>VLOOKUP($B146,[4]NUM5!$H$3:$P$177,5,FALSE)</f>
        <v>23</v>
      </c>
      <c r="I146" s="98">
        <f>VLOOKUP($B146,[4]NUM5!$H$3:$P$177,6,FALSE)</f>
        <v>29</v>
      </c>
      <c r="J146" s="98">
        <f>VLOOKUP($B146,[4]NUM5!$H$3:$P$177,7,FALSE)</f>
        <v>23</v>
      </c>
      <c r="K146" s="98">
        <f>VLOOKUP($B146,[4]NUM5!$H$3:$P$177,8,FALSE)</f>
        <v>23</v>
      </c>
      <c r="L146" s="98"/>
      <c r="M146" s="98"/>
      <c r="N146" s="98"/>
      <c r="O146" s="98"/>
      <c r="Q146" s="15">
        <f t="shared" si="40"/>
        <v>182</v>
      </c>
    </row>
    <row r="147" spans="1:19" ht="15" thickBot="1" x14ac:dyDescent="0.25">
      <c r="A147" s="94" t="s">
        <v>174</v>
      </c>
      <c r="B147" s="184" t="s">
        <v>173</v>
      </c>
      <c r="C147" s="59"/>
      <c r="D147" s="79"/>
      <c r="E147" s="98">
        <f>VLOOKUP($B147,[4]NUM5!$H$3:$P$177,2,FALSE)</f>
        <v>34</v>
      </c>
      <c r="F147" s="98">
        <f>VLOOKUP($B147,[4]NUM5!$H$3:$P$177,3,FALSE)</f>
        <v>16</v>
      </c>
      <c r="G147" s="98">
        <f>VLOOKUP($B147,[4]NUM5!$H$3:$P$177,4,FALSE)</f>
        <v>14</v>
      </c>
      <c r="H147" s="98">
        <f>VLOOKUP($B147,[4]NUM5!$H$3:$P$177,5,FALSE)</f>
        <v>22</v>
      </c>
      <c r="I147" s="98">
        <f>VLOOKUP($B147,[4]NUM5!$H$3:$P$177,6,FALSE)</f>
        <v>14</v>
      </c>
      <c r="J147" s="98">
        <f>VLOOKUP($B147,[4]NUM5!$H$3:$P$177,7,FALSE)</f>
        <v>37</v>
      </c>
      <c r="K147" s="98">
        <f>VLOOKUP($B147,[4]NUM5!$H$3:$P$177,8,FALSE)</f>
        <v>23</v>
      </c>
      <c r="L147" s="98"/>
      <c r="M147" s="98"/>
      <c r="N147" s="98"/>
      <c r="O147" s="98"/>
      <c r="Q147" s="15">
        <f t="shared" si="40"/>
        <v>160</v>
      </c>
    </row>
    <row r="148" spans="1:19" s="61" customFormat="1" ht="15" thickBot="1" x14ac:dyDescent="0.25">
      <c r="A148" s="351" t="s">
        <v>185</v>
      </c>
      <c r="B148" s="352"/>
      <c r="C148" s="276">
        <f>+D148/Metas!I74</f>
        <v>0.88072976054732044</v>
      </c>
      <c r="D148" s="18">
        <f>+Q148/R148</f>
        <v>0.44036488027366022</v>
      </c>
      <c r="E148" s="12">
        <f>SUM(E141:E147)</f>
        <v>309</v>
      </c>
      <c r="F148" s="12">
        <f t="shared" ref="F148:P148" si="41">SUM(F141:F147)</f>
        <v>210</v>
      </c>
      <c r="G148" s="12">
        <f t="shared" si="41"/>
        <v>229</v>
      </c>
      <c r="H148" s="12">
        <f t="shared" si="41"/>
        <v>236</v>
      </c>
      <c r="I148" s="12">
        <f t="shared" ref="I148:J148" si="42">SUM(I141:I147)</f>
        <v>231</v>
      </c>
      <c r="J148" s="12">
        <f t="shared" si="42"/>
        <v>382</v>
      </c>
      <c r="K148" s="12">
        <f t="shared" ref="K148" si="43">SUM(K141:K147)</f>
        <v>334</v>
      </c>
      <c r="L148" s="12">
        <f t="shared" si="41"/>
        <v>0</v>
      </c>
      <c r="M148" s="12">
        <f t="shared" si="41"/>
        <v>0</v>
      </c>
      <c r="N148" s="12">
        <f t="shared" si="41"/>
        <v>0</v>
      </c>
      <c r="O148" s="12">
        <f t="shared" si="41"/>
        <v>0</v>
      </c>
      <c r="P148" s="12">
        <f t="shared" si="41"/>
        <v>0</v>
      </c>
      <c r="Q148" s="12">
        <f>SUM(Q141:Q147)</f>
        <v>1931</v>
      </c>
      <c r="R148" s="358">
        <v>4385</v>
      </c>
      <c r="S148" s="359"/>
    </row>
    <row r="149" spans="1:19" x14ac:dyDescent="0.2">
      <c r="B149" s="112" t="s">
        <v>190</v>
      </c>
      <c r="C149" s="68"/>
      <c r="D149" s="225"/>
      <c r="E149" s="71">
        <f t="shared" ref="E149:P149" si="44">+E25+E37+E48+E62+E73+E79+E90+E108+E121+E135+E140+E148</f>
        <v>40692</v>
      </c>
      <c r="F149" s="71">
        <f t="shared" si="44"/>
        <v>38545</v>
      </c>
      <c r="G149" s="71">
        <f t="shared" si="44"/>
        <v>46958</v>
      </c>
      <c r="H149" s="71">
        <f t="shared" si="44"/>
        <v>40711</v>
      </c>
      <c r="I149" s="71">
        <f t="shared" ref="I149:J149" si="45">+I25+I37+I48+I62+I73+I79+I90+I108+I121+I135+I140+I148</f>
        <v>48608</v>
      </c>
      <c r="J149" s="71">
        <f t="shared" si="45"/>
        <v>48718</v>
      </c>
      <c r="K149" s="71">
        <f t="shared" ref="K149" si="46">+K25+K37+K48+K62+K73+K79+K90+K108+K121+K135+K140+K148</f>
        <v>46767</v>
      </c>
      <c r="L149" s="71">
        <f t="shared" si="44"/>
        <v>0</v>
      </c>
      <c r="M149" s="71">
        <f t="shared" si="44"/>
        <v>0</v>
      </c>
      <c r="N149" s="71">
        <f t="shared" si="44"/>
        <v>0</v>
      </c>
      <c r="O149" s="71">
        <f t="shared" si="44"/>
        <v>0</v>
      </c>
      <c r="P149" s="71">
        <f t="shared" si="44"/>
        <v>0</v>
      </c>
      <c r="Q149" s="71">
        <f>+Q25+Q37+Q48+Q62+Q73+Q79+Q90+Q108+Q121+Q135+Q140+Q148</f>
        <v>310999</v>
      </c>
      <c r="R149" s="357">
        <f>+R25+R37+R48+R62+R73+R79+R90+R108+R121+R135+R140+R148</f>
        <v>582546</v>
      </c>
      <c r="S149" s="357"/>
    </row>
    <row r="150" spans="1:19" x14ac:dyDescent="0.2">
      <c r="C150" s="69"/>
      <c r="D150" s="84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25" sqref="C25"/>
    </sheetView>
  </sheetViews>
  <sheetFormatPr baseColWidth="10" defaultRowHeight="14.25" x14ac:dyDescent="0.2"/>
  <cols>
    <col min="1" max="1" width="26" style="94" bestFit="1" customWidth="1"/>
    <col min="2" max="2" width="50.28515625" style="94" bestFit="1" customWidth="1"/>
    <col min="3" max="3" width="14.42578125" style="58" customWidth="1"/>
    <col min="4" max="4" width="11.5703125" style="201" bestFit="1" customWidth="1"/>
    <col min="5" max="5" width="9" style="71" bestFit="1" customWidth="1"/>
    <col min="6" max="6" width="8.42578125" style="71" bestFit="1" customWidth="1"/>
    <col min="7" max="11" width="9" style="71" bestFit="1" customWidth="1"/>
    <col min="12" max="12" width="8.42578125" style="71" customWidth="1"/>
    <col min="13" max="13" width="9" style="71" customWidth="1"/>
    <col min="14" max="14" width="8.28515625" style="71" customWidth="1"/>
    <col min="15" max="15" width="9.140625" style="71" customWidth="1"/>
    <col min="16" max="16" width="8.28515625" style="71" customWidth="1"/>
    <col min="17" max="17" width="11.140625" style="71" bestFit="1" customWidth="1"/>
    <col min="18" max="18" width="9.7109375" style="71" bestFit="1" customWidth="1"/>
    <col min="19" max="24" width="10.5703125" style="71" bestFit="1" customWidth="1"/>
    <col min="25" max="25" width="10.28515625" style="71" customWidth="1"/>
    <col min="26" max="26" width="7.140625" style="71" customWidth="1"/>
    <col min="27" max="27" width="7.42578125" style="71" customWidth="1"/>
    <col min="28" max="28" width="8.5703125" style="71" customWidth="1"/>
    <col min="29" max="29" width="7.5703125" style="71" customWidth="1"/>
    <col min="30" max="30" width="12.5703125" style="71" bestFit="1" customWidth="1"/>
    <col min="31" max="16384" width="11.42578125" style="58"/>
  </cols>
  <sheetData>
    <row r="1" spans="1:30" s="137" customFormat="1" ht="79.5" customHeight="1" thickTop="1" thickBot="1" x14ac:dyDescent="0.25">
      <c r="A1" s="353" t="s">
        <v>0</v>
      </c>
      <c r="B1" s="322" t="s">
        <v>1</v>
      </c>
      <c r="C1" s="322" t="s">
        <v>191</v>
      </c>
      <c r="D1" s="379" t="s">
        <v>188</v>
      </c>
      <c r="E1" s="368" t="s">
        <v>332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69"/>
      <c r="T1" s="369"/>
      <c r="U1" s="369"/>
      <c r="V1" s="369"/>
      <c r="W1" s="369"/>
      <c r="X1" s="369"/>
      <c r="Y1" s="369"/>
      <c r="Z1" s="369"/>
      <c r="AA1" s="369"/>
      <c r="AB1" s="369"/>
      <c r="AC1" s="369"/>
      <c r="AD1" s="370"/>
    </row>
    <row r="2" spans="1:30" s="137" customFormat="1" ht="15" customHeight="1" thickTop="1" x14ac:dyDescent="0.2">
      <c r="A2" s="354"/>
      <c r="B2" s="356"/>
      <c r="C2" s="323"/>
      <c r="D2" s="380"/>
      <c r="E2" s="338" t="s">
        <v>2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8" t="s">
        <v>3</v>
      </c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43"/>
    </row>
    <row r="3" spans="1:30" s="137" customFormat="1" ht="15" customHeight="1" x14ac:dyDescent="0.2">
      <c r="A3" s="354"/>
      <c r="B3" s="356"/>
      <c r="C3" s="323"/>
      <c r="D3" s="380"/>
      <c r="E3" s="338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8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43"/>
    </row>
    <row r="4" spans="1:30" s="137" customFormat="1" ht="15" customHeight="1" x14ac:dyDescent="0.2">
      <c r="A4" s="354"/>
      <c r="B4" s="356"/>
      <c r="C4" s="323"/>
      <c r="D4" s="380"/>
      <c r="E4" s="338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38"/>
      <c r="S4" s="339"/>
      <c r="T4" s="339"/>
      <c r="U4" s="339"/>
      <c r="V4" s="339"/>
      <c r="W4" s="339"/>
      <c r="X4" s="339"/>
      <c r="Y4" s="339"/>
      <c r="Z4" s="339"/>
      <c r="AA4" s="339"/>
      <c r="AB4" s="339"/>
      <c r="AC4" s="339"/>
      <c r="AD4" s="343"/>
    </row>
    <row r="5" spans="1:30" s="137" customFormat="1" ht="15" customHeight="1" x14ac:dyDescent="0.2">
      <c r="A5" s="354"/>
      <c r="B5" s="356"/>
      <c r="C5" s="323"/>
      <c r="D5" s="380"/>
      <c r="E5" s="338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8"/>
      <c r="S5" s="339"/>
      <c r="T5" s="339"/>
      <c r="U5" s="339"/>
      <c r="V5" s="339"/>
      <c r="W5" s="339"/>
      <c r="X5" s="339"/>
      <c r="Y5" s="339"/>
      <c r="Z5" s="339"/>
      <c r="AA5" s="339"/>
      <c r="AB5" s="339"/>
      <c r="AC5" s="339"/>
      <c r="AD5" s="343"/>
    </row>
    <row r="6" spans="1:30" s="137" customFormat="1" ht="15" customHeight="1" x14ac:dyDescent="0.2">
      <c r="A6" s="354"/>
      <c r="B6" s="356"/>
      <c r="C6" s="323"/>
      <c r="D6" s="380"/>
      <c r="E6" s="338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38"/>
      <c r="S6" s="339"/>
      <c r="T6" s="339"/>
      <c r="U6" s="339"/>
      <c r="V6" s="339"/>
      <c r="W6" s="339"/>
      <c r="X6" s="339"/>
      <c r="Y6" s="339"/>
      <c r="Z6" s="339"/>
      <c r="AA6" s="339"/>
      <c r="AB6" s="339"/>
      <c r="AC6" s="339"/>
      <c r="AD6" s="343"/>
    </row>
    <row r="7" spans="1:30" s="137" customFormat="1" ht="15" customHeight="1" x14ac:dyDescent="0.2">
      <c r="A7" s="354"/>
      <c r="B7" s="356"/>
      <c r="C7" s="323"/>
      <c r="D7" s="380"/>
      <c r="E7" s="338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8"/>
      <c r="S7" s="339"/>
      <c r="T7" s="339"/>
      <c r="U7" s="339"/>
      <c r="V7" s="339"/>
      <c r="W7" s="339"/>
      <c r="X7" s="339"/>
      <c r="Y7" s="339"/>
      <c r="Z7" s="339"/>
      <c r="AA7" s="339"/>
      <c r="AB7" s="339"/>
      <c r="AC7" s="339"/>
      <c r="AD7" s="343"/>
    </row>
    <row r="8" spans="1:30" s="137" customFormat="1" ht="15" customHeight="1" x14ac:dyDescent="0.2">
      <c r="A8" s="354"/>
      <c r="B8" s="356"/>
      <c r="C8" s="323"/>
      <c r="D8" s="380"/>
      <c r="E8" s="338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8"/>
      <c r="S8" s="339"/>
      <c r="T8" s="339"/>
      <c r="U8" s="339"/>
      <c r="V8" s="339"/>
      <c r="W8" s="339"/>
      <c r="X8" s="339"/>
      <c r="Y8" s="339"/>
      <c r="Z8" s="339"/>
      <c r="AA8" s="339"/>
      <c r="AB8" s="339"/>
      <c r="AC8" s="339"/>
      <c r="AD8" s="343"/>
    </row>
    <row r="9" spans="1:30" s="137" customFormat="1" ht="15.75" customHeight="1" thickBot="1" x14ac:dyDescent="0.25">
      <c r="A9" s="354"/>
      <c r="B9" s="356"/>
      <c r="C9" s="323"/>
      <c r="D9" s="380"/>
      <c r="E9" s="340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0"/>
      <c r="S9" s="341"/>
      <c r="T9" s="341"/>
      <c r="U9" s="341"/>
      <c r="V9" s="341"/>
      <c r="W9" s="341"/>
      <c r="X9" s="341"/>
      <c r="Y9" s="341"/>
      <c r="Z9" s="341"/>
      <c r="AA9" s="341"/>
      <c r="AB9" s="341"/>
      <c r="AC9" s="341"/>
      <c r="AD9" s="344"/>
    </row>
    <row r="10" spans="1:30" s="137" customFormat="1" ht="57.75" customHeight="1" thickBot="1" x14ac:dyDescent="0.25">
      <c r="A10" s="355"/>
      <c r="B10" s="324"/>
      <c r="C10" s="323"/>
      <c r="D10" s="381"/>
      <c r="E10" s="345" t="s">
        <v>333</v>
      </c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5"/>
      <c r="Q10" s="345"/>
      <c r="R10" s="346" t="s">
        <v>334</v>
      </c>
      <c r="S10" s="345"/>
      <c r="T10" s="345"/>
      <c r="U10" s="345"/>
      <c r="V10" s="345"/>
      <c r="W10" s="345"/>
      <c r="X10" s="345"/>
      <c r="Y10" s="345"/>
      <c r="Z10" s="345"/>
      <c r="AA10" s="345"/>
      <c r="AB10" s="345"/>
      <c r="AC10" s="345"/>
      <c r="AD10" s="347"/>
    </row>
    <row r="11" spans="1:30" s="137" customFormat="1" ht="33" thickBot="1" x14ac:dyDescent="0.25">
      <c r="A11" s="146"/>
      <c r="B11" s="146"/>
      <c r="C11" s="324"/>
      <c r="D11" s="199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7" t="s">
        <v>16</v>
      </c>
      <c r="R11" s="147" t="s">
        <v>4</v>
      </c>
      <c r="S11" s="147" t="s">
        <v>5</v>
      </c>
      <c r="T11" s="147" t="s">
        <v>6</v>
      </c>
      <c r="U11" s="147" t="s">
        <v>7</v>
      </c>
      <c r="V11" s="147" t="s">
        <v>8</v>
      </c>
      <c r="W11" s="147" t="s">
        <v>9</v>
      </c>
      <c r="X11" s="147" t="s">
        <v>10</v>
      </c>
      <c r="Y11" s="147" t="s">
        <v>11</v>
      </c>
      <c r="Z11" s="147" t="s">
        <v>12</v>
      </c>
      <c r="AA11" s="147" t="s">
        <v>13</v>
      </c>
      <c r="AB11" s="147" t="s">
        <v>14</v>
      </c>
      <c r="AC11" s="147" t="s">
        <v>15</v>
      </c>
      <c r="AD11" s="147" t="s">
        <v>16</v>
      </c>
    </row>
    <row r="12" spans="1:30" ht="15" thickBot="1" x14ac:dyDescent="0.25">
      <c r="A12" s="94" t="s">
        <v>53</v>
      </c>
      <c r="B12" s="184" t="s">
        <v>40</v>
      </c>
      <c r="C12" s="59"/>
      <c r="D12" s="200"/>
      <c r="E12" s="98">
        <f>IFERROR(VLOOKUP($B12,[4]NUM6!$H$3:$P$155,2,FALSE),0)</f>
        <v>190</v>
      </c>
      <c r="F12" s="98">
        <f>IFERROR(VLOOKUP($B12,[4]NUM6!$H$3:$P$155,3,FALSE),0)</f>
        <v>235</v>
      </c>
      <c r="G12" s="98">
        <f>IFERROR(VLOOKUP($B12,[4]NUM6!$H$3:$P$155,4,FALSE),0)</f>
        <v>363</v>
      </c>
      <c r="H12" s="98">
        <f>IFERROR(VLOOKUP($B12,[4]NUM6!$H$3:$P$155,5,FALSE),0)</f>
        <v>218</v>
      </c>
      <c r="I12" s="98">
        <f>IFERROR(VLOOKUP($B12,[4]NUM6!$H$3:$P$155,6,FALSE),0)</f>
        <v>311</v>
      </c>
      <c r="J12" s="98">
        <f>IFERROR(VLOOKUP($B12,[4]NUM6!$H$3:$P$155,7,FALSE),0)</f>
        <v>224</v>
      </c>
      <c r="K12" s="98">
        <f>IFERROR(VLOOKUP($B12,[4]NUM6!$H$3:$P$155,8,FALSE),0)</f>
        <v>366</v>
      </c>
      <c r="L12" s="87"/>
      <c r="M12" s="87"/>
      <c r="N12" s="87"/>
      <c r="O12" s="87"/>
      <c r="P12" s="87"/>
      <c r="Q12" s="15">
        <f t="shared" ref="Q12:Q61" si="0">SUM(E12:P12)</f>
        <v>1907</v>
      </c>
      <c r="R12" s="98">
        <f>VLOOKUP($B12,[4]NUM5!$H$3:$P$177,2,FALSE)</f>
        <v>1710</v>
      </c>
      <c r="S12" s="98">
        <f>VLOOKUP($B12,[4]NUM5!$H$3:$P$177,3,FALSE)</f>
        <v>1894</v>
      </c>
      <c r="T12" s="98">
        <f>VLOOKUP($B12,[4]NUM5!$H$3:$P$177,4,FALSE)</f>
        <v>2132</v>
      </c>
      <c r="U12" s="98">
        <f>VLOOKUP($B12,[4]NUM5!$H$3:$P$177,5,FALSE)</f>
        <v>1931</v>
      </c>
      <c r="V12" s="98">
        <f>VLOOKUP($B12,[4]NUM5!$H$3:$P$177,6,FALSE)</f>
        <v>1696</v>
      </c>
      <c r="W12" s="98">
        <f>VLOOKUP($B12,[4]NUM5!$H$3:$P$177,7,FALSE)</f>
        <v>1679</v>
      </c>
      <c r="X12" s="98">
        <f>VLOOKUP($B12,[4]NUM5!$H$3:$P$177,8,FALSE)</f>
        <v>1682</v>
      </c>
      <c r="Y12" s="87"/>
      <c r="Z12" s="87"/>
      <c r="AA12" s="87"/>
      <c r="AB12" s="87"/>
      <c r="AC12" s="87"/>
      <c r="AD12" s="15">
        <f t="shared" ref="AD12:AD61" si="1">SUM(R12:AC12)</f>
        <v>12724</v>
      </c>
    </row>
    <row r="13" spans="1:30" ht="15" thickBot="1" x14ac:dyDescent="0.25">
      <c r="A13" s="94" t="s">
        <v>53</v>
      </c>
      <c r="B13" s="184" t="s">
        <v>41</v>
      </c>
      <c r="C13" s="59"/>
      <c r="D13" s="200"/>
      <c r="E13" s="98">
        <f>IFERROR(VLOOKUP($B13,[4]NUM6!$H$3:$P$155,2,FALSE),0)</f>
        <v>191</v>
      </c>
      <c r="F13" s="98">
        <f>IFERROR(VLOOKUP($B13,[4]NUM6!$H$3:$P$155,3,FALSE),0)</f>
        <v>208</v>
      </c>
      <c r="G13" s="98">
        <f>IFERROR(VLOOKUP($B13,[4]NUM6!$H$3:$P$155,4,FALSE),0)</f>
        <v>182</v>
      </c>
      <c r="H13" s="98">
        <f>IFERROR(VLOOKUP($B13,[4]NUM6!$H$3:$P$155,5,FALSE),0)</f>
        <v>159</v>
      </c>
      <c r="I13" s="98">
        <f>IFERROR(VLOOKUP($B13,[4]NUM6!$H$3:$P$155,6,FALSE),0)</f>
        <v>113</v>
      </c>
      <c r="J13" s="98">
        <f>IFERROR(VLOOKUP($B13,[4]NUM6!$H$3:$P$155,7,FALSE),0)</f>
        <v>90</v>
      </c>
      <c r="K13" s="98">
        <f>IFERROR(VLOOKUP($B13,[4]NUM6!$H$3:$P$155,8,FALSE),0)</f>
        <v>162</v>
      </c>
      <c r="L13" s="102"/>
      <c r="M13" s="102"/>
      <c r="N13" s="102"/>
      <c r="O13" s="102"/>
      <c r="P13" s="73"/>
      <c r="Q13" s="15">
        <f t="shared" si="0"/>
        <v>1105</v>
      </c>
      <c r="R13" s="98">
        <f>VLOOKUP($B13,[4]NUM5!$H$3:$P$177,2,FALSE)</f>
        <v>1864</v>
      </c>
      <c r="S13" s="98">
        <f>VLOOKUP($B13,[4]NUM5!$H$3:$P$177,3,FALSE)</f>
        <v>1858</v>
      </c>
      <c r="T13" s="98">
        <f>VLOOKUP($B13,[4]NUM5!$H$3:$P$177,4,FALSE)</f>
        <v>1546</v>
      </c>
      <c r="U13" s="98">
        <f>VLOOKUP($B13,[4]NUM5!$H$3:$P$177,5,FALSE)</f>
        <v>1451</v>
      </c>
      <c r="V13" s="98">
        <f>VLOOKUP($B13,[4]NUM5!$H$3:$P$177,6,FALSE)</f>
        <v>1724</v>
      </c>
      <c r="W13" s="98">
        <f>VLOOKUP($B13,[4]NUM5!$H$3:$P$177,7,FALSE)</f>
        <v>1596</v>
      </c>
      <c r="X13" s="98">
        <f>VLOOKUP($B13,[4]NUM5!$H$3:$P$177,8,FALSE)</f>
        <v>1953</v>
      </c>
      <c r="Y13" s="87"/>
      <c r="Z13" s="73"/>
      <c r="AA13" s="73"/>
      <c r="AB13" s="73"/>
      <c r="AC13" s="73"/>
      <c r="AD13" s="15">
        <f t="shared" si="1"/>
        <v>11992</v>
      </c>
    </row>
    <row r="14" spans="1:30" ht="15" thickBot="1" x14ac:dyDescent="0.25">
      <c r="A14" s="94" t="s">
        <v>53</v>
      </c>
      <c r="B14" s="184" t="s">
        <v>42</v>
      </c>
      <c r="C14" s="59"/>
      <c r="D14" s="200"/>
      <c r="E14" s="98">
        <f>IFERROR(VLOOKUP($B14,[4]NUM6!$H$3:$P$155,2,FALSE),0)</f>
        <v>160</v>
      </c>
      <c r="F14" s="98">
        <f>IFERROR(VLOOKUP($B14,[4]NUM6!$H$3:$P$155,3,FALSE),0)</f>
        <v>222</v>
      </c>
      <c r="G14" s="98">
        <f>IFERROR(VLOOKUP($B14,[4]NUM6!$H$3:$P$155,4,FALSE),0)</f>
        <v>183</v>
      </c>
      <c r="H14" s="98">
        <f>IFERROR(VLOOKUP($B14,[4]NUM6!$H$3:$P$155,5,FALSE),0)</f>
        <v>138</v>
      </c>
      <c r="I14" s="98">
        <f>IFERROR(VLOOKUP($B14,[4]NUM6!$H$3:$P$155,6,FALSE),0)</f>
        <v>198</v>
      </c>
      <c r="J14" s="98">
        <f>IFERROR(VLOOKUP($B14,[4]NUM6!$H$3:$P$155,7,FALSE),0)</f>
        <v>158</v>
      </c>
      <c r="K14" s="98">
        <f>IFERROR(VLOOKUP($B14,[4]NUM6!$H$3:$P$155,8,FALSE),0)</f>
        <v>221</v>
      </c>
      <c r="L14" s="102"/>
      <c r="M14" s="102"/>
      <c r="N14" s="102"/>
      <c r="O14" s="102"/>
      <c r="P14" s="73"/>
      <c r="Q14" s="15">
        <f t="shared" si="0"/>
        <v>1280</v>
      </c>
      <c r="R14" s="98">
        <f>VLOOKUP($B14,[4]NUM5!$H$3:$P$177,2,FALSE)</f>
        <v>1873</v>
      </c>
      <c r="S14" s="98">
        <f>VLOOKUP($B14,[4]NUM5!$H$3:$P$177,3,FALSE)</f>
        <v>2128</v>
      </c>
      <c r="T14" s="98">
        <f>VLOOKUP($B14,[4]NUM5!$H$3:$P$177,4,FALSE)</f>
        <v>2688</v>
      </c>
      <c r="U14" s="98">
        <f>VLOOKUP($B14,[4]NUM5!$H$3:$P$177,5,FALSE)</f>
        <v>2041</v>
      </c>
      <c r="V14" s="98">
        <f>VLOOKUP($B14,[4]NUM5!$H$3:$P$177,6,FALSE)</f>
        <v>2227</v>
      </c>
      <c r="W14" s="98">
        <f>VLOOKUP($B14,[4]NUM5!$H$3:$P$177,7,FALSE)</f>
        <v>1983</v>
      </c>
      <c r="X14" s="98">
        <f>VLOOKUP($B14,[4]NUM5!$H$3:$P$177,8,FALSE)</f>
        <v>2283</v>
      </c>
      <c r="Y14" s="87"/>
      <c r="Z14" s="73"/>
      <c r="AA14" s="73"/>
      <c r="AB14" s="73"/>
      <c r="AC14" s="73"/>
      <c r="AD14" s="15">
        <f t="shared" si="1"/>
        <v>15223</v>
      </c>
    </row>
    <row r="15" spans="1:30" ht="15" thickBot="1" x14ac:dyDescent="0.25">
      <c r="A15" s="94" t="s">
        <v>53</v>
      </c>
      <c r="B15" s="184" t="s">
        <v>43</v>
      </c>
      <c r="C15" s="59"/>
      <c r="D15" s="200"/>
      <c r="E15" s="98">
        <f>IFERROR(VLOOKUP($B15,[4]NUM6!$H$3:$P$155,2,FALSE),0)</f>
        <v>293</v>
      </c>
      <c r="F15" s="98">
        <f>IFERROR(VLOOKUP($B15,[4]NUM6!$H$3:$P$155,3,FALSE),0)</f>
        <v>250</v>
      </c>
      <c r="G15" s="98">
        <f>IFERROR(VLOOKUP($B15,[4]NUM6!$H$3:$P$155,4,FALSE),0)</f>
        <v>190</v>
      </c>
      <c r="H15" s="98">
        <f>IFERROR(VLOOKUP($B15,[4]NUM6!$H$3:$P$155,5,FALSE),0)</f>
        <v>195</v>
      </c>
      <c r="I15" s="98">
        <f>IFERROR(VLOOKUP($B15,[4]NUM6!$H$3:$P$155,6,FALSE),0)</f>
        <v>170</v>
      </c>
      <c r="J15" s="98">
        <f>IFERROR(VLOOKUP($B15,[4]NUM6!$H$3:$P$155,7,FALSE),0)</f>
        <v>164</v>
      </c>
      <c r="K15" s="98">
        <f>IFERROR(VLOOKUP($B15,[4]NUM6!$H$3:$P$155,8,FALSE),0)</f>
        <v>183</v>
      </c>
      <c r="L15" s="102"/>
      <c r="M15" s="102"/>
      <c r="N15" s="102"/>
      <c r="O15" s="102"/>
      <c r="P15" s="73"/>
      <c r="Q15" s="15">
        <f t="shared" si="0"/>
        <v>1445</v>
      </c>
      <c r="R15" s="98">
        <f>VLOOKUP($B15,[4]NUM5!$H$3:$P$177,2,FALSE)</f>
        <v>1783</v>
      </c>
      <c r="S15" s="98">
        <f>VLOOKUP($B15,[4]NUM5!$H$3:$P$177,3,FALSE)</f>
        <v>1635</v>
      </c>
      <c r="T15" s="98">
        <f>VLOOKUP($B15,[4]NUM5!$H$3:$P$177,4,FALSE)</f>
        <v>1759</v>
      </c>
      <c r="U15" s="98">
        <f>VLOOKUP($B15,[4]NUM5!$H$3:$P$177,5,FALSE)</f>
        <v>2228</v>
      </c>
      <c r="V15" s="98">
        <f>VLOOKUP($B15,[4]NUM5!$H$3:$P$177,6,FALSE)</f>
        <v>2441</v>
      </c>
      <c r="W15" s="98">
        <f>VLOOKUP($B15,[4]NUM5!$H$3:$P$177,7,FALSE)</f>
        <v>2090</v>
      </c>
      <c r="X15" s="98">
        <f>VLOOKUP($B15,[4]NUM5!$H$3:$P$177,8,FALSE)</f>
        <v>1906</v>
      </c>
      <c r="Y15" s="87"/>
      <c r="Z15" s="73"/>
      <c r="AA15" s="73"/>
      <c r="AB15" s="73"/>
      <c r="AC15" s="73"/>
      <c r="AD15" s="15">
        <f t="shared" si="1"/>
        <v>13842</v>
      </c>
    </row>
    <row r="16" spans="1:30" ht="15" thickBot="1" x14ac:dyDescent="0.25">
      <c r="A16" s="94" t="s">
        <v>53</v>
      </c>
      <c r="B16" s="184" t="s">
        <v>44</v>
      </c>
      <c r="C16" s="62"/>
      <c r="D16" s="200"/>
      <c r="E16" s="98">
        <f>IFERROR(VLOOKUP($B16,[4]NUM6!$H$3:$P$155,2,FALSE),0)</f>
        <v>168</v>
      </c>
      <c r="F16" s="98">
        <f>IFERROR(VLOOKUP($B16,[4]NUM6!$H$3:$P$155,3,FALSE),0)</f>
        <v>220</v>
      </c>
      <c r="G16" s="98">
        <f>IFERROR(VLOOKUP($B16,[4]NUM6!$H$3:$P$155,4,FALSE),0)</f>
        <v>212</v>
      </c>
      <c r="H16" s="98">
        <f>IFERROR(VLOOKUP($B16,[4]NUM6!$H$3:$P$155,5,FALSE),0)</f>
        <v>123</v>
      </c>
      <c r="I16" s="98">
        <f>IFERROR(VLOOKUP($B16,[4]NUM6!$H$3:$P$155,6,FALSE),0)</f>
        <v>191</v>
      </c>
      <c r="J16" s="98">
        <f>IFERROR(VLOOKUP($B16,[4]NUM6!$H$3:$P$155,7,FALSE),0)</f>
        <v>254</v>
      </c>
      <c r="K16" s="98">
        <f>IFERROR(VLOOKUP($B16,[4]NUM6!$H$3:$P$155,8,FALSE),0)</f>
        <v>283</v>
      </c>
      <c r="L16" s="102"/>
      <c r="M16" s="102"/>
      <c r="N16" s="102"/>
      <c r="O16" s="102"/>
      <c r="P16" s="73"/>
      <c r="Q16" s="15">
        <f t="shared" si="0"/>
        <v>1451</v>
      </c>
      <c r="R16" s="98">
        <f>VLOOKUP($B16,[4]NUM5!$H$3:$P$177,2,FALSE)</f>
        <v>2012</v>
      </c>
      <c r="S16" s="98">
        <f>VLOOKUP($B16,[4]NUM5!$H$3:$P$177,3,FALSE)</f>
        <v>2276</v>
      </c>
      <c r="T16" s="98">
        <f>VLOOKUP($B16,[4]NUM5!$H$3:$P$177,4,FALSE)</f>
        <v>2657</v>
      </c>
      <c r="U16" s="98">
        <f>VLOOKUP($B16,[4]NUM5!$H$3:$P$177,5,FALSE)</f>
        <v>1905</v>
      </c>
      <c r="V16" s="98">
        <f>VLOOKUP($B16,[4]NUM5!$H$3:$P$177,6,FALSE)</f>
        <v>3371</v>
      </c>
      <c r="W16" s="98">
        <f>VLOOKUP($B16,[4]NUM5!$H$3:$P$177,7,FALSE)</f>
        <v>3501</v>
      </c>
      <c r="X16" s="98">
        <f>VLOOKUP($B16,[4]NUM5!$H$3:$P$177,8,FALSE)</f>
        <v>2758</v>
      </c>
      <c r="Y16" s="87"/>
      <c r="Z16" s="73"/>
      <c r="AA16" s="73"/>
      <c r="AB16" s="73"/>
      <c r="AC16" s="73"/>
      <c r="AD16" s="15">
        <f t="shared" si="1"/>
        <v>18480</v>
      </c>
    </row>
    <row r="17" spans="1:30" ht="15" thickBot="1" x14ac:dyDescent="0.25">
      <c r="A17" s="94" t="s">
        <v>53</v>
      </c>
      <c r="B17" s="184" t="s">
        <v>45</v>
      </c>
      <c r="C17" s="59"/>
      <c r="D17" s="200"/>
      <c r="E17" s="98">
        <f>IFERROR(VLOOKUP($B17,[4]NUM6!$H$3:$P$155,2,FALSE),0)</f>
        <v>224</v>
      </c>
      <c r="F17" s="98">
        <f>IFERROR(VLOOKUP($B17,[4]NUM6!$H$3:$P$155,3,FALSE),0)</f>
        <v>206</v>
      </c>
      <c r="G17" s="98">
        <f>IFERROR(VLOOKUP($B17,[4]NUM6!$H$3:$P$155,4,FALSE),0)</f>
        <v>235</v>
      </c>
      <c r="H17" s="98">
        <f>IFERROR(VLOOKUP($B17,[4]NUM6!$H$3:$P$155,5,FALSE),0)</f>
        <v>151</v>
      </c>
      <c r="I17" s="98">
        <f>IFERROR(VLOOKUP($B17,[4]NUM6!$H$3:$P$155,6,FALSE),0)</f>
        <v>134</v>
      </c>
      <c r="J17" s="98">
        <f>IFERROR(VLOOKUP($B17,[4]NUM6!$H$3:$P$155,7,FALSE),0)</f>
        <v>176</v>
      </c>
      <c r="K17" s="98">
        <f>IFERROR(VLOOKUP($B17,[4]NUM6!$H$3:$P$155,8,FALSE),0)</f>
        <v>176</v>
      </c>
      <c r="L17" s="102"/>
      <c r="M17" s="102"/>
      <c r="N17" s="102"/>
      <c r="O17" s="102"/>
      <c r="P17" s="73"/>
      <c r="Q17" s="15">
        <f t="shared" si="0"/>
        <v>1302</v>
      </c>
      <c r="R17" s="98">
        <f>VLOOKUP($B17,[4]NUM5!$H$3:$P$177,2,FALSE)</f>
        <v>1556</v>
      </c>
      <c r="S17" s="98">
        <f>VLOOKUP($B17,[4]NUM5!$H$3:$P$177,3,FALSE)</f>
        <v>1284</v>
      </c>
      <c r="T17" s="98">
        <f>VLOOKUP($B17,[4]NUM5!$H$3:$P$177,4,FALSE)</f>
        <v>1561</v>
      </c>
      <c r="U17" s="98">
        <f>VLOOKUP($B17,[4]NUM5!$H$3:$P$177,5,FALSE)</f>
        <v>1066</v>
      </c>
      <c r="V17" s="98">
        <f>VLOOKUP($B17,[4]NUM5!$H$3:$P$177,6,FALSE)</f>
        <v>1705</v>
      </c>
      <c r="W17" s="98">
        <f>VLOOKUP($B17,[4]NUM5!$H$3:$P$177,7,FALSE)</f>
        <v>1585</v>
      </c>
      <c r="X17" s="98">
        <f>VLOOKUP($B17,[4]NUM5!$H$3:$P$177,8,FALSE)</f>
        <v>1767</v>
      </c>
      <c r="Y17" s="87"/>
      <c r="Z17" s="73"/>
      <c r="AA17" s="73"/>
      <c r="AB17" s="73"/>
      <c r="AC17" s="73"/>
      <c r="AD17" s="15">
        <f t="shared" si="1"/>
        <v>10524</v>
      </c>
    </row>
    <row r="18" spans="1:30" ht="15" thickBot="1" x14ac:dyDescent="0.25">
      <c r="A18" s="94" t="s">
        <v>53</v>
      </c>
      <c r="B18" s="184" t="s">
        <v>46</v>
      </c>
      <c r="C18" s="59"/>
      <c r="D18" s="200"/>
      <c r="E18" s="98">
        <f>IFERROR(VLOOKUP($B18,[4]NUM6!$H$3:$P$155,2,FALSE),0)</f>
        <v>20</v>
      </c>
      <c r="F18" s="98">
        <f>IFERROR(VLOOKUP($B18,[4]NUM6!$H$3:$P$155,3,FALSE),0)</f>
        <v>31</v>
      </c>
      <c r="G18" s="98">
        <f>IFERROR(VLOOKUP($B18,[4]NUM6!$H$3:$P$155,4,FALSE),0)</f>
        <v>40</v>
      </c>
      <c r="H18" s="98">
        <f>IFERROR(VLOOKUP($B18,[4]NUM6!$H$3:$P$155,5,FALSE),0)</f>
        <v>34</v>
      </c>
      <c r="I18" s="98">
        <f>IFERROR(VLOOKUP($B18,[4]NUM6!$H$3:$P$155,6,FALSE),0)</f>
        <v>25</v>
      </c>
      <c r="J18" s="98">
        <f>IFERROR(VLOOKUP($B18,[4]NUM6!$H$3:$P$155,7,FALSE),0)</f>
        <v>29</v>
      </c>
      <c r="K18" s="98">
        <f>IFERROR(VLOOKUP($B18,[4]NUM6!$H$3:$P$155,8,FALSE),0)</f>
        <v>33</v>
      </c>
      <c r="L18" s="102"/>
      <c r="M18" s="102"/>
      <c r="N18" s="102"/>
      <c r="O18" s="102"/>
      <c r="P18" s="73"/>
      <c r="Q18" s="15">
        <f t="shared" si="0"/>
        <v>212</v>
      </c>
      <c r="R18" s="98">
        <f>VLOOKUP($B18,[4]NUM5!$H$3:$P$177,2,FALSE)</f>
        <v>218</v>
      </c>
      <c r="S18" s="98">
        <f>VLOOKUP($B18,[4]NUM5!$H$3:$P$177,3,FALSE)</f>
        <v>270</v>
      </c>
      <c r="T18" s="98">
        <f>VLOOKUP($B18,[4]NUM5!$H$3:$P$177,4,FALSE)</f>
        <v>415</v>
      </c>
      <c r="U18" s="98">
        <f>VLOOKUP($B18,[4]NUM5!$H$3:$P$177,5,FALSE)</f>
        <v>231</v>
      </c>
      <c r="V18" s="98">
        <f>VLOOKUP($B18,[4]NUM5!$H$3:$P$177,6,FALSE)</f>
        <v>287</v>
      </c>
      <c r="W18" s="98">
        <f>VLOOKUP($B18,[4]NUM5!$H$3:$P$177,7,FALSE)</f>
        <v>296</v>
      </c>
      <c r="X18" s="98">
        <f>VLOOKUP($B18,[4]NUM5!$H$3:$P$177,8,FALSE)</f>
        <v>312</v>
      </c>
      <c r="Y18" s="87"/>
      <c r="Z18" s="73"/>
      <c r="AA18" s="73"/>
      <c r="AB18" s="73"/>
      <c r="AC18" s="73"/>
      <c r="AD18" s="15">
        <f t="shared" si="1"/>
        <v>2029</v>
      </c>
    </row>
    <row r="19" spans="1:30" ht="15" thickBot="1" x14ac:dyDescent="0.25">
      <c r="A19" s="94" t="s">
        <v>53</v>
      </c>
      <c r="B19" s="184" t="s">
        <v>47</v>
      </c>
      <c r="C19" s="59"/>
      <c r="D19" s="200"/>
      <c r="E19" s="98">
        <f>IFERROR(VLOOKUP($B19,[4]NUM6!$H$3:$P$155,2,FALSE),0)</f>
        <v>8</v>
      </c>
      <c r="F19" s="98">
        <f>IFERROR(VLOOKUP($B19,[4]NUM6!$H$3:$P$155,3,FALSE),0)</f>
        <v>2</v>
      </c>
      <c r="G19" s="98">
        <f>IFERROR(VLOOKUP($B19,[4]NUM6!$H$3:$P$155,4,FALSE),0)</f>
        <v>7</v>
      </c>
      <c r="H19" s="98">
        <f>IFERROR(VLOOKUP($B19,[4]NUM6!$H$3:$P$155,5,FALSE),0)</f>
        <v>1</v>
      </c>
      <c r="I19" s="98">
        <f>IFERROR(VLOOKUP($B19,[4]NUM6!$H$3:$P$155,6,FALSE),0)</f>
        <v>0</v>
      </c>
      <c r="J19" s="98">
        <f>IFERROR(VLOOKUP($B19,[4]NUM6!$H$3:$P$155,7,FALSE),0)</f>
        <v>7</v>
      </c>
      <c r="K19" s="98">
        <f>IFERROR(VLOOKUP($B19,[4]NUM6!$H$3:$P$155,8,FALSE),0)</f>
        <v>10</v>
      </c>
      <c r="L19" s="73"/>
      <c r="M19" s="73"/>
      <c r="N19" s="73"/>
      <c r="O19" s="73"/>
      <c r="P19" s="73"/>
      <c r="Q19" s="15">
        <f t="shared" si="0"/>
        <v>35</v>
      </c>
      <c r="R19" s="98">
        <f>VLOOKUP($B19,[4]NUM5!$H$3:$P$177,2,FALSE)</f>
        <v>27</v>
      </c>
      <c r="S19" s="98">
        <f>VLOOKUP($B19,[4]NUM5!$H$3:$P$177,3,FALSE)</f>
        <v>48</v>
      </c>
      <c r="T19" s="98">
        <f>VLOOKUP($B19,[4]NUM5!$H$3:$P$177,4,FALSE)</f>
        <v>61</v>
      </c>
      <c r="U19" s="98">
        <f>VLOOKUP($B19,[4]NUM5!$H$3:$P$177,5,FALSE)</f>
        <v>29</v>
      </c>
      <c r="V19" s="98">
        <f>VLOOKUP($B19,[4]NUM5!$H$3:$P$177,6,FALSE)</f>
        <v>42</v>
      </c>
      <c r="W19" s="98">
        <f>VLOOKUP($B19,[4]NUM5!$H$3:$P$177,7,FALSE)</f>
        <v>48</v>
      </c>
      <c r="X19" s="98">
        <f>VLOOKUP($B19,[4]NUM5!$H$3:$P$177,8,FALSE)</f>
        <v>50</v>
      </c>
      <c r="Y19" s="87"/>
      <c r="Z19" s="73"/>
      <c r="AA19" s="73"/>
      <c r="AB19" s="73"/>
      <c r="AC19" s="73"/>
      <c r="AD19" s="15">
        <f t="shared" si="1"/>
        <v>305</v>
      </c>
    </row>
    <row r="20" spans="1:30" ht="15" thickBot="1" x14ac:dyDescent="0.25">
      <c r="A20" s="94" t="s">
        <v>53</v>
      </c>
      <c r="B20" s="184" t="s">
        <v>48</v>
      </c>
      <c r="C20" s="59"/>
      <c r="D20" s="200"/>
      <c r="E20" s="98">
        <f>IFERROR(VLOOKUP($B20,[4]NUM6!$H$3:$P$155,2,FALSE),0)</f>
        <v>3</v>
      </c>
      <c r="F20" s="98">
        <f>IFERROR(VLOOKUP($B20,[4]NUM6!$H$3:$P$155,3,FALSE),0)</f>
        <v>7</v>
      </c>
      <c r="G20" s="98">
        <f>IFERROR(VLOOKUP($B20,[4]NUM6!$H$3:$P$155,4,FALSE),0)</f>
        <v>3</v>
      </c>
      <c r="H20" s="98">
        <f>IFERROR(VLOOKUP($B20,[4]NUM6!$H$3:$P$155,5,FALSE),0)</f>
        <v>11</v>
      </c>
      <c r="I20" s="98">
        <f>IFERROR(VLOOKUP($B20,[4]NUM6!$H$3:$P$155,6,FALSE),0)</f>
        <v>2</v>
      </c>
      <c r="J20" s="98">
        <f>IFERROR(VLOOKUP($B20,[4]NUM6!$H$3:$P$155,7,FALSE),0)</f>
        <v>9</v>
      </c>
      <c r="K20" s="98">
        <f>IFERROR(VLOOKUP($B20,[4]NUM6!$H$3:$P$155,8,FALSE),0)</f>
        <v>10</v>
      </c>
      <c r="L20" s="73"/>
      <c r="M20" s="73"/>
      <c r="N20" s="73"/>
      <c r="O20" s="73"/>
      <c r="P20" s="73"/>
      <c r="Q20" s="15">
        <f t="shared" si="0"/>
        <v>45</v>
      </c>
      <c r="R20" s="98">
        <f>VLOOKUP($B20,[4]NUM5!$H$3:$P$177,2,FALSE)</f>
        <v>43</v>
      </c>
      <c r="S20" s="98">
        <f>VLOOKUP($B20,[4]NUM5!$H$3:$P$177,3,FALSE)</f>
        <v>30</v>
      </c>
      <c r="T20" s="98">
        <f>VLOOKUP($B20,[4]NUM5!$H$3:$P$177,4,FALSE)</f>
        <v>37</v>
      </c>
      <c r="U20" s="98">
        <f>VLOOKUP($B20,[4]NUM5!$H$3:$P$177,5,FALSE)</f>
        <v>35</v>
      </c>
      <c r="V20" s="98">
        <f>VLOOKUP($B20,[4]NUM5!$H$3:$P$177,6,FALSE)</f>
        <v>40</v>
      </c>
      <c r="W20" s="98">
        <f>VLOOKUP($B20,[4]NUM5!$H$3:$P$177,7,FALSE)</f>
        <v>45</v>
      </c>
      <c r="X20" s="98">
        <f>VLOOKUP($B20,[4]NUM5!$H$3:$P$177,8,FALSE)</f>
        <v>26</v>
      </c>
      <c r="Y20" s="87"/>
      <c r="Z20" s="73"/>
      <c r="AA20" s="73"/>
      <c r="AB20" s="73"/>
      <c r="AC20" s="73"/>
      <c r="AD20" s="15">
        <f t="shared" si="1"/>
        <v>256</v>
      </c>
    </row>
    <row r="21" spans="1:30" ht="15" thickBot="1" x14ac:dyDescent="0.25">
      <c r="A21" s="94" t="s">
        <v>53</v>
      </c>
      <c r="B21" s="184" t="s">
        <v>49</v>
      </c>
      <c r="C21" s="63"/>
      <c r="D21" s="200"/>
      <c r="E21" s="98">
        <f>IFERROR(VLOOKUP($B21,[4]NUM6!$H$3:$P$155,2,FALSE),0)</f>
        <v>6</v>
      </c>
      <c r="F21" s="98">
        <f>IFERROR(VLOOKUP($B21,[4]NUM6!$H$3:$P$155,3,FALSE),0)</f>
        <v>11</v>
      </c>
      <c r="G21" s="98">
        <f>IFERROR(VLOOKUP($B21,[4]NUM6!$H$3:$P$155,4,FALSE),0)</f>
        <v>9</v>
      </c>
      <c r="H21" s="98">
        <f>IFERROR(VLOOKUP($B21,[4]NUM6!$H$3:$P$155,5,FALSE),0)</f>
        <v>5</v>
      </c>
      <c r="I21" s="98">
        <f>IFERROR(VLOOKUP($B21,[4]NUM6!$H$3:$P$155,6,FALSE),0)</f>
        <v>0</v>
      </c>
      <c r="J21" s="98">
        <f>IFERROR(VLOOKUP($B21,[4]NUM6!$H$3:$P$155,7,FALSE),0)</f>
        <v>4</v>
      </c>
      <c r="K21" s="98">
        <f>IFERROR(VLOOKUP($B21,[4]NUM6!$H$3:$P$155,8,FALSE),0)</f>
        <v>6</v>
      </c>
      <c r="L21" s="73"/>
      <c r="M21" s="73"/>
      <c r="N21" s="73"/>
      <c r="O21" s="73"/>
      <c r="P21" s="73"/>
      <c r="Q21" s="15">
        <f t="shared" si="0"/>
        <v>41</v>
      </c>
      <c r="R21" s="98">
        <f>VLOOKUP($B21,[4]NUM5!$H$3:$P$177,2,FALSE)</f>
        <v>34</v>
      </c>
      <c r="S21" s="98">
        <f>VLOOKUP($B21,[4]NUM5!$H$3:$P$177,3,FALSE)</f>
        <v>43</v>
      </c>
      <c r="T21" s="98">
        <f>VLOOKUP($B21,[4]NUM5!$H$3:$P$177,4,FALSE)</f>
        <v>70</v>
      </c>
      <c r="U21" s="98">
        <f>VLOOKUP($B21,[4]NUM5!$H$3:$P$177,5,FALSE)</f>
        <v>49</v>
      </c>
      <c r="V21" s="98">
        <f>VLOOKUP($B21,[4]NUM5!$H$3:$P$177,6,FALSE)</f>
        <v>19</v>
      </c>
      <c r="W21" s="98">
        <f>VLOOKUP($B21,[4]NUM5!$H$3:$P$177,7,FALSE)</f>
        <v>45</v>
      </c>
      <c r="X21" s="98">
        <f>VLOOKUP($B21,[4]NUM5!$H$3:$P$177,8,FALSE)</f>
        <v>48</v>
      </c>
      <c r="Y21" s="87"/>
      <c r="Z21" s="73"/>
      <c r="AA21" s="73"/>
      <c r="AB21" s="73"/>
      <c r="AC21" s="73"/>
      <c r="AD21" s="15">
        <f t="shared" si="1"/>
        <v>308</v>
      </c>
    </row>
    <row r="22" spans="1:30" ht="15" thickBot="1" x14ac:dyDescent="0.25">
      <c r="A22" s="94" t="s">
        <v>53</v>
      </c>
      <c r="B22" s="184" t="s">
        <v>50</v>
      </c>
      <c r="C22" s="59"/>
      <c r="D22" s="200"/>
      <c r="E22" s="98">
        <f>IFERROR(VLOOKUP($B22,[4]NUM6!$H$3:$P$155,2,FALSE),0)</f>
        <v>25</v>
      </c>
      <c r="F22" s="98">
        <f>IFERROR(VLOOKUP($B22,[4]NUM6!$H$3:$P$155,3,FALSE),0)</f>
        <v>9</v>
      </c>
      <c r="G22" s="98">
        <f>IFERROR(VLOOKUP($B22,[4]NUM6!$H$3:$P$155,4,FALSE),0)</f>
        <v>10</v>
      </c>
      <c r="H22" s="98">
        <f>IFERROR(VLOOKUP($B22,[4]NUM6!$H$3:$P$155,5,FALSE),0)</f>
        <v>11</v>
      </c>
      <c r="I22" s="98">
        <f>IFERROR(VLOOKUP($B22,[4]NUM6!$H$3:$P$155,6,FALSE),0)</f>
        <v>18</v>
      </c>
      <c r="J22" s="98">
        <f>IFERROR(VLOOKUP($B22,[4]NUM6!$H$3:$P$155,7,FALSE),0)</f>
        <v>24</v>
      </c>
      <c r="K22" s="98">
        <f>IFERROR(VLOOKUP($B22,[4]NUM6!$H$3:$P$155,8,FALSE),0)</f>
        <v>15</v>
      </c>
      <c r="L22" s="73"/>
      <c r="M22" s="73"/>
      <c r="N22" s="73"/>
      <c r="O22" s="73"/>
      <c r="P22" s="73"/>
      <c r="Q22" s="15">
        <f t="shared" si="0"/>
        <v>112</v>
      </c>
      <c r="R22" s="98">
        <f>VLOOKUP($B22,[4]NUM5!$H$3:$P$177,2,FALSE)</f>
        <v>470</v>
      </c>
      <c r="S22" s="98">
        <f>VLOOKUP($B22,[4]NUM5!$H$3:$P$177,3,FALSE)</f>
        <v>447</v>
      </c>
      <c r="T22" s="98">
        <f>VLOOKUP($B22,[4]NUM5!$H$3:$P$177,4,FALSE)</f>
        <v>459</v>
      </c>
      <c r="U22" s="98">
        <f>VLOOKUP($B22,[4]NUM5!$H$3:$P$177,5,FALSE)</f>
        <v>331</v>
      </c>
      <c r="V22" s="98">
        <f>VLOOKUP($B22,[4]NUM5!$H$3:$P$177,6,FALSE)</f>
        <v>308</v>
      </c>
      <c r="W22" s="98">
        <f>VLOOKUP($B22,[4]NUM5!$H$3:$P$177,7,FALSE)</f>
        <v>377</v>
      </c>
      <c r="X22" s="98">
        <f>VLOOKUP($B22,[4]NUM5!$H$3:$P$177,8,FALSE)</f>
        <v>311</v>
      </c>
      <c r="Y22" s="87"/>
      <c r="Z22" s="73"/>
      <c r="AA22" s="73"/>
      <c r="AB22" s="73"/>
      <c r="AC22" s="73"/>
      <c r="AD22" s="15">
        <f t="shared" si="1"/>
        <v>2703</v>
      </c>
    </row>
    <row r="23" spans="1:30" ht="15" thickBot="1" x14ac:dyDescent="0.25">
      <c r="A23" s="94" t="s">
        <v>53</v>
      </c>
      <c r="B23" s="184" t="s">
        <v>51</v>
      </c>
      <c r="C23" s="59"/>
      <c r="D23" s="200"/>
      <c r="E23" s="98">
        <f>IFERROR(VLOOKUP($B23,[4]NUM6!$H$3:$P$155,2,FALSE),0)</f>
        <v>4</v>
      </c>
      <c r="F23" s="98">
        <f>IFERROR(VLOOKUP($B23,[4]NUM6!$H$3:$P$155,3,FALSE),0)</f>
        <v>6</v>
      </c>
      <c r="G23" s="98">
        <f>IFERROR(VLOOKUP($B23,[4]NUM6!$H$3:$P$155,4,FALSE),0)</f>
        <v>30</v>
      </c>
      <c r="H23" s="98">
        <f>IFERROR(VLOOKUP($B23,[4]NUM6!$H$3:$P$155,5,FALSE),0)</f>
        <v>6</v>
      </c>
      <c r="I23" s="98">
        <f>IFERROR(VLOOKUP($B23,[4]NUM6!$H$3:$P$155,6,FALSE),0)</f>
        <v>12</v>
      </c>
      <c r="J23" s="98">
        <f>IFERROR(VLOOKUP($B23,[4]NUM6!$H$3:$P$155,7,FALSE),0)</f>
        <v>4</v>
      </c>
      <c r="K23" s="98">
        <f>IFERROR(VLOOKUP($B23,[4]NUM6!$H$3:$P$155,8,FALSE),0)</f>
        <v>5</v>
      </c>
      <c r="L23" s="73"/>
      <c r="M23" s="73"/>
      <c r="N23" s="73"/>
      <c r="O23" s="73"/>
      <c r="P23" s="73"/>
      <c r="Q23" s="15">
        <f t="shared" si="0"/>
        <v>67</v>
      </c>
      <c r="R23" s="98">
        <f>VLOOKUP($B23,[4]NUM5!$H$3:$P$177,2,FALSE)</f>
        <v>119</v>
      </c>
      <c r="S23" s="98">
        <f>VLOOKUP($B23,[4]NUM5!$H$3:$P$177,3,FALSE)</f>
        <v>52</v>
      </c>
      <c r="T23" s="98">
        <f>VLOOKUP($B23,[4]NUM5!$H$3:$P$177,4,FALSE)</f>
        <v>153</v>
      </c>
      <c r="U23" s="98">
        <f>VLOOKUP($B23,[4]NUM5!$H$3:$P$177,5,FALSE)</f>
        <v>93</v>
      </c>
      <c r="V23" s="98">
        <f>VLOOKUP($B23,[4]NUM5!$H$3:$P$177,6,FALSE)</f>
        <v>159</v>
      </c>
      <c r="W23" s="98">
        <f>VLOOKUP($B23,[4]NUM5!$H$3:$P$177,7,FALSE)</f>
        <v>95</v>
      </c>
      <c r="X23" s="98">
        <f>VLOOKUP($B23,[4]NUM5!$H$3:$P$177,8,FALSE)</f>
        <v>93</v>
      </c>
      <c r="Y23" s="87"/>
      <c r="Z23" s="73"/>
      <c r="AA23" s="73"/>
      <c r="AB23" s="73"/>
      <c r="AC23" s="73"/>
      <c r="AD23" s="15">
        <f t="shared" si="1"/>
        <v>764</v>
      </c>
    </row>
    <row r="24" spans="1:30" ht="15" thickBot="1" x14ac:dyDescent="0.25">
      <c r="A24" s="94" t="s">
        <v>53</v>
      </c>
      <c r="B24" s="184" t="s">
        <v>52</v>
      </c>
      <c r="C24" s="59"/>
      <c r="D24" s="200"/>
      <c r="E24" s="98">
        <f>IFERROR(VLOOKUP($B24,[4]NUM6!$H$3:$P$155,2,FALSE),0)</f>
        <v>39</v>
      </c>
      <c r="F24" s="98">
        <f>IFERROR(VLOOKUP($B24,[4]NUM6!$H$3:$P$155,3,FALSE),0)</f>
        <v>37</v>
      </c>
      <c r="G24" s="98">
        <f>IFERROR(VLOOKUP($B24,[4]NUM6!$H$3:$P$155,4,FALSE),0)</f>
        <v>52</v>
      </c>
      <c r="H24" s="98">
        <f>IFERROR(VLOOKUP($B24,[4]NUM6!$H$3:$P$155,5,FALSE),0)</f>
        <v>0</v>
      </c>
      <c r="I24" s="98">
        <f>IFERROR(VLOOKUP($B24,[4]NUM6!$H$3:$P$155,6,FALSE),0)</f>
        <v>29</v>
      </c>
      <c r="J24" s="98">
        <f>IFERROR(VLOOKUP($B24,[4]NUM6!$H$3:$P$155,7,FALSE),0)</f>
        <v>21</v>
      </c>
      <c r="K24" s="98">
        <f>IFERROR(VLOOKUP($B24,[4]NUM6!$H$3:$P$155,8,FALSE),0)</f>
        <v>14</v>
      </c>
      <c r="L24" s="73"/>
      <c r="M24" s="73"/>
      <c r="N24" s="73"/>
      <c r="O24" s="73"/>
      <c r="P24" s="73"/>
      <c r="Q24" s="15">
        <f t="shared" si="0"/>
        <v>192</v>
      </c>
      <c r="R24" s="98">
        <f>VLOOKUP($B24,[4]NUM5!$H$3:$P$177,2,FALSE)</f>
        <v>285</v>
      </c>
      <c r="S24" s="98">
        <f>VLOOKUP($B24,[4]NUM5!$H$3:$P$177,3,FALSE)</f>
        <v>210</v>
      </c>
      <c r="T24" s="98">
        <f>VLOOKUP($B24,[4]NUM5!$H$3:$P$177,4,FALSE)</f>
        <v>333</v>
      </c>
      <c r="U24" s="98">
        <f>VLOOKUP($B24,[4]NUM5!$H$3:$P$177,5,FALSE)</f>
        <v>197</v>
      </c>
      <c r="V24" s="98">
        <f>VLOOKUP($B24,[4]NUM5!$H$3:$P$177,6,FALSE)</f>
        <v>172</v>
      </c>
      <c r="W24" s="98">
        <f>VLOOKUP($B24,[4]NUM5!$H$3:$P$177,7,FALSE)</f>
        <v>195</v>
      </c>
      <c r="X24" s="98">
        <f>VLOOKUP($B24,[4]NUM5!$H$3:$P$177,8,FALSE)</f>
        <v>192</v>
      </c>
      <c r="Y24" s="87"/>
      <c r="Z24" s="73"/>
      <c r="AA24" s="73"/>
      <c r="AB24" s="73"/>
      <c r="AC24" s="73"/>
      <c r="AD24" s="15">
        <f>SUM(R24:AC24)</f>
        <v>1584</v>
      </c>
    </row>
    <row r="25" spans="1:30" ht="15" thickBot="1" x14ac:dyDescent="0.25">
      <c r="A25" s="351" t="s">
        <v>175</v>
      </c>
      <c r="B25" s="352"/>
      <c r="C25" s="276">
        <f>Metas!J69/D25</f>
        <v>1.0855766244606673</v>
      </c>
      <c r="D25" s="17">
        <f>+Q25/AD25</f>
        <v>0.10132915996208698</v>
      </c>
      <c r="E25" s="74">
        <f t="shared" ref="E25:H25" si="2">SUM(E12:E24)</f>
        <v>1331</v>
      </c>
      <c r="F25" s="74">
        <f t="shared" si="2"/>
        <v>1444</v>
      </c>
      <c r="G25" s="74">
        <f t="shared" si="2"/>
        <v>1516</v>
      </c>
      <c r="H25" s="74">
        <f t="shared" si="2"/>
        <v>1052</v>
      </c>
      <c r="I25" s="74">
        <f t="shared" ref="I25:J25" si="3">SUM(I12:I24)</f>
        <v>1203</v>
      </c>
      <c r="J25" s="74">
        <f t="shared" si="3"/>
        <v>1164</v>
      </c>
      <c r="K25" s="74">
        <f t="shared" ref="K25" si="4">SUM(K12:K24)</f>
        <v>1484</v>
      </c>
      <c r="L25" s="74">
        <f t="shared" ref="K25:AC25" si="5">SUM(L12:L24)</f>
        <v>0</v>
      </c>
      <c r="M25" s="74">
        <f t="shared" si="5"/>
        <v>0</v>
      </c>
      <c r="N25" s="74">
        <f t="shared" si="5"/>
        <v>0</v>
      </c>
      <c r="O25" s="74">
        <f t="shared" si="5"/>
        <v>0</v>
      </c>
      <c r="P25" s="74">
        <f t="shared" si="5"/>
        <v>0</v>
      </c>
      <c r="Q25" s="12">
        <f>SUM(Q12:Q24)</f>
        <v>9194</v>
      </c>
      <c r="R25" s="74">
        <f>SUM(R12:R24)</f>
        <v>11994</v>
      </c>
      <c r="S25" s="74">
        <f t="shared" si="5"/>
        <v>12175</v>
      </c>
      <c r="T25" s="74">
        <f t="shared" si="5"/>
        <v>13871</v>
      </c>
      <c r="U25" s="74">
        <f t="shared" si="5"/>
        <v>11587</v>
      </c>
      <c r="V25" s="74">
        <f t="shared" ref="V25:W25" si="6">SUM(V12:V24)</f>
        <v>14191</v>
      </c>
      <c r="W25" s="74">
        <f t="shared" si="6"/>
        <v>13535</v>
      </c>
      <c r="X25" s="74">
        <f t="shared" ref="X25" si="7">SUM(X12:X24)</f>
        <v>13381</v>
      </c>
      <c r="Y25" s="74">
        <f t="shared" si="5"/>
        <v>0</v>
      </c>
      <c r="Z25" s="74">
        <f t="shared" si="5"/>
        <v>0</v>
      </c>
      <c r="AA25" s="74">
        <f t="shared" si="5"/>
        <v>0</v>
      </c>
      <c r="AB25" s="74">
        <f t="shared" si="5"/>
        <v>0</v>
      </c>
      <c r="AC25" s="74">
        <f t="shared" si="5"/>
        <v>0</v>
      </c>
      <c r="AD25" s="12">
        <f>SUM(AD12:AD24)</f>
        <v>90734</v>
      </c>
    </row>
    <row r="26" spans="1:30" ht="15" thickBot="1" x14ac:dyDescent="0.25">
      <c r="A26" s="94" t="s">
        <v>54</v>
      </c>
      <c r="B26" s="184" t="s">
        <v>55</v>
      </c>
      <c r="C26" s="59"/>
      <c r="D26" s="200"/>
      <c r="E26" s="98">
        <f>IFERROR(VLOOKUP($B26,[4]NUM6!$H$3:$P$155,2,FALSE),0)</f>
        <v>162</v>
      </c>
      <c r="F26" s="98">
        <f>IFERROR(VLOOKUP($B26,[4]NUM6!$H$3:$P$155,3,FALSE),0)</f>
        <v>137</v>
      </c>
      <c r="G26" s="98">
        <f>IFERROR(VLOOKUP($B26,[4]NUM6!$H$3:$P$155,4,FALSE),0)</f>
        <v>206</v>
      </c>
      <c r="H26" s="98">
        <f>IFERROR(VLOOKUP($B26,[4]NUM6!$H$3:$P$155,5,FALSE),0)</f>
        <v>99</v>
      </c>
      <c r="I26" s="98">
        <f>IFERROR(VLOOKUP($B26,[4]NUM6!$H$3:$P$155,6,FALSE),0)</f>
        <v>168</v>
      </c>
      <c r="J26" s="98">
        <f>IFERROR(VLOOKUP($B26,[4]NUM6!$H$3:$P$155,7,FALSE),0)</f>
        <v>85</v>
      </c>
      <c r="K26" s="98">
        <f>IFERROR(VLOOKUP($B26,[4]NUM6!$H$3:$P$155,8,FALSE),0)</f>
        <v>65</v>
      </c>
      <c r="L26" s="73"/>
      <c r="M26" s="73"/>
      <c r="N26" s="73"/>
      <c r="O26" s="73"/>
      <c r="P26" s="73"/>
      <c r="Q26" s="15">
        <f t="shared" si="0"/>
        <v>922</v>
      </c>
      <c r="R26" s="98">
        <f>VLOOKUP($B26,[4]NUM5!$H$3:$P$177,2,FALSE)</f>
        <v>2231</v>
      </c>
      <c r="S26" s="98">
        <f>VLOOKUP($B26,[4]NUM5!$H$3:$P$177,3,FALSE)</f>
        <v>2159</v>
      </c>
      <c r="T26" s="98">
        <f>VLOOKUP($B26,[4]NUM5!$H$3:$P$177,4,FALSE)</f>
        <v>2916</v>
      </c>
      <c r="U26" s="98">
        <f>VLOOKUP($B26,[4]NUM5!$H$3:$P$177,5,FALSE)</f>
        <v>2246</v>
      </c>
      <c r="V26" s="98">
        <f>VLOOKUP($B26,[4]NUM5!$H$3:$P$177,6,FALSE)</f>
        <v>2967</v>
      </c>
      <c r="W26" s="98">
        <f>VLOOKUP($B26,[4]NUM5!$H$3:$P$177,7,FALSE)</f>
        <v>2872</v>
      </c>
      <c r="X26" s="98">
        <f>VLOOKUP($B26,[4]NUM5!$H$3:$P$177,8,FALSE)</f>
        <v>2754</v>
      </c>
      <c r="Y26" s="73"/>
      <c r="Z26" s="73"/>
      <c r="AA26" s="73"/>
      <c r="AB26" s="73"/>
      <c r="AC26" s="73"/>
      <c r="AD26" s="15">
        <f t="shared" si="1"/>
        <v>18145</v>
      </c>
    </row>
    <row r="27" spans="1:30" ht="15" thickBot="1" x14ac:dyDescent="0.25">
      <c r="A27" s="94" t="s">
        <v>54</v>
      </c>
      <c r="B27" s="184" t="s">
        <v>56</v>
      </c>
      <c r="C27" s="59"/>
      <c r="D27" s="200"/>
      <c r="E27" s="98">
        <f>IFERROR(VLOOKUP($B27,[4]NUM6!$H$3:$P$155,2,FALSE),0)</f>
        <v>322</v>
      </c>
      <c r="F27" s="98">
        <f>IFERROR(VLOOKUP($B27,[4]NUM6!$H$3:$P$155,3,FALSE),0)</f>
        <v>193</v>
      </c>
      <c r="G27" s="98">
        <f>IFERROR(VLOOKUP($B27,[4]NUM6!$H$3:$P$155,4,FALSE),0)</f>
        <v>207</v>
      </c>
      <c r="H27" s="98">
        <f>IFERROR(VLOOKUP($B27,[4]NUM6!$H$3:$P$155,5,FALSE),0)</f>
        <v>163</v>
      </c>
      <c r="I27" s="98">
        <f>IFERROR(VLOOKUP($B27,[4]NUM6!$H$3:$P$155,6,FALSE),0)</f>
        <v>214</v>
      </c>
      <c r="J27" s="98">
        <f>IFERROR(VLOOKUP($B27,[4]NUM6!$H$3:$P$155,7,FALSE),0)</f>
        <v>139</v>
      </c>
      <c r="K27" s="98">
        <f>IFERROR(VLOOKUP($B27,[4]NUM6!$H$3:$P$155,8,FALSE),0)</f>
        <v>186</v>
      </c>
      <c r="L27" s="73"/>
      <c r="M27" s="73"/>
      <c r="N27" s="73"/>
      <c r="O27" s="73"/>
      <c r="P27" s="73"/>
      <c r="Q27" s="15">
        <f t="shared" si="0"/>
        <v>1424</v>
      </c>
      <c r="R27" s="98">
        <f>VLOOKUP($B27,[4]NUM5!$H$3:$P$177,2,FALSE)</f>
        <v>3402</v>
      </c>
      <c r="S27" s="98">
        <f>VLOOKUP($B27,[4]NUM5!$H$3:$P$177,3,FALSE)</f>
        <v>2581</v>
      </c>
      <c r="T27" s="98">
        <f>VLOOKUP($B27,[4]NUM5!$H$3:$P$177,4,FALSE)</f>
        <v>2755</v>
      </c>
      <c r="U27" s="98">
        <f>VLOOKUP($B27,[4]NUM5!$H$3:$P$177,5,FALSE)</f>
        <v>2531</v>
      </c>
      <c r="V27" s="98">
        <f>VLOOKUP($B27,[4]NUM5!$H$3:$P$177,6,FALSE)</f>
        <v>3319</v>
      </c>
      <c r="W27" s="98">
        <f>VLOOKUP($B27,[4]NUM5!$H$3:$P$177,7,FALSE)</f>
        <v>3148</v>
      </c>
      <c r="X27" s="98">
        <f>VLOOKUP($B27,[4]NUM5!$H$3:$P$177,8,FALSE)</f>
        <v>3412</v>
      </c>
      <c r="Y27" s="73"/>
      <c r="Z27" s="73"/>
      <c r="AA27" s="73"/>
      <c r="AB27" s="73"/>
      <c r="AC27" s="73"/>
      <c r="AD27" s="15">
        <f t="shared" si="1"/>
        <v>21148</v>
      </c>
    </row>
    <row r="28" spans="1:30" ht="15" thickBot="1" x14ac:dyDescent="0.25">
      <c r="A28" s="94" t="s">
        <v>54</v>
      </c>
      <c r="B28" s="184" t="s">
        <v>57</v>
      </c>
      <c r="C28" s="59"/>
      <c r="D28" s="200"/>
      <c r="E28" s="98">
        <f>IFERROR(VLOOKUP($B28,[4]NUM6!$H$3:$P$155,2,FALSE),0)</f>
        <v>580</v>
      </c>
      <c r="F28" s="98">
        <f>IFERROR(VLOOKUP($B28,[4]NUM6!$H$3:$P$155,3,FALSE),0)</f>
        <v>459</v>
      </c>
      <c r="G28" s="98">
        <f>IFERROR(VLOOKUP($B28,[4]NUM6!$H$3:$P$155,4,FALSE),0)</f>
        <v>435</v>
      </c>
      <c r="H28" s="98">
        <f>IFERROR(VLOOKUP($B28,[4]NUM6!$H$3:$P$155,5,FALSE),0)</f>
        <v>356</v>
      </c>
      <c r="I28" s="98">
        <f>IFERROR(VLOOKUP($B28,[4]NUM6!$H$3:$P$155,6,FALSE),0)</f>
        <v>415</v>
      </c>
      <c r="J28" s="98">
        <f>IFERROR(VLOOKUP($B28,[4]NUM6!$H$3:$P$155,7,FALSE),0)</f>
        <v>403</v>
      </c>
      <c r="K28" s="98">
        <f>IFERROR(VLOOKUP($B28,[4]NUM6!$H$3:$P$155,8,FALSE),0)</f>
        <v>437</v>
      </c>
      <c r="L28" s="73"/>
      <c r="M28" s="73"/>
      <c r="N28" s="73"/>
      <c r="O28" s="73"/>
      <c r="P28" s="73"/>
      <c r="Q28" s="15">
        <f t="shared" si="0"/>
        <v>3085</v>
      </c>
      <c r="R28" s="98">
        <f>VLOOKUP($B28,[4]NUM5!$H$3:$P$177,2,FALSE)</f>
        <v>4261</v>
      </c>
      <c r="S28" s="98">
        <f>VLOOKUP($B28,[4]NUM5!$H$3:$P$177,3,FALSE)</f>
        <v>3637</v>
      </c>
      <c r="T28" s="98">
        <f>VLOOKUP($B28,[4]NUM5!$H$3:$P$177,4,FALSE)</f>
        <v>4783</v>
      </c>
      <c r="U28" s="98">
        <f>VLOOKUP($B28,[4]NUM5!$H$3:$P$177,5,FALSE)</f>
        <v>4830</v>
      </c>
      <c r="V28" s="98">
        <f>VLOOKUP($B28,[4]NUM5!$H$3:$P$177,6,FALSE)</f>
        <v>4261</v>
      </c>
      <c r="W28" s="98">
        <f>VLOOKUP($B28,[4]NUM5!$H$3:$P$177,7,FALSE)</f>
        <v>3861</v>
      </c>
      <c r="X28" s="98">
        <f>VLOOKUP($B28,[4]NUM5!$H$3:$P$177,8,FALSE)</f>
        <v>3901</v>
      </c>
      <c r="Y28" s="73"/>
      <c r="Z28" s="73"/>
      <c r="AA28" s="73"/>
      <c r="AB28" s="73"/>
      <c r="AC28" s="73"/>
      <c r="AD28" s="15">
        <f t="shared" si="1"/>
        <v>29534</v>
      </c>
    </row>
    <row r="29" spans="1:30" ht="15" thickBot="1" x14ac:dyDescent="0.25">
      <c r="A29" s="94" t="s">
        <v>54</v>
      </c>
      <c r="B29" s="184" t="s">
        <v>58</v>
      </c>
      <c r="C29" s="59"/>
      <c r="D29" s="200"/>
      <c r="E29" s="98">
        <f>IFERROR(VLOOKUP($B29,[4]NUM6!$H$3:$P$155,2,FALSE),0)</f>
        <v>59</v>
      </c>
      <c r="F29" s="98">
        <f>IFERROR(VLOOKUP($B29,[4]NUM6!$H$3:$P$155,3,FALSE),0)</f>
        <v>67</v>
      </c>
      <c r="G29" s="98">
        <f>IFERROR(VLOOKUP($B29,[4]NUM6!$H$3:$P$155,4,FALSE),0)</f>
        <v>63</v>
      </c>
      <c r="H29" s="98">
        <f>IFERROR(VLOOKUP($B29,[4]NUM6!$H$3:$P$155,5,FALSE),0)</f>
        <v>62</v>
      </c>
      <c r="I29" s="98">
        <f>IFERROR(VLOOKUP($B29,[4]NUM6!$H$3:$P$155,6,FALSE),0)</f>
        <v>52</v>
      </c>
      <c r="J29" s="98">
        <f>IFERROR(VLOOKUP($B29,[4]NUM6!$H$3:$P$155,7,FALSE),0)</f>
        <v>66</v>
      </c>
      <c r="K29" s="98">
        <f>IFERROR(VLOOKUP($B29,[4]NUM6!$H$3:$P$155,8,FALSE),0)</f>
        <v>45</v>
      </c>
      <c r="L29" s="73"/>
      <c r="M29" s="73"/>
      <c r="N29" s="73"/>
      <c r="O29" s="73"/>
      <c r="P29" s="73"/>
      <c r="Q29" s="15">
        <f t="shared" si="0"/>
        <v>414</v>
      </c>
      <c r="R29" s="98">
        <f>VLOOKUP($B29,[4]NUM5!$H$3:$P$177,2,FALSE)</f>
        <v>680</v>
      </c>
      <c r="S29" s="98">
        <f>VLOOKUP($B29,[4]NUM5!$H$3:$P$177,3,FALSE)</f>
        <v>646</v>
      </c>
      <c r="T29" s="98">
        <f>VLOOKUP($B29,[4]NUM5!$H$3:$P$177,4,FALSE)</f>
        <v>870</v>
      </c>
      <c r="U29" s="98">
        <f>VLOOKUP($B29,[4]NUM5!$H$3:$P$177,5,FALSE)</f>
        <v>613</v>
      </c>
      <c r="V29" s="98">
        <f>VLOOKUP($B29,[4]NUM5!$H$3:$P$177,6,FALSE)</f>
        <v>729</v>
      </c>
      <c r="W29" s="98">
        <f>VLOOKUP($B29,[4]NUM5!$H$3:$P$177,7,FALSE)</f>
        <v>847</v>
      </c>
      <c r="X29" s="98">
        <f>VLOOKUP($B29,[4]NUM5!$H$3:$P$177,8,FALSE)</f>
        <v>767</v>
      </c>
      <c r="Y29" s="73"/>
      <c r="Z29" s="73"/>
      <c r="AA29" s="73"/>
      <c r="AB29" s="73"/>
      <c r="AC29" s="73"/>
      <c r="AD29" s="15">
        <f t="shared" si="1"/>
        <v>5152</v>
      </c>
    </row>
    <row r="30" spans="1:30" ht="15" thickBot="1" x14ac:dyDescent="0.25">
      <c r="A30" s="94" t="s">
        <v>54</v>
      </c>
      <c r="B30" s="184" t="s">
        <v>59</v>
      </c>
      <c r="C30" s="59"/>
      <c r="D30" s="200"/>
      <c r="E30" s="98">
        <f>IFERROR(VLOOKUP($B30,[4]NUM6!$H$3:$P$155,2,FALSE),0)</f>
        <v>0</v>
      </c>
      <c r="F30" s="98">
        <f>IFERROR(VLOOKUP($B30,[4]NUM6!$H$3:$P$155,3,FALSE),0)</f>
        <v>476</v>
      </c>
      <c r="G30" s="98">
        <f>IFERROR(VLOOKUP($B30,[4]NUM6!$H$3:$P$155,4,FALSE),0)</f>
        <v>516</v>
      </c>
      <c r="H30" s="98">
        <f>IFERROR(VLOOKUP($B30,[4]NUM6!$H$3:$P$155,5,FALSE),0)</f>
        <v>300</v>
      </c>
      <c r="I30" s="98">
        <f>IFERROR(VLOOKUP($B30,[4]NUM6!$H$3:$P$155,6,FALSE),0)</f>
        <v>539</v>
      </c>
      <c r="J30" s="98">
        <f>IFERROR(VLOOKUP($B30,[4]NUM6!$H$3:$P$155,7,FALSE),0)</f>
        <v>463</v>
      </c>
      <c r="K30" s="98">
        <f>IFERROR(VLOOKUP($B30,[4]NUM6!$H$3:$P$155,8,FALSE),0)</f>
        <v>513</v>
      </c>
      <c r="L30" s="73"/>
      <c r="M30" s="73"/>
      <c r="N30" s="73"/>
      <c r="O30" s="73"/>
      <c r="P30" s="73"/>
      <c r="Q30" s="15">
        <f t="shared" si="0"/>
        <v>2807</v>
      </c>
      <c r="R30" s="98">
        <f>VLOOKUP($B30,[4]NUM5!$H$3:$P$177,2,FALSE)</f>
        <v>3297</v>
      </c>
      <c r="S30" s="98">
        <f>VLOOKUP($B30,[4]NUM5!$H$3:$P$177,3,FALSE)</f>
        <v>3021</v>
      </c>
      <c r="T30" s="98">
        <f>VLOOKUP($B30,[4]NUM5!$H$3:$P$177,4,FALSE)</f>
        <v>3082</v>
      </c>
      <c r="U30" s="98">
        <f>VLOOKUP($B30,[4]NUM5!$H$3:$P$177,5,FALSE)</f>
        <v>2307</v>
      </c>
      <c r="V30" s="98">
        <f>VLOOKUP($B30,[4]NUM5!$H$3:$P$177,6,FALSE)</f>
        <v>3303</v>
      </c>
      <c r="W30" s="98">
        <f>VLOOKUP($B30,[4]NUM5!$H$3:$P$177,7,FALSE)</f>
        <v>3608</v>
      </c>
      <c r="X30" s="98">
        <f>VLOOKUP($B30,[4]NUM5!$H$3:$P$177,8,FALSE)</f>
        <v>3345</v>
      </c>
      <c r="Y30" s="73"/>
      <c r="Z30" s="73"/>
      <c r="AA30" s="73"/>
      <c r="AB30" s="73"/>
      <c r="AC30" s="73"/>
      <c r="AD30" s="15">
        <f t="shared" si="1"/>
        <v>21963</v>
      </c>
    </row>
    <row r="31" spans="1:30" ht="15" thickBot="1" x14ac:dyDescent="0.25">
      <c r="A31" s="94" t="s">
        <v>54</v>
      </c>
      <c r="B31" s="184" t="s">
        <v>60</v>
      </c>
      <c r="C31" s="59"/>
      <c r="D31" s="200"/>
      <c r="E31" s="98">
        <f>IFERROR(VLOOKUP($B31,[4]NUM6!$H$3:$P$155,2,FALSE),0)</f>
        <v>0</v>
      </c>
      <c r="F31" s="98">
        <f>IFERROR(VLOOKUP($B31,[4]NUM6!$H$3:$P$155,3,FALSE),0)</f>
        <v>1</v>
      </c>
      <c r="G31" s="98">
        <f>IFERROR(VLOOKUP($B31,[4]NUM6!$H$3:$P$155,4,FALSE),0)</f>
        <v>1</v>
      </c>
      <c r="H31" s="98">
        <f>IFERROR(VLOOKUP($B31,[4]NUM6!$H$3:$P$155,5,FALSE),0)</f>
        <v>0</v>
      </c>
      <c r="I31" s="98">
        <f>IFERROR(VLOOKUP($B31,[4]NUM6!$H$3:$P$155,6,FALSE),0)</f>
        <v>1</v>
      </c>
      <c r="J31" s="98">
        <f>IFERROR(VLOOKUP($B31,[4]NUM6!$H$3:$P$155,7,FALSE),0)</f>
        <v>0</v>
      </c>
      <c r="K31" s="98">
        <f>IFERROR(VLOOKUP($B31,[4]NUM6!$H$3:$P$155,8,FALSE),0)</f>
        <v>0</v>
      </c>
      <c r="L31" s="73"/>
      <c r="M31" s="73"/>
      <c r="N31" s="73"/>
      <c r="O31" s="73"/>
      <c r="P31" s="73"/>
      <c r="Q31" s="15">
        <f t="shared" si="0"/>
        <v>3</v>
      </c>
      <c r="R31" s="98">
        <f>VLOOKUP($B31,[4]NUM5!$H$3:$P$177,2,FALSE)</f>
        <v>14</v>
      </c>
      <c r="S31" s="98">
        <f>VLOOKUP($B31,[4]NUM5!$H$3:$P$177,3,FALSE)</f>
        <v>12</v>
      </c>
      <c r="T31" s="98">
        <f>VLOOKUP($B31,[4]NUM5!$H$3:$P$177,4,FALSE)</f>
        <v>20</v>
      </c>
      <c r="U31" s="98">
        <f>VLOOKUP($B31,[4]NUM5!$H$3:$P$177,5,FALSE)</f>
        <v>0</v>
      </c>
      <c r="V31" s="98">
        <f>VLOOKUP($B31,[4]NUM5!$H$3:$P$177,6,FALSE)</f>
        <v>17</v>
      </c>
      <c r="W31" s="98">
        <f>VLOOKUP($B31,[4]NUM5!$H$3:$P$177,7,FALSE)</f>
        <v>15</v>
      </c>
      <c r="X31" s="98">
        <f>VLOOKUP($B31,[4]NUM5!$H$3:$P$177,8,FALSE)</f>
        <v>4</v>
      </c>
      <c r="Y31" s="73"/>
      <c r="Z31" s="73"/>
      <c r="AA31" s="73"/>
      <c r="AB31" s="73"/>
      <c r="AC31" s="73"/>
      <c r="AD31" s="15">
        <f t="shared" si="1"/>
        <v>82</v>
      </c>
    </row>
    <row r="32" spans="1:30" ht="15" thickBot="1" x14ac:dyDescent="0.25">
      <c r="A32" s="94" t="s">
        <v>54</v>
      </c>
      <c r="B32" s="184" t="s">
        <v>61</v>
      </c>
      <c r="C32" s="59"/>
      <c r="D32" s="200"/>
      <c r="E32" s="98">
        <f>IFERROR(VLOOKUP($B32,[4]NUM6!$H$3:$P$155,2,FALSE),0)</f>
        <v>26</v>
      </c>
      <c r="F32" s="98">
        <f>IFERROR(VLOOKUP($B32,[4]NUM6!$H$3:$P$155,3,FALSE),0)</f>
        <v>22</v>
      </c>
      <c r="G32" s="98">
        <f>IFERROR(VLOOKUP($B32,[4]NUM6!$H$3:$P$155,4,FALSE),0)</f>
        <v>21</v>
      </c>
      <c r="H32" s="98">
        <f>IFERROR(VLOOKUP($B32,[4]NUM6!$H$3:$P$155,5,FALSE),0)</f>
        <v>12</v>
      </c>
      <c r="I32" s="98">
        <f>IFERROR(VLOOKUP($B32,[4]NUM6!$H$3:$P$155,6,FALSE),0)</f>
        <v>16</v>
      </c>
      <c r="J32" s="98">
        <f>IFERROR(VLOOKUP($B32,[4]NUM6!$H$3:$P$155,7,FALSE),0)</f>
        <v>13</v>
      </c>
      <c r="K32" s="98">
        <f>IFERROR(VLOOKUP($B32,[4]NUM6!$H$3:$P$155,8,FALSE),0)</f>
        <v>15</v>
      </c>
      <c r="L32" s="73"/>
      <c r="M32" s="73"/>
      <c r="N32" s="73"/>
      <c r="O32" s="73"/>
      <c r="P32" s="73"/>
      <c r="Q32" s="15">
        <f t="shared" si="0"/>
        <v>125</v>
      </c>
      <c r="R32" s="98">
        <f>VLOOKUP($B32,[4]NUM5!$H$3:$P$177,2,FALSE)</f>
        <v>271</v>
      </c>
      <c r="S32" s="98">
        <f>VLOOKUP($B32,[4]NUM5!$H$3:$P$177,3,FALSE)</f>
        <v>203</v>
      </c>
      <c r="T32" s="98">
        <f>VLOOKUP($B32,[4]NUM5!$H$3:$P$177,4,FALSE)</f>
        <v>239</v>
      </c>
      <c r="U32" s="98">
        <f>VLOOKUP($B32,[4]NUM5!$H$3:$P$177,5,FALSE)</f>
        <v>187</v>
      </c>
      <c r="V32" s="98">
        <f>VLOOKUP($B32,[4]NUM5!$H$3:$P$177,6,FALSE)</f>
        <v>199</v>
      </c>
      <c r="W32" s="98">
        <f>VLOOKUP($B32,[4]NUM5!$H$3:$P$177,7,FALSE)</f>
        <v>233</v>
      </c>
      <c r="X32" s="98">
        <f>VLOOKUP($B32,[4]NUM5!$H$3:$P$177,8,FALSE)</f>
        <v>171</v>
      </c>
      <c r="Y32" s="73"/>
      <c r="Z32" s="73"/>
      <c r="AA32" s="73"/>
      <c r="AB32" s="73"/>
      <c r="AC32" s="73"/>
      <c r="AD32" s="15">
        <f t="shared" si="1"/>
        <v>1503</v>
      </c>
    </row>
    <row r="33" spans="1:30" ht="15" thickBot="1" x14ac:dyDescent="0.25">
      <c r="A33" s="94" t="s">
        <v>54</v>
      </c>
      <c r="B33" s="184" t="s">
        <v>62</v>
      </c>
      <c r="C33" s="59"/>
      <c r="D33" s="200"/>
      <c r="E33" s="98">
        <f>IFERROR(VLOOKUP($B33,[4]NUM6!$H$3:$P$155,2,FALSE),0)</f>
        <v>76</v>
      </c>
      <c r="F33" s="98">
        <f>IFERROR(VLOOKUP($B33,[4]NUM6!$H$3:$P$155,3,FALSE),0)</f>
        <v>57</v>
      </c>
      <c r="G33" s="98">
        <f>IFERROR(VLOOKUP($B33,[4]NUM6!$H$3:$P$155,4,FALSE),0)</f>
        <v>47</v>
      </c>
      <c r="H33" s="98">
        <f>IFERROR(VLOOKUP($B33,[4]NUM6!$H$3:$P$155,5,FALSE),0)</f>
        <v>37</v>
      </c>
      <c r="I33" s="98">
        <f>IFERROR(VLOOKUP($B33,[4]NUM6!$H$3:$P$155,6,FALSE),0)</f>
        <v>79</v>
      </c>
      <c r="J33" s="98">
        <f>IFERROR(VLOOKUP($B33,[4]NUM6!$H$3:$P$155,7,FALSE),0)</f>
        <v>56</v>
      </c>
      <c r="K33" s="98">
        <f>IFERROR(VLOOKUP($B33,[4]NUM6!$H$3:$P$155,8,FALSE),0)</f>
        <v>58</v>
      </c>
      <c r="L33" s="73"/>
      <c r="M33" s="73"/>
      <c r="N33" s="73"/>
      <c r="O33" s="73"/>
      <c r="P33" s="73"/>
      <c r="Q33" s="15">
        <f t="shared" si="0"/>
        <v>410</v>
      </c>
      <c r="R33" s="98">
        <f>VLOOKUP($B33,[4]NUM5!$H$3:$P$177,2,FALSE)</f>
        <v>680</v>
      </c>
      <c r="S33" s="98">
        <f>VLOOKUP($B33,[4]NUM5!$H$3:$P$177,3,FALSE)</f>
        <v>592</v>
      </c>
      <c r="T33" s="98">
        <f>VLOOKUP($B33,[4]NUM5!$H$3:$P$177,4,FALSE)</f>
        <v>661</v>
      </c>
      <c r="U33" s="98">
        <f>VLOOKUP($B33,[4]NUM5!$H$3:$P$177,5,FALSE)</f>
        <v>517</v>
      </c>
      <c r="V33" s="98">
        <f>VLOOKUP($B33,[4]NUM5!$H$3:$P$177,6,FALSE)</f>
        <v>1086</v>
      </c>
      <c r="W33" s="98">
        <f>VLOOKUP($B33,[4]NUM5!$H$3:$P$177,7,FALSE)</f>
        <v>925</v>
      </c>
      <c r="X33" s="98">
        <f>VLOOKUP($B33,[4]NUM5!$H$3:$P$177,8,FALSE)</f>
        <v>944</v>
      </c>
      <c r="Y33" s="73"/>
      <c r="Z33" s="73"/>
      <c r="AA33" s="73"/>
      <c r="AB33" s="73"/>
      <c r="AC33" s="73"/>
      <c r="AD33" s="15">
        <f t="shared" si="1"/>
        <v>5405</v>
      </c>
    </row>
    <row r="34" spans="1:30" ht="15" thickBot="1" x14ac:dyDescent="0.25">
      <c r="A34" s="94" t="s">
        <v>54</v>
      </c>
      <c r="B34" s="184" t="s">
        <v>63</v>
      </c>
      <c r="C34" s="59"/>
      <c r="D34" s="200"/>
      <c r="E34" s="98">
        <f>IFERROR(VLOOKUP($B34,[4]NUM6!$H$3:$P$155,2,FALSE),0)</f>
        <v>6</v>
      </c>
      <c r="F34" s="98">
        <f>IFERROR(VLOOKUP($B34,[4]NUM6!$H$3:$P$155,3,FALSE),0)</f>
        <v>6</v>
      </c>
      <c r="G34" s="98">
        <f>IFERROR(VLOOKUP($B34,[4]NUM6!$H$3:$P$155,4,FALSE),0)</f>
        <v>7</v>
      </c>
      <c r="H34" s="98">
        <f>IFERROR(VLOOKUP($B34,[4]NUM6!$H$3:$P$155,5,FALSE),0)</f>
        <v>8</v>
      </c>
      <c r="I34" s="98">
        <f>IFERROR(VLOOKUP($B34,[4]NUM6!$H$3:$P$155,6,FALSE),0)</f>
        <v>9</v>
      </c>
      <c r="J34" s="98">
        <f>IFERROR(VLOOKUP($B34,[4]NUM6!$H$3:$P$155,7,FALSE),0)</f>
        <v>5</v>
      </c>
      <c r="K34" s="98">
        <f>IFERROR(VLOOKUP($B34,[4]NUM6!$H$3:$P$155,8,FALSE),0)</f>
        <v>10</v>
      </c>
      <c r="L34" s="73"/>
      <c r="M34" s="73"/>
      <c r="N34" s="73"/>
      <c r="O34" s="73"/>
      <c r="P34" s="73"/>
      <c r="Q34" s="15">
        <f t="shared" si="0"/>
        <v>51</v>
      </c>
      <c r="R34" s="98">
        <f>VLOOKUP($B34,[4]NUM5!$H$3:$P$177,2,FALSE)</f>
        <v>48</v>
      </c>
      <c r="S34" s="98">
        <f>VLOOKUP($B34,[4]NUM5!$H$3:$P$177,3,FALSE)</f>
        <v>48</v>
      </c>
      <c r="T34" s="98">
        <f>VLOOKUP($B34,[4]NUM5!$H$3:$P$177,4,FALSE)</f>
        <v>53</v>
      </c>
      <c r="U34" s="98">
        <f>VLOOKUP($B34,[4]NUM5!$H$3:$P$177,5,FALSE)</f>
        <v>55</v>
      </c>
      <c r="V34" s="98">
        <f>VLOOKUP($B34,[4]NUM5!$H$3:$P$177,6,FALSE)</f>
        <v>62</v>
      </c>
      <c r="W34" s="98">
        <f>VLOOKUP($B34,[4]NUM5!$H$3:$P$177,7,FALSE)</f>
        <v>61</v>
      </c>
      <c r="X34" s="98">
        <f>VLOOKUP($B34,[4]NUM5!$H$3:$P$177,8,FALSE)</f>
        <v>67</v>
      </c>
      <c r="Y34" s="73"/>
      <c r="Z34" s="73"/>
      <c r="AA34" s="73"/>
      <c r="AB34" s="73"/>
      <c r="AC34" s="73"/>
      <c r="AD34" s="15">
        <f t="shared" si="1"/>
        <v>394</v>
      </c>
    </row>
    <row r="35" spans="1:30" ht="15" thickBot="1" x14ac:dyDescent="0.25">
      <c r="A35" s="94" t="s">
        <v>54</v>
      </c>
      <c r="B35" s="184" t="s">
        <v>64</v>
      </c>
      <c r="C35" s="59"/>
      <c r="D35" s="200"/>
      <c r="E35" s="98">
        <f>IFERROR(VLOOKUP($B35,[4]NUM6!$H$3:$P$155,2,FALSE),0)</f>
        <v>43</v>
      </c>
      <c r="F35" s="98">
        <f>IFERROR(VLOOKUP($B35,[4]NUM6!$H$3:$P$155,3,FALSE),0)</f>
        <v>42</v>
      </c>
      <c r="G35" s="98">
        <f>IFERROR(VLOOKUP($B35,[4]NUM6!$H$3:$P$155,4,FALSE),0)</f>
        <v>48</v>
      </c>
      <c r="H35" s="98">
        <f>IFERROR(VLOOKUP($B35,[4]NUM6!$H$3:$P$155,5,FALSE),0)</f>
        <v>19</v>
      </c>
      <c r="I35" s="98">
        <f>IFERROR(VLOOKUP($B35,[4]NUM6!$H$3:$P$155,6,FALSE),0)</f>
        <v>28</v>
      </c>
      <c r="J35" s="98">
        <f>IFERROR(VLOOKUP($B35,[4]NUM6!$H$3:$P$155,7,FALSE),0)</f>
        <v>41</v>
      </c>
      <c r="K35" s="98">
        <f>IFERROR(VLOOKUP($B35,[4]NUM6!$H$3:$P$155,8,FALSE),0)</f>
        <v>39</v>
      </c>
      <c r="L35" s="73"/>
      <c r="M35" s="73"/>
      <c r="N35" s="73"/>
      <c r="O35" s="73"/>
      <c r="P35" s="73"/>
      <c r="Q35" s="15">
        <f t="shared" si="0"/>
        <v>260</v>
      </c>
      <c r="R35" s="98">
        <f>VLOOKUP($B35,[4]NUM5!$H$3:$P$177,2,FALSE)</f>
        <v>356</v>
      </c>
      <c r="S35" s="98">
        <f>VLOOKUP($B35,[4]NUM5!$H$3:$P$177,3,FALSE)</f>
        <v>376</v>
      </c>
      <c r="T35" s="98">
        <f>VLOOKUP($B35,[4]NUM5!$H$3:$P$177,4,FALSE)</f>
        <v>445</v>
      </c>
      <c r="U35" s="98">
        <f>VLOOKUP($B35,[4]NUM5!$H$3:$P$177,5,FALSE)</f>
        <v>299</v>
      </c>
      <c r="V35" s="98">
        <f>VLOOKUP($B35,[4]NUM5!$H$3:$P$177,6,FALSE)</f>
        <v>357</v>
      </c>
      <c r="W35" s="98">
        <f>VLOOKUP($B35,[4]NUM5!$H$3:$P$177,7,FALSE)</f>
        <v>260</v>
      </c>
      <c r="X35" s="98">
        <f>VLOOKUP($B35,[4]NUM5!$H$3:$P$177,8,FALSE)</f>
        <v>447</v>
      </c>
      <c r="Y35" s="73"/>
      <c r="Z35" s="73"/>
      <c r="AA35" s="73"/>
      <c r="AB35" s="73"/>
      <c r="AC35" s="73"/>
      <c r="AD35" s="15">
        <f t="shared" si="1"/>
        <v>2540</v>
      </c>
    </row>
    <row r="36" spans="1:30" ht="15" thickBot="1" x14ac:dyDescent="0.25">
      <c r="A36" s="94" t="s">
        <v>54</v>
      </c>
      <c r="B36" s="184" t="s">
        <v>346</v>
      </c>
      <c r="C36" s="59"/>
      <c r="D36" s="200"/>
      <c r="E36" s="98">
        <f>IFERROR(VLOOKUP($B36,[4]NUM6!$H$3:$P$155,2,FALSE),0)</f>
        <v>0</v>
      </c>
      <c r="F36" s="98">
        <f>IFERROR(VLOOKUP($B36,[4]NUM6!$H$3:$P$155,3,FALSE),0)</f>
        <v>0</v>
      </c>
      <c r="G36" s="98">
        <f>IFERROR(VLOOKUP($B36,[4]NUM6!$H$3:$P$155,4,FALSE),0)</f>
        <v>0</v>
      </c>
      <c r="H36" s="98">
        <f>IFERROR(VLOOKUP($B36,[4]NUM6!$H$3:$P$155,5,FALSE),0)</f>
        <v>0</v>
      </c>
      <c r="I36" s="98">
        <f>IFERROR(VLOOKUP($B36,[4]NUM6!$H$3:$P$155,6,FALSE),0)</f>
        <v>0</v>
      </c>
      <c r="J36" s="98">
        <f>IFERROR(VLOOKUP($B36,[4]NUM6!$H$3:$P$155,7,FALSE),0)</f>
        <v>0</v>
      </c>
      <c r="K36" s="98">
        <f>IFERROR(VLOOKUP($B36,[4]NUM6!$H$3:$P$155,8,FALSE),0)</f>
        <v>0</v>
      </c>
      <c r="L36" s="73"/>
      <c r="M36" s="73"/>
      <c r="N36" s="73"/>
      <c r="O36" s="73"/>
      <c r="P36" s="73"/>
      <c r="Q36" s="15">
        <f t="shared" si="0"/>
        <v>0</v>
      </c>
      <c r="R36" s="98">
        <f>VLOOKUP($B36,[4]NUM5!$H$3:$P$177,2,FALSE)</f>
        <v>369</v>
      </c>
      <c r="S36" s="98">
        <f>VLOOKUP($B36,[4]NUM5!$H$3:$P$177,3,FALSE)</f>
        <v>237</v>
      </c>
      <c r="T36" s="98">
        <f>VLOOKUP($B36,[4]NUM5!$H$3:$P$177,4,FALSE)</f>
        <v>538</v>
      </c>
      <c r="U36" s="98">
        <f>VLOOKUP($B36,[4]NUM5!$H$3:$P$177,5,FALSE)</f>
        <v>412</v>
      </c>
      <c r="V36" s="98">
        <f>VLOOKUP($B36,[4]NUM5!$H$3:$P$177,6,FALSE)</f>
        <v>707</v>
      </c>
      <c r="W36" s="98">
        <f>VLOOKUP($B36,[4]NUM5!$H$3:$P$177,7,FALSE)</f>
        <v>608</v>
      </c>
      <c r="X36" s="98">
        <f>VLOOKUP($B36,[4]NUM5!$H$3:$P$177,8,FALSE)</f>
        <v>453</v>
      </c>
      <c r="Y36" s="73"/>
      <c r="Z36" s="73"/>
      <c r="AA36" s="73"/>
      <c r="AB36" s="73"/>
      <c r="AC36" s="73"/>
      <c r="AD36" s="15">
        <f t="shared" si="1"/>
        <v>3324</v>
      </c>
    </row>
    <row r="37" spans="1:30" ht="15" thickBot="1" x14ac:dyDescent="0.25">
      <c r="A37" s="351" t="s">
        <v>176</v>
      </c>
      <c r="B37" s="352"/>
      <c r="C37" s="276">
        <f>Metas!J67/D37</f>
        <v>1.1492064728401035</v>
      </c>
      <c r="D37" s="17">
        <f>+Q37/AD37</f>
        <v>8.7013462771316052E-2</v>
      </c>
      <c r="E37" s="51">
        <f>SUM(E26:E36)</f>
        <v>1274</v>
      </c>
      <c r="F37" s="51">
        <f t="shared" ref="F37:Q37" si="8">SUM(F26:F36)</f>
        <v>1460</v>
      </c>
      <c r="G37" s="51">
        <f t="shared" si="8"/>
        <v>1551</v>
      </c>
      <c r="H37" s="51">
        <f t="shared" si="8"/>
        <v>1056</v>
      </c>
      <c r="I37" s="51">
        <f t="shared" ref="I37:J37" si="9">SUM(I26:I36)</f>
        <v>1521</v>
      </c>
      <c r="J37" s="51">
        <f t="shared" si="9"/>
        <v>1271</v>
      </c>
      <c r="K37" s="51">
        <f t="shared" ref="K37" si="10">SUM(K26:K36)</f>
        <v>1368</v>
      </c>
      <c r="L37" s="51">
        <f t="shared" si="8"/>
        <v>0</v>
      </c>
      <c r="M37" s="51">
        <f t="shared" si="8"/>
        <v>0</v>
      </c>
      <c r="N37" s="51">
        <f t="shared" si="8"/>
        <v>0</v>
      </c>
      <c r="O37" s="51">
        <f t="shared" si="8"/>
        <v>0</v>
      </c>
      <c r="P37" s="51">
        <f t="shared" si="8"/>
        <v>0</v>
      </c>
      <c r="Q37" s="51">
        <f t="shared" si="8"/>
        <v>9501</v>
      </c>
      <c r="R37" s="51">
        <f t="shared" ref="R37" si="11">SUM(R26:R36)</f>
        <v>15609</v>
      </c>
      <c r="S37" s="51">
        <f t="shared" ref="S37" si="12">SUM(S26:S36)</f>
        <v>13512</v>
      </c>
      <c r="T37" s="51">
        <f t="shared" ref="T37" si="13">SUM(T26:T36)</f>
        <v>16362</v>
      </c>
      <c r="U37" s="51">
        <f t="shared" ref="U37:V37" si="14">SUM(U26:U36)</f>
        <v>13997</v>
      </c>
      <c r="V37" s="51">
        <f t="shared" si="14"/>
        <v>17007</v>
      </c>
      <c r="W37" s="51">
        <f t="shared" ref="W37:X37" si="15">SUM(W26:W36)</f>
        <v>16438</v>
      </c>
      <c r="X37" s="51">
        <f t="shared" si="15"/>
        <v>16265</v>
      </c>
      <c r="Y37" s="51">
        <f t="shared" ref="Y37" si="16">SUM(Y26:Y36)</f>
        <v>0</v>
      </c>
      <c r="Z37" s="51">
        <f t="shared" ref="Z37" si="17">SUM(Z26:Z36)</f>
        <v>0</v>
      </c>
      <c r="AA37" s="51">
        <f t="shared" ref="AA37" si="18">SUM(AA26:AA36)</f>
        <v>0</v>
      </c>
      <c r="AB37" s="51">
        <f t="shared" ref="AB37" si="19">SUM(AB26:AB36)</f>
        <v>0</v>
      </c>
      <c r="AC37" s="51">
        <f t="shared" ref="AC37" si="20">SUM(AC26:AC36)</f>
        <v>0</v>
      </c>
      <c r="AD37" s="51">
        <f t="shared" ref="AD37" si="21">SUM(AD26:AD36)</f>
        <v>109190</v>
      </c>
    </row>
    <row r="38" spans="1:30" ht="15" thickBot="1" x14ac:dyDescent="0.25">
      <c r="A38" s="94" t="s">
        <v>75</v>
      </c>
      <c r="B38" s="184" t="s">
        <v>65</v>
      </c>
      <c r="C38" s="59"/>
      <c r="D38" s="200"/>
      <c r="E38" s="98">
        <f>IFERROR(VLOOKUP($B38,[4]NUM6!$H$3:$P$155,2,FALSE),0)</f>
        <v>0</v>
      </c>
      <c r="F38" s="98">
        <f>IFERROR(VLOOKUP($B38,[4]NUM6!$H$3:$P$155,3,FALSE),0)</f>
        <v>0</v>
      </c>
      <c r="G38" s="98">
        <f>IFERROR(VLOOKUP($B38,[4]NUM6!$H$3:$P$155,4,FALSE),0)</f>
        <v>18</v>
      </c>
      <c r="H38" s="98">
        <f>IFERROR(VLOOKUP($B38,[4]NUM6!$H$3:$P$155,5,FALSE),0)</f>
        <v>0</v>
      </c>
      <c r="I38" s="98">
        <f>IFERROR(VLOOKUP($B38,[4]NUM6!$H$3:$P$155,6,FALSE),0)</f>
        <v>0</v>
      </c>
      <c r="J38" s="98">
        <f>IFERROR(VLOOKUP($B38,[4]NUM6!$H$3:$P$155,7,FALSE),0)</f>
        <v>0</v>
      </c>
      <c r="K38" s="98">
        <f>IFERROR(VLOOKUP($B38,[4]NUM6!$H$3:$P$155,8,FALSE),0)</f>
        <v>6</v>
      </c>
      <c r="L38" s="73"/>
      <c r="M38" s="73"/>
      <c r="N38" s="73"/>
      <c r="O38" s="73"/>
      <c r="P38" s="73"/>
      <c r="Q38" s="15">
        <f t="shared" si="0"/>
        <v>24</v>
      </c>
      <c r="R38" s="98">
        <f>VLOOKUP($B38,[4]NUM5!$H$3:$P$177,2,FALSE)</f>
        <v>121</v>
      </c>
      <c r="S38" s="98">
        <f>VLOOKUP($B38,[4]NUM5!$H$3:$P$177,3,FALSE)</f>
        <v>89</v>
      </c>
      <c r="T38" s="98">
        <f>VLOOKUP($B38,[4]NUM5!$H$3:$P$177,4,FALSE)</f>
        <v>83</v>
      </c>
      <c r="U38" s="98">
        <f>VLOOKUP($B38,[4]NUM5!$H$3:$P$177,5,FALSE)</f>
        <v>146</v>
      </c>
      <c r="V38" s="98">
        <f>VLOOKUP($B38,[4]NUM5!$H$3:$P$177,6,FALSE)</f>
        <v>293</v>
      </c>
      <c r="W38" s="98">
        <f>VLOOKUP($B38,[4]NUM5!$H$3:$P$177,7,FALSE)</f>
        <v>70</v>
      </c>
      <c r="X38" s="98">
        <f>VLOOKUP($B38,[4]NUM5!$H$3:$P$177,8,FALSE)</f>
        <v>147</v>
      </c>
      <c r="Y38" s="73"/>
      <c r="Z38" s="73"/>
      <c r="AA38" s="73"/>
      <c r="AB38" s="73"/>
      <c r="AC38" s="73"/>
      <c r="AD38" s="15">
        <f t="shared" si="1"/>
        <v>949</v>
      </c>
    </row>
    <row r="39" spans="1:30" ht="15" thickBot="1" x14ac:dyDescent="0.25">
      <c r="A39" s="94" t="s">
        <v>75</v>
      </c>
      <c r="B39" s="184" t="s">
        <v>66</v>
      </c>
      <c r="C39" s="59"/>
      <c r="D39" s="200"/>
      <c r="E39" s="98">
        <f>IFERROR(VLOOKUP($B39,[4]NUM6!$H$3:$P$155,2,FALSE),0)</f>
        <v>0</v>
      </c>
      <c r="F39" s="98">
        <f>IFERROR(VLOOKUP($B39,[4]NUM6!$H$3:$P$155,3,FALSE),0)</f>
        <v>0</v>
      </c>
      <c r="G39" s="98">
        <f>IFERROR(VLOOKUP($B39,[4]NUM6!$H$3:$P$155,4,FALSE),0)</f>
        <v>0</v>
      </c>
      <c r="H39" s="98">
        <f>IFERROR(VLOOKUP($B39,[4]NUM6!$H$3:$P$155,5,FALSE),0)</f>
        <v>0</v>
      </c>
      <c r="I39" s="98">
        <f>IFERROR(VLOOKUP($B39,[4]NUM6!$H$3:$P$155,6,FALSE),0)</f>
        <v>0</v>
      </c>
      <c r="J39" s="98">
        <f>IFERROR(VLOOKUP($B39,[4]NUM6!$H$3:$P$155,7,FALSE),0)</f>
        <v>2</v>
      </c>
      <c r="K39" s="98">
        <f>IFERROR(VLOOKUP($B39,[4]NUM6!$H$3:$P$155,8,FALSE),0)</f>
        <v>8</v>
      </c>
      <c r="L39" s="73"/>
      <c r="M39" s="73"/>
      <c r="N39" s="73"/>
      <c r="O39" s="73"/>
      <c r="P39" s="73"/>
      <c r="Q39" s="15">
        <f t="shared" si="0"/>
        <v>10</v>
      </c>
      <c r="R39" s="98">
        <f>VLOOKUP($B39,[4]NUM5!$H$3:$P$177,2,FALSE)</f>
        <v>55</v>
      </c>
      <c r="S39" s="98">
        <f>VLOOKUP($B39,[4]NUM5!$H$3:$P$177,3,FALSE)</f>
        <v>48</v>
      </c>
      <c r="T39" s="98">
        <f>VLOOKUP($B39,[4]NUM5!$H$3:$P$177,4,FALSE)</f>
        <v>67</v>
      </c>
      <c r="U39" s="98">
        <f>VLOOKUP($B39,[4]NUM5!$H$3:$P$177,5,FALSE)</f>
        <v>46</v>
      </c>
      <c r="V39" s="98">
        <f>VLOOKUP($B39,[4]NUM5!$H$3:$P$177,6,FALSE)</f>
        <v>54</v>
      </c>
      <c r="W39" s="98">
        <f>VLOOKUP($B39,[4]NUM5!$H$3:$P$177,7,FALSE)</f>
        <v>52</v>
      </c>
      <c r="X39" s="98">
        <f>VLOOKUP($B39,[4]NUM5!$H$3:$P$177,8,FALSE)</f>
        <v>60</v>
      </c>
      <c r="Y39" s="73"/>
      <c r="Z39" s="73"/>
      <c r="AA39" s="73"/>
      <c r="AB39" s="73"/>
      <c r="AC39" s="73"/>
      <c r="AD39" s="15">
        <f t="shared" si="1"/>
        <v>382</v>
      </c>
    </row>
    <row r="40" spans="1:30" ht="15" thickBot="1" x14ac:dyDescent="0.25">
      <c r="A40" s="94" t="s">
        <v>75</v>
      </c>
      <c r="B40" s="184" t="s">
        <v>67</v>
      </c>
      <c r="C40" s="59"/>
      <c r="D40" s="200"/>
      <c r="E40" s="98">
        <f>IFERROR(VLOOKUP($B40,[4]NUM6!$H$3:$P$155,2,FALSE),0)</f>
        <v>0</v>
      </c>
      <c r="F40" s="98">
        <f>IFERROR(VLOOKUP($B40,[4]NUM6!$H$3:$P$155,3,FALSE),0)</f>
        <v>0</v>
      </c>
      <c r="G40" s="98">
        <f>IFERROR(VLOOKUP($B40,[4]NUM6!$H$3:$P$155,4,FALSE),0)</f>
        <v>11</v>
      </c>
      <c r="H40" s="98">
        <f>IFERROR(VLOOKUP($B40,[4]NUM6!$H$3:$P$155,5,FALSE),0)</f>
        <v>0</v>
      </c>
      <c r="I40" s="98">
        <f>IFERROR(VLOOKUP($B40,[4]NUM6!$H$3:$P$155,6,FALSE),0)</f>
        <v>0</v>
      </c>
      <c r="J40" s="98">
        <f>IFERROR(VLOOKUP($B40,[4]NUM6!$H$3:$P$155,7,FALSE),0)</f>
        <v>9</v>
      </c>
      <c r="K40" s="98">
        <f>IFERROR(VLOOKUP($B40,[4]NUM6!$H$3:$P$155,8,FALSE),0)</f>
        <v>12</v>
      </c>
      <c r="L40" s="73"/>
      <c r="M40" s="73"/>
      <c r="N40" s="73"/>
      <c r="O40" s="73"/>
      <c r="P40" s="73"/>
      <c r="Q40" s="15">
        <f t="shared" si="0"/>
        <v>32</v>
      </c>
      <c r="R40" s="98">
        <f>VLOOKUP($B40,[4]NUM5!$H$3:$P$177,2,FALSE)</f>
        <v>96</v>
      </c>
      <c r="S40" s="98">
        <f>VLOOKUP($B40,[4]NUM5!$H$3:$P$177,3,FALSE)</f>
        <v>69</v>
      </c>
      <c r="T40" s="98">
        <f>VLOOKUP($B40,[4]NUM5!$H$3:$P$177,4,FALSE)</f>
        <v>100</v>
      </c>
      <c r="U40" s="98">
        <f>VLOOKUP($B40,[4]NUM5!$H$3:$P$177,5,FALSE)</f>
        <v>65</v>
      </c>
      <c r="V40" s="98">
        <f>VLOOKUP($B40,[4]NUM5!$H$3:$P$177,6,FALSE)</f>
        <v>66</v>
      </c>
      <c r="W40" s="98">
        <f>VLOOKUP($B40,[4]NUM5!$H$3:$P$177,7,FALSE)</f>
        <v>81</v>
      </c>
      <c r="X40" s="98">
        <f>VLOOKUP($B40,[4]NUM5!$H$3:$P$177,8,FALSE)</f>
        <v>169</v>
      </c>
      <c r="Y40" s="73"/>
      <c r="Z40" s="73"/>
      <c r="AA40" s="73"/>
      <c r="AB40" s="73"/>
      <c r="AC40" s="73"/>
      <c r="AD40" s="15">
        <f t="shared" si="1"/>
        <v>646</v>
      </c>
    </row>
    <row r="41" spans="1:30" ht="15" thickBot="1" x14ac:dyDescent="0.25">
      <c r="A41" s="94" t="s">
        <v>75</v>
      </c>
      <c r="B41" s="184" t="s">
        <v>68</v>
      </c>
      <c r="C41" s="59"/>
      <c r="D41" s="200"/>
      <c r="E41" s="98">
        <f>IFERROR(VLOOKUP($B41,[4]NUM6!$H$3:$P$155,2,FALSE),0)</f>
        <v>0</v>
      </c>
      <c r="F41" s="98">
        <f>IFERROR(VLOOKUP($B41,[4]NUM6!$H$3:$P$155,3,FALSE),0)</f>
        <v>5</v>
      </c>
      <c r="G41" s="98">
        <f>IFERROR(VLOOKUP($B41,[4]NUM6!$H$3:$P$155,4,FALSE),0)</f>
        <v>0</v>
      </c>
      <c r="H41" s="98">
        <f>IFERROR(VLOOKUP($B41,[4]NUM6!$H$3:$P$155,5,FALSE),0)</f>
        <v>0</v>
      </c>
      <c r="I41" s="98">
        <f>IFERROR(VLOOKUP($B41,[4]NUM6!$H$3:$P$155,6,FALSE),0)</f>
        <v>0</v>
      </c>
      <c r="J41" s="98">
        <f>IFERROR(VLOOKUP($B41,[4]NUM6!$H$3:$P$155,7,FALSE),0)</f>
        <v>0</v>
      </c>
      <c r="K41" s="98">
        <f>IFERROR(VLOOKUP($B41,[4]NUM6!$H$3:$P$155,8,FALSE),0)</f>
        <v>0</v>
      </c>
      <c r="L41" s="73"/>
      <c r="M41" s="73"/>
      <c r="N41" s="73"/>
      <c r="O41" s="73"/>
      <c r="P41" s="73"/>
      <c r="Q41" s="15">
        <f t="shared" si="0"/>
        <v>5</v>
      </c>
      <c r="R41" s="98">
        <f>VLOOKUP($B41,[4]NUM5!$H$3:$P$177,2,FALSE)</f>
        <v>7</v>
      </c>
      <c r="S41" s="98">
        <f>VLOOKUP($B41,[4]NUM5!$H$3:$P$177,3,FALSE)</f>
        <v>14</v>
      </c>
      <c r="T41" s="98">
        <f>VLOOKUP($B41,[4]NUM5!$H$3:$P$177,4,FALSE)</f>
        <v>13</v>
      </c>
      <c r="U41" s="98">
        <f>VLOOKUP($B41,[4]NUM5!$H$3:$P$177,5,FALSE)</f>
        <v>13</v>
      </c>
      <c r="V41" s="98">
        <f>VLOOKUP($B41,[4]NUM5!$H$3:$P$177,6,FALSE)</f>
        <v>30</v>
      </c>
      <c r="W41" s="98">
        <f>VLOOKUP($B41,[4]NUM5!$H$3:$P$177,7,FALSE)</f>
        <v>9</v>
      </c>
      <c r="X41" s="98">
        <f>VLOOKUP($B41,[4]NUM5!$H$3:$P$177,8,FALSE)</f>
        <v>5</v>
      </c>
      <c r="Y41" s="73"/>
      <c r="Z41" s="73"/>
      <c r="AA41" s="73"/>
      <c r="AB41" s="73"/>
      <c r="AC41" s="73"/>
      <c r="AD41" s="15">
        <f t="shared" si="1"/>
        <v>91</v>
      </c>
    </row>
    <row r="42" spans="1:30" ht="15" thickBot="1" x14ac:dyDescent="0.25">
      <c r="A42" s="94" t="s">
        <v>75</v>
      </c>
      <c r="B42" s="184" t="s">
        <v>69</v>
      </c>
      <c r="C42" s="59"/>
      <c r="D42" s="200"/>
      <c r="E42" s="98">
        <f>IFERROR(VLOOKUP($B42,[4]NUM6!$H$3:$P$155,2,FALSE),0)</f>
        <v>0</v>
      </c>
      <c r="F42" s="98">
        <f>IFERROR(VLOOKUP($B42,[4]NUM6!$H$3:$P$155,3,FALSE),0)</f>
        <v>0</v>
      </c>
      <c r="G42" s="98">
        <f>IFERROR(VLOOKUP($B42,[4]NUM6!$H$3:$P$155,4,FALSE),0)</f>
        <v>6</v>
      </c>
      <c r="H42" s="98">
        <f>IFERROR(VLOOKUP($B42,[4]NUM6!$H$3:$P$155,5,FALSE),0)</f>
        <v>0</v>
      </c>
      <c r="I42" s="98">
        <f>IFERROR(VLOOKUP($B42,[4]NUM6!$H$3:$P$155,6,FALSE),0)</f>
        <v>5</v>
      </c>
      <c r="J42" s="98">
        <f>IFERROR(VLOOKUP($B42,[4]NUM6!$H$3:$P$155,7,FALSE),0)</f>
        <v>4</v>
      </c>
      <c r="K42" s="98">
        <f>IFERROR(VLOOKUP($B42,[4]NUM6!$H$3:$P$155,8,FALSE),0)</f>
        <v>7</v>
      </c>
      <c r="L42" s="73"/>
      <c r="M42" s="73"/>
      <c r="N42" s="73"/>
      <c r="O42" s="73"/>
      <c r="P42" s="73"/>
      <c r="Q42" s="15">
        <f t="shared" si="0"/>
        <v>22</v>
      </c>
      <c r="R42" s="98">
        <f>VLOOKUP($B42,[4]NUM5!$H$3:$P$177,2,FALSE)</f>
        <v>98</v>
      </c>
      <c r="S42" s="98">
        <f>VLOOKUP($B42,[4]NUM5!$H$3:$P$177,3,FALSE)</f>
        <v>178</v>
      </c>
      <c r="T42" s="98">
        <f>VLOOKUP($B42,[4]NUM5!$H$3:$P$177,4,FALSE)</f>
        <v>73</v>
      </c>
      <c r="U42" s="98">
        <f>VLOOKUP($B42,[4]NUM5!$H$3:$P$177,5,FALSE)</f>
        <v>97</v>
      </c>
      <c r="V42" s="98">
        <f>VLOOKUP($B42,[4]NUM5!$H$3:$P$177,6,FALSE)</f>
        <v>140</v>
      </c>
      <c r="W42" s="98">
        <f>VLOOKUP($B42,[4]NUM5!$H$3:$P$177,7,FALSE)</f>
        <v>46</v>
      </c>
      <c r="X42" s="98">
        <f>VLOOKUP($B42,[4]NUM5!$H$3:$P$177,8,FALSE)</f>
        <v>109</v>
      </c>
      <c r="Y42" s="73"/>
      <c r="Z42" s="73"/>
      <c r="AA42" s="73"/>
      <c r="AB42" s="73"/>
      <c r="AC42" s="73"/>
      <c r="AD42" s="15">
        <f t="shared" si="1"/>
        <v>741</v>
      </c>
    </row>
    <row r="43" spans="1:30" ht="15" thickBot="1" x14ac:dyDescent="0.25">
      <c r="A43" s="94" t="s">
        <v>75</v>
      </c>
      <c r="B43" s="184" t="s">
        <v>70</v>
      </c>
      <c r="C43" s="59"/>
      <c r="D43" s="200"/>
      <c r="E43" s="98">
        <f>IFERROR(VLOOKUP($B43,[4]NUM6!$H$3:$P$155,2,FALSE),0)</f>
        <v>0</v>
      </c>
      <c r="F43" s="98">
        <f>IFERROR(VLOOKUP($B43,[4]NUM6!$H$3:$P$155,3,FALSE),0)</f>
        <v>0</v>
      </c>
      <c r="G43" s="98">
        <f>IFERROR(VLOOKUP($B43,[4]NUM6!$H$3:$P$155,4,FALSE),0)</f>
        <v>9</v>
      </c>
      <c r="H43" s="98">
        <f>IFERROR(VLOOKUP($B43,[4]NUM6!$H$3:$P$155,5,FALSE),0)</f>
        <v>0</v>
      </c>
      <c r="I43" s="98">
        <f>IFERROR(VLOOKUP($B43,[4]NUM6!$H$3:$P$155,6,FALSE),0)</f>
        <v>3</v>
      </c>
      <c r="J43" s="98">
        <f>IFERROR(VLOOKUP($B43,[4]NUM6!$H$3:$P$155,7,FALSE),0)</f>
        <v>0</v>
      </c>
      <c r="K43" s="98">
        <f>IFERROR(VLOOKUP($B43,[4]NUM6!$H$3:$P$155,8,FALSE),0)</f>
        <v>2</v>
      </c>
      <c r="L43" s="73"/>
      <c r="M43" s="73"/>
      <c r="N43" s="73"/>
      <c r="O43" s="73"/>
      <c r="P43" s="73"/>
      <c r="Q43" s="15">
        <f t="shared" si="0"/>
        <v>14</v>
      </c>
      <c r="R43" s="98">
        <f>VLOOKUP($B43,[4]NUM5!$H$3:$P$177,2,FALSE)</f>
        <v>76</v>
      </c>
      <c r="S43" s="98">
        <f>VLOOKUP($B43,[4]NUM5!$H$3:$P$177,3,FALSE)</f>
        <v>55</v>
      </c>
      <c r="T43" s="98">
        <f>VLOOKUP($B43,[4]NUM5!$H$3:$P$177,4,FALSE)</f>
        <v>82</v>
      </c>
      <c r="U43" s="98">
        <f>VLOOKUP($B43,[4]NUM5!$H$3:$P$177,5,FALSE)</f>
        <v>138</v>
      </c>
      <c r="V43" s="98">
        <f>VLOOKUP($B43,[4]NUM5!$H$3:$P$177,6,FALSE)</f>
        <v>146</v>
      </c>
      <c r="W43" s="98">
        <f>VLOOKUP($B43,[4]NUM5!$H$3:$P$177,7,FALSE)</f>
        <v>34</v>
      </c>
      <c r="X43" s="98">
        <f>VLOOKUP($B43,[4]NUM5!$H$3:$P$177,8,FALSE)</f>
        <v>97</v>
      </c>
      <c r="Y43" s="73"/>
      <c r="Z43" s="73"/>
      <c r="AA43" s="73"/>
      <c r="AB43" s="73"/>
      <c r="AC43" s="73"/>
      <c r="AD43" s="15">
        <f t="shared" si="1"/>
        <v>628</v>
      </c>
    </row>
    <row r="44" spans="1:30" ht="15" thickBot="1" x14ac:dyDescent="0.25">
      <c r="A44" s="94" t="s">
        <v>75</v>
      </c>
      <c r="B44" s="184" t="s">
        <v>71</v>
      </c>
      <c r="C44" s="59"/>
      <c r="D44" s="200"/>
      <c r="E44" s="98">
        <f>IFERROR(VLOOKUP($B44,[4]NUM6!$H$3:$P$155,2,FALSE),0)</f>
        <v>0</v>
      </c>
      <c r="F44" s="98">
        <f>IFERROR(VLOOKUP($B44,[4]NUM6!$H$3:$P$155,3,FALSE),0)</f>
        <v>0</v>
      </c>
      <c r="G44" s="98">
        <f>IFERROR(VLOOKUP($B44,[4]NUM6!$H$3:$P$155,4,FALSE),0)</f>
        <v>0</v>
      </c>
      <c r="H44" s="98">
        <f>IFERROR(VLOOKUP($B44,[4]NUM6!$H$3:$P$155,5,FALSE),0)</f>
        <v>0</v>
      </c>
      <c r="I44" s="98">
        <f>IFERROR(VLOOKUP($B44,[4]NUM6!$H$3:$P$155,6,FALSE),0)</f>
        <v>0</v>
      </c>
      <c r="J44" s="98">
        <f>IFERROR(VLOOKUP($B44,[4]NUM6!$H$3:$P$155,7,FALSE),0)</f>
        <v>4</v>
      </c>
      <c r="K44" s="98">
        <f>IFERROR(VLOOKUP($B44,[4]NUM6!$H$3:$P$155,8,FALSE),0)</f>
        <v>11</v>
      </c>
      <c r="L44" s="73"/>
      <c r="M44" s="73"/>
      <c r="N44" s="73"/>
      <c r="O44" s="73"/>
      <c r="P44" s="73"/>
      <c r="Q44" s="15">
        <f t="shared" si="0"/>
        <v>15</v>
      </c>
      <c r="R44" s="98">
        <f>VLOOKUP($B44,[4]NUM5!$H$3:$P$177,2,FALSE)</f>
        <v>76</v>
      </c>
      <c r="S44" s="98">
        <f>VLOOKUP($B44,[4]NUM5!$H$3:$P$177,3,FALSE)</f>
        <v>99</v>
      </c>
      <c r="T44" s="98">
        <f>VLOOKUP($B44,[4]NUM5!$H$3:$P$177,4,FALSE)</f>
        <v>67</v>
      </c>
      <c r="U44" s="98">
        <f>VLOOKUP($B44,[4]NUM5!$H$3:$P$177,5,FALSE)</f>
        <v>80</v>
      </c>
      <c r="V44" s="98">
        <f>VLOOKUP($B44,[4]NUM5!$H$3:$P$177,6,FALSE)</f>
        <v>87</v>
      </c>
      <c r="W44" s="98">
        <f>VLOOKUP($B44,[4]NUM5!$H$3:$P$177,7,FALSE)</f>
        <v>63</v>
      </c>
      <c r="X44" s="98">
        <f>VLOOKUP($B44,[4]NUM5!$H$3:$P$177,8,FALSE)</f>
        <v>134</v>
      </c>
      <c r="Y44" s="73"/>
      <c r="Z44" s="73"/>
      <c r="AA44" s="73"/>
      <c r="AB44" s="73"/>
      <c r="AC44" s="73"/>
      <c r="AD44" s="15">
        <f t="shared" si="1"/>
        <v>606</v>
      </c>
    </row>
    <row r="45" spans="1:30" ht="15" thickBot="1" x14ac:dyDescent="0.25">
      <c r="A45" s="94" t="s">
        <v>75</v>
      </c>
      <c r="B45" s="184" t="s">
        <v>72</v>
      </c>
      <c r="C45" s="59"/>
      <c r="D45" s="200"/>
      <c r="E45" s="98">
        <f>IFERROR(VLOOKUP($B45,[4]NUM6!$H$3:$P$155,2,FALSE),0)</f>
        <v>0</v>
      </c>
      <c r="F45" s="98">
        <f>IFERROR(VLOOKUP($B45,[4]NUM6!$H$3:$P$155,3,FALSE),0)</f>
        <v>0</v>
      </c>
      <c r="G45" s="98">
        <f>IFERROR(VLOOKUP($B45,[4]NUM6!$H$3:$P$155,4,FALSE),0)</f>
        <v>3</v>
      </c>
      <c r="H45" s="98">
        <f>IFERROR(VLOOKUP($B45,[4]NUM6!$H$3:$P$155,5,FALSE),0)</f>
        <v>0</v>
      </c>
      <c r="I45" s="98">
        <f>IFERROR(VLOOKUP($B45,[4]NUM6!$H$3:$P$155,6,FALSE),0)</f>
        <v>0</v>
      </c>
      <c r="J45" s="98">
        <f>IFERROR(VLOOKUP($B45,[4]NUM6!$H$3:$P$155,7,FALSE),0)</f>
        <v>2</v>
      </c>
      <c r="K45" s="98">
        <f>IFERROR(VLOOKUP($B45,[4]NUM6!$H$3:$P$155,8,FALSE),0)</f>
        <v>0</v>
      </c>
      <c r="L45" s="73"/>
      <c r="M45" s="73"/>
      <c r="N45" s="73"/>
      <c r="O45" s="73"/>
      <c r="P45" s="73"/>
      <c r="Q45" s="15">
        <f t="shared" si="0"/>
        <v>5</v>
      </c>
      <c r="R45" s="98">
        <f>VLOOKUP($B45,[4]NUM5!$H$3:$P$177,2,FALSE)</f>
        <v>21</v>
      </c>
      <c r="S45" s="98">
        <f>VLOOKUP($B45,[4]NUM5!$H$3:$P$177,3,FALSE)</f>
        <v>28</v>
      </c>
      <c r="T45" s="98">
        <f>VLOOKUP($B45,[4]NUM5!$H$3:$P$177,4,FALSE)</f>
        <v>20</v>
      </c>
      <c r="U45" s="98">
        <f>VLOOKUP($B45,[4]NUM5!$H$3:$P$177,5,FALSE)</f>
        <v>14</v>
      </c>
      <c r="V45" s="98">
        <f>VLOOKUP($B45,[4]NUM5!$H$3:$P$177,6,FALSE)</f>
        <v>37</v>
      </c>
      <c r="W45" s="98">
        <f>VLOOKUP($B45,[4]NUM5!$H$3:$P$177,7,FALSE)</f>
        <v>17</v>
      </c>
      <c r="X45" s="98">
        <f>VLOOKUP($B45,[4]NUM5!$H$3:$P$177,8,FALSE)</f>
        <v>34</v>
      </c>
      <c r="Y45" s="73"/>
      <c r="Z45" s="73"/>
      <c r="AA45" s="73"/>
      <c r="AB45" s="73"/>
      <c r="AC45" s="73"/>
      <c r="AD45" s="15">
        <f t="shared" si="1"/>
        <v>171</v>
      </c>
    </row>
    <row r="46" spans="1:30" ht="15" thickBot="1" x14ac:dyDescent="0.25">
      <c r="A46" s="94" t="s">
        <v>75</v>
      </c>
      <c r="B46" s="184" t="s">
        <v>73</v>
      </c>
      <c r="C46" s="59"/>
      <c r="D46" s="200"/>
      <c r="E46" s="98">
        <f>IFERROR(VLOOKUP($B46,[4]NUM6!$H$3:$P$155,2,FALSE),0)</f>
        <v>0</v>
      </c>
      <c r="F46" s="98">
        <f>IFERROR(VLOOKUP($B46,[4]NUM6!$H$3:$P$155,3,FALSE),0)</f>
        <v>0</v>
      </c>
      <c r="G46" s="98">
        <f>IFERROR(VLOOKUP($B46,[4]NUM6!$H$3:$P$155,4,FALSE),0)</f>
        <v>0</v>
      </c>
      <c r="H46" s="98">
        <f>IFERROR(VLOOKUP($B46,[4]NUM6!$H$3:$P$155,5,FALSE),0)</f>
        <v>0</v>
      </c>
      <c r="I46" s="98">
        <f>IFERROR(VLOOKUP($B46,[4]NUM6!$H$3:$P$155,6,FALSE),0)</f>
        <v>0</v>
      </c>
      <c r="J46" s="98">
        <f>IFERROR(VLOOKUP($B46,[4]NUM6!$H$3:$P$155,7,FALSE),0)</f>
        <v>0</v>
      </c>
      <c r="K46" s="98">
        <f>IFERROR(VLOOKUP($B46,[4]NUM6!$H$3:$P$155,8,FALSE),0)</f>
        <v>5</v>
      </c>
      <c r="L46" s="73"/>
      <c r="M46" s="73"/>
      <c r="N46" s="73"/>
      <c r="O46" s="73"/>
      <c r="P46" s="73"/>
      <c r="Q46" s="15">
        <f t="shared" si="0"/>
        <v>5</v>
      </c>
      <c r="R46" s="98">
        <f>VLOOKUP($B46,[4]NUM5!$H$3:$P$177,2,FALSE)</f>
        <v>189</v>
      </c>
      <c r="S46" s="98">
        <f>VLOOKUP($B46,[4]NUM5!$H$3:$P$177,3,FALSE)</f>
        <v>155</v>
      </c>
      <c r="T46" s="98">
        <f>VLOOKUP($B46,[4]NUM5!$H$3:$P$177,4,FALSE)</f>
        <v>98</v>
      </c>
      <c r="U46" s="98">
        <f>VLOOKUP($B46,[4]NUM5!$H$3:$P$177,5,FALSE)</f>
        <v>237</v>
      </c>
      <c r="V46" s="98">
        <f>VLOOKUP($B46,[4]NUM5!$H$3:$P$177,6,FALSE)</f>
        <v>160</v>
      </c>
      <c r="W46" s="98">
        <f>VLOOKUP($B46,[4]NUM5!$H$3:$P$177,7,FALSE)</f>
        <v>165</v>
      </c>
      <c r="X46" s="98">
        <f>VLOOKUP($B46,[4]NUM5!$H$3:$P$177,8,FALSE)</f>
        <v>210</v>
      </c>
      <c r="Y46" s="73"/>
      <c r="Z46" s="73"/>
      <c r="AA46" s="73"/>
      <c r="AB46" s="73"/>
      <c r="AC46" s="73"/>
      <c r="AD46" s="15">
        <f t="shared" si="1"/>
        <v>1214</v>
      </c>
    </row>
    <row r="47" spans="1:30" ht="15" thickBot="1" x14ac:dyDescent="0.25">
      <c r="A47" s="94" t="s">
        <v>75</v>
      </c>
      <c r="B47" s="184" t="s">
        <v>74</v>
      </c>
      <c r="C47" s="59"/>
      <c r="D47" s="200"/>
      <c r="E47" s="98">
        <f>IFERROR(VLOOKUP($B47,[4]NUM6!$H$3:$P$155,2,FALSE),0)</f>
        <v>0</v>
      </c>
      <c r="F47" s="98">
        <f>IFERROR(VLOOKUP($B47,[4]NUM6!$H$3:$P$155,3,FALSE),0)</f>
        <v>0</v>
      </c>
      <c r="G47" s="98">
        <f>IFERROR(VLOOKUP($B47,[4]NUM6!$H$3:$P$155,4,FALSE),0)</f>
        <v>4</v>
      </c>
      <c r="H47" s="98">
        <f>IFERROR(VLOOKUP($B47,[4]NUM6!$H$3:$P$155,5,FALSE),0)</f>
        <v>0</v>
      </c>
      <c r="I47" s="98">
        <f>IFERROR(VLOOKUP($B47,[4]NUM6!$H$3:$P$155,6,FALSE),0)</f>
        <v>0</v>
      </c>
      <c r="J47" s="98">
        <f>IFERROR(VLOOKUP($B47,[4]NUM6!$H$3:$P$155,7,FALSE),0)</f>
        <v>0</v>
      </c>
      <c r="K47" s="98">
        <f>IFERROR(VLOOKUP($B47,[4]NUM6!$H$3:$P$155,8,FALSE),0)</f>
        <v>6</v>
      </c>
      <c r="L47" s="73"/>
      <c r="M47" s="73"/>
      <c r="N47" s="73"/>
      <c r="O47" s="73"/>
      <c r="P47" s="73"/>
      <c r="Q47" s="15">
        <f t="shared" si="0"/>
        <v>10</v>
      </c>
      <c r="R47" s="98">
        <f>VLOOKUP($B47,[4]NUM5!$H$3:$P$177,2,FALSE)</f>
        <v>38</v>
      </c>
      <c r="S47" s="98">
        <f>VLOOKUP($B47,[4]NUM5!$H$3:$P$177,3,FALSE)</f>
        <v>41</v>
      </c>
      <c r="T47" s="98">
        <f>VLOOKUP($B47,[4]NUM5!$H$3:$P$177,4,FALSE)</f>
        <v>22</v>
      </c>
      <c r="U47" s="98">
        <f>VLOOKUP($B47,[4]NUM5!$H$3:$P$177,5,FALSE)</f>
        <v>33</v>
      </c>
      <c r="V47" s="98">
        <f>VLOOKUP($B47,[4]NUM5!$H$3:$P$177,6,FALSE)</f>
        <v>26</v>
      </c>
      <c r="W47" s="98">
        <f>VLOOKUP($B47,[4]NUM5!$H$3:$P$177,7,FALSE)</f>
        <v>0</v>
      </c>
      <c r="X47" s="98">
        <f>VLOOKUP($B47,[4]NUM5!$H$3:$P$177,8,FALSE)</f>
        <v>74</v>
      </c>
      <c r="Y47" s="73"/>
      <c r="Z47" s="73"/>
      <c r="AA47" s="73"/>
      <c r="AB47" s="73"/>
      <c r="AC47" s="73"/>
      <c r="AD47" s="15">
        <f t="shared" si="1"/>
        <v>234</v>
      </c>
    </row>
    <row r="48" spans="1:30" ht="22.5" customHeight="1" thickBot="1" x14ac:dyDescent="0.25">
      <c r="A48" s="351" t="s">
        <v>177</v>
      </c>
      <c r="B48" s="352"/>
      <c r="C48" s="276">
        <f>Metas!J76/D48</f>
        <v>3.9873239436619721</v>
      </c>
      <c r="D48" s="17">
        <f>+Q48/AD48</f>
        <v>2.5079477216531261E-2</v>
      </c>
      <c r="E48" s="51">
        <f>SUM(E38:E47)</f>
        <v>0</v>
      </c>
      <c r="F48" s="51">
        <f t="shared" ref="F48:P48" si="22">SUM(F38:F47)</f>
        <v>5</v>
      </c>
      <c r="G48" s="51">
        <f t="shared" si="22"/>
        <v>51</v>
      </c>
      <c r="H48" s="51">
        <f t="shared" si="22"/>
        <v>0</v>
      </c>
      <c r="I48" s="51">
        <f t="shared" ref="I48:J48" si="23">SUM(I38:I47)</f>
        <v>8</v>
      </c>
      <c r="J48" s="51">
        <f t="shared" si="23"/>
        <v>21</v>
      </c>
      <c r="K48" s="51">
        <f t="shared" ref="K48" si="24">SUM(K38:K47)</f>
        <v>57</v>
      </c>
      <c r="L48" s="51">
        <f t="shared" si="22"/>
        <v>0</v>
      </c>
      <c r="M48" s="51">
        <f t="shared" si="22"/>
        <v>0</v>
      </c>
      <c r="N48" s="51">
        <f t="shared" si="22"/>
        <v>0</v>
      </c>
      <c r="O48" s="51">
        <f t="shared" si="22"/>
        <v>0</v>
      </c>
      <c r="P48" s="51">
        <f t="shared" si="22"/>
        <v>0</v>
      </c>
      <c r="Q48" s="12">
        <f>SUM(Q38:Q47)</f>
        <v>142</v>
      </c>
      <c r="R48" s="51">
        <f t="shared" ref="R48:AC48" si="25">SUM(R38:R47)</f>
        <v>777</v>
      </c>
      <c r="S48" s="51">
        <f t="shared" si="25"/>
        <v>776</v>
      </c>
      <c r="T48" s="51">
        <f t="shared" si="25"/>
        <v>625</v>
      </c>
      <c r="U48" s="51">
        <f t="shared" si="25"/>
        <v>869</v>
      </c>
      <c r="V48" s="51">
        <f t="shared" ref="V48:W48" si="26">SUM(V38:V47)</f>
        <v>1039</v>
      </c>
      <c r="W48" s="51">
        <f t="shared" si="26"/>
        <v>537</v>
      </c>
      <c r="X48" s="51">
        <f t="shared" ref="X48" si="27">SUM(X38:X47)</f>
        <v>1039</v>
      </c>
      <c r="Y48" s="51">
        <f t="shared" si="25"/>
        <v>0</v>
      </c>
      <c r="Z48" s="51">
        <f t="shared" si="25"/>
        <v>0</v>
      </c>
      <c r="AA48" s="51">
        <f t="shared" si="25"/>
        <v>0</v>
      </c>
      <c r="AB48" s="51">
        <f t="shared" si="25"/>
        <v>0</v>
      </c>
      <c r="AC48" s="51">
        <f t="shared" si="25"/>
        <v>0</v>
      </c>
      <c r="AD48" s="12">
        <f>SUM(AD38:AD47)</f>
        <v>5662</v>
      </c>
    </row>
    <row r="49" spans="1:30" ht="15" thickBot="1" x14ac:dyDescent="0.25">
      <c r="A49" s="185" t="s">
        <v>89</v>
      </c>
      <c r="B49" s="184" t="s">
        <v>76</v>
      </c>
      <c r="C49" s="59"/>
      <c r="D49" s="200"/>
      <c r="E49" s="98">
        <f>IFERROR(VLOOKUP($B49,[4]NUM6!$H$3:$P$155,2,FALSE),0)</f>
        <v>46</v>
      </c>
      <c r="F49" s="98">
        <f>IFERROR(VLOOKUP($B49,[4]NUM6!$H$3:$P$155,3,FALSE),0)</f>
        <v>44</v>
      </c>
      <c r="G49" s="98">
        <f>IFERROR(VLOOKUP($B49,[4]NUM6!$H$3:$P$155,4,FALSE),0)</f>
        <v>0</v>
      </c>
      <c r="H49" s="98">
        <f>IFERROR(VLOOKUP($B49,[4]NUM6!$H$3:$P$155,5,FALSE),0)</f>
        <v>45</v>
      </c>
      <c r="I49" s="98">
        <f>IFERROR(VLOOKUP($B49,[4]NUM6!$H$3:$P$155,6,FALSE),0)</f>
        <v>57</v>
      </c>
      <c r="J49" s="98">
        <f>IFERROR(VLOOKUP($B49,[4]NUM6!$H$3:$P$155,7,FALSE),0)</f>
        <v>49</v>
      </c>
      <c r="K49" s="98">
        <f>IFERROR(VLOOKUP($B49,[4]NUM6!$H$3:$P$155,8,FALSE),0)</f>
        <v>83</v>
      </c>
      <c r="L49" s="73"/>
      <c r="M49" s="73"/>
      <c r="N49" s="73"/>
      <c r="O49" s="73"/>
      <c r="P49" s="73"/>
      <c r="Q49" s="15">
        <f t="shared" si="0"/>
        <v>324</v>
      </c>
      <c r="R49" s="98">
        <f>VLOOKUP($B49,[4]NUM5!$H$3:$P$177,2,FALSE)</f>
        <v>384</v>
      </c>
      <c r="S49" s="98">
        <f>VLOOKUP($B49,[4]NUM5!$H$3:$P$177,3,FALSE)</f>
        <v>428</v>
      </c>
      <c r="T49" s="98">
        <f>VLOOKUP($B49,[4]NUM5!$H$3:$P$177,4,FALSE)</f>
        <v>406</v>
      </c>
      <c r="U49" s="98">
        <f>VLOOKUP($B49,[4]NUM5!$H$3:$P$177,5,FALSE)</f>
        <v>273</v>
      </c>
      <c r="V49" s="98">
        <f>VLOOKUP($B49,[4]NUM5!$H$3:$P$177,6,FALSE)</f>
        <v>443</v>
      </c>
      <c r="W49" s="98">
        <f>VLOOKUP($B49,[4]NUM5!$H$3:$P$177,7,FALSE)</f>
        <v>748</v>
      </c>
      <c r="X49" s="98">
        <f>VLOOKUP($B49,[4]NUM5!$H$3:$P$177,8,FALSE)</f>
        <v>1012</v>
      </c>
      <c r="Y49" s="73"/>
      <c r="Z49" s="73"/>
      <c r="AA49" s="73"/>
      <c r="AB49" s="73"/>
      <c r="AC49" s="73"/>
      <c r="AD49" s="15">
        <f t="shared" si="1"/>
        <v>3694</v>
      </c>
    </row>
    <row r="50" spans="1:30" ht="15" thickBot="1" x14ac:dyDescent="0.25">
      <c r="A50" s="185" t="s">
        <v>89</v>
      </c>
      <c r="B50" s="184" t="s">
        <v>77</v>
      </c>
      <c r="C50" s="59"/>
      <c r="D50" s="200"/>
      <c r="E50" s="98">
        <f>IFERROR(VLOOKUP($B50,[4]NUM6!$H$3:$P$155,2,FALSE),0)</f>
        <v>5</v>
      </c>
      <c r="F50" s="98">
        <f>IFERROR(VLOOKUP($B50,[4]NUM6!$H$3:$P$155,3,FALSE),0)</f>
        <v>2</v>
      </c>
      <c r="G50" s="98">
        <f>IFERROR(VLOOKUP($B50,[4]NUM6!$H$3:$P$155,4,FALSE),0)</f>
        <v>0</v>
      </c>
      <c r="H50" s="98">
        <f>IFERROR(VLOOKUP($B50,[4]NUM6!$H$3:$P$155,5,FALSE),0)</f>
        <v>5</v>
      </c>
      <c r="I50" s="98">
        <f>IFERROR(VLOOKUP($B50,[4]NUM6!$H$3:$P$155,6,FALSE),0)</f>
        <v>6</v>
      </c>
      <c r="J50" s="98">
        <f>IFERROR(VLOOKUP($B50,[4]NUM6!$H$3:$P$155,7,FALSE),0)</f>
        <v>1</v>
      </c>
      <c r="K50" s="98">
        <f>IFERROR(VLOOKUP($B50,[4]NUM6!$H$3:$P$155,8,FALSE),0)</f>
        <v>0</v>
      </c>
      <c r="L50" s="73"/>
      <c r="M50" s="73"/>
      <c r="N50" s="73"/>
      <c r="O50" s="73"/>
      <c r="P50" s="73"/>
      <c r="Q50" s="15">
        <f t="shared" si="0"/>
        <v>19</v>
      </c>
      <c r="R50" s="98">
        <f>VLOOKUP($B50,[4]NUM5!$H$3:$P$177,2,FALSE)</f>
        <v>47</v>
      </c>
      <c r="S50" s="98">
        <f>VLOOKUP($B50,[4]NUM5!$H$3:$P$177,3,FALSE)</f>
        <v>27</v>
      </c>
      <c r="T50" s="98">
        <f>VLOOKUP($B50,[4]NUM5!$H$3:$P$177,4,FALSE)</f>
        <v>91</v>
      </c>
      <c r="U50" s="98">
        <f>VLOOKUP($B50,[4]NUM5!$H$3:$P$177,5,FALSE)</f>
        <v>62</v>
      </c>
      <c r="V50" s="98">
        <f>VLOOKUP($B50,[4]NUM5!$H$3:$P$177,6,FALSE)</f>
        <v>61</v>
      </c>
      <c r="W50" s="98">
        <f>VLOOKUP($B50,[4]NUM5!$H$3:$P$177,7,FALSE)</f>
        <v>54</v>
      </c>
      <c r="X50" s="98">
        <f>VLOOKUP($B50,[4]NUM5!$H$3:$P$177,8,FALSE)</f>
        <v>91</v>
      </c>
      <c r="Y50" s="73"/>
      <c r="Z50" s="73"/>
      <c r="AA50" s="73"/>
      <c r="AB50" s="73"/>
      <c r="AC50" s="73"/>
      <c r="AD50" s="15">
        <f t="shared" si="1"/>
        <v>433</v>
      </c>
    </row>
    <row r="51" spans="1:30" ht="15" thickBot="1" x14ac:dyDescent="0.25">
      <c r="A51" s="185" t="s">
        <v>89</v>
      </c>
      <c r="B51" s="184" t="s">
        <v>78</v>
      </c>
      <c r="C51" s="59"/>
      <c r="D51" s="200"/>
      <c r="E51" s="98">
        <f>IFERROR(VLOOKUP($B51,[4]NUM6!$H$3:$P$155,2,FALSE),0)</f>
        <v>3</v>
      </c>
      <c r="F51" s="98">
        <f>IFERROR(VLOOKUP($B51,[4]NUM6!$H$3:$P$155,3,FALSE),0)</f>
        <v>1</v>
      </c>
      <c r="G51" s="98">
        <f>IFERROR(VLOOKUP($B51,[4]NUM6!$H$3:$P$155,4,FALSE),0)</f>
        <v>0</v>
      </c>
      <c r="H51" s="98">
        <f>IFERROR(VLOOKUP($B51,[4]NUM6!$H$3:$P$155,5,FALSE),0)</f>
        <v>0</v>
      </c>
      <c r="I51" s="98">
        <f>IFERROR(VLOOKUP($B51,[4]NUM6!$H$3:$P$155,6,FALSE),0)</f>
        <v>1</v>
      </c>
      <c r="J51" s="98">
        <f>IFERROR(VLOOKUP($B51,[4]NUM6!$H$3:$P$155,7,FALSE),0)</f>
        <v>4</v>
      </c>
      <c r="K51" s="98">
        <f>IFERROR(VLOOKUP($B51,[4]NUM6!$H$3:$P$155,8,FALSE),0)</f>
        <v>0</v>
      </c>
      <c r="L51" s="73"/>
      <c r="M51" s="73"/>
      <c r="N51" s="73"/>
      <c r="O51" s="73"/>
      <c r="P51" s="73"/>
      <c r="Q51" s="15">
        <f t="shared" si="0"/>
        <v>9</v>
      </c>
      <c r="R51" s="98">
        <f>VLOOKUP($B51,[4]NUM5!$H$3:$P$177,2,FALSE)</f>
        <v>38</v>
      </c>
      <c r="S51" s="98">
        <f>VLOOKUP($B51,[4]NUM5!$H$3:$P$177,3,FALSE)</f>
        <v>13</v>
      </c>
      <c r="T51" s="98">
        <f>VLOOKUP($B51,[4]NUM5!$H$3:$P$177,4,FALSE)</f>
        <v>49</v>
      </c>
      <c r="U51" s="98">
        <f>VLOOKUP($B51,[4]NUM5!$H$3:$P$177,5,FALSE)</f>
        <v>43</v>
      </c>
      <c r="V51" s="98">
        <f>VLOOKUP($B51,[4]NUM5!$H$3:$P$177,6,FALSE)</f>
        <v>39</v>
      </c>
      <c r="W51" s="98">
        <f>VLOOKUP($B51,[4]NUM5!$H$3:$P$177,7,FALSE)</f>
        <v>70</v>
      </c>
      <c r="X51" s="98">
        <f>VLOOKUP($B51,[4]NUM5!$H$3:$P$177,8,FALSE)</f>
        <v>46</v>
      </c>
      <c r="Y51" s="73"/>
      <c r="Z51" s="73"/>
      <c r="AA51" s="73"/>
      <c r="AB51" s="73"/>
      <c r="AC51" s="73"/>
      <c r="AD51" s="15">
        <f t="shared" si="1"/>
        <v>298</v>
      </c>
    </row>
    <row r="52" spans="1:30" ht="15" thickBot="1" x14ac:dyDescent="0.25">
      <c r="A52" s="185" t="s">
        <v>89</v>
      </c>
      <c r="B52" s="184" t="s">
        <v>79</v>
      </c>
      <c r="C52" s="59"/>
      <c r="D52" s="200"/>
      <c r="E52" s="98">
        <f>IFERROR(VLOOKUP($B52,[4]NUM6!$H$3:$P$155,2,FALSE),0)</f>
        <v>5</v>
      </c>
      <c r="F52" s="98">
        <f>IFERROR(VLOOKUP($B52,[4]NUM6!$H$3:$P$155,3,FALSE),0)</f>
        <v>0</v>
      </c>
      <c r="G52" s="98">
        <f>IFERROR(VLOOKUP($B52,[4]NUM6!$H$3:$P$155,4,FALSE),0)</f>
        <v>0</v>
      </c>
      <c r="H52" s="98">
        <f>IFERROR(VLOOKUP($B52,[4]NUM6!$H$3:$P$155,5,FALSE),0)</f>
        <v>0</v>
      </c>
      <c r="I52" s="98">
        <f>IFERROR(VLOOKUP($B52,[4]NUM6!$H$3:$P$155,6,FALSE),0)</f>
        <v>2</v>
      </c>
      <c r="J52" s="98">
        <f>IFERROR(VLOOKUP($B52,[4]NUM6!$H$3:$P$155,7,FALSE),0)</f>
        <v>1</v>
      </c>
      <c r="K52" s="98">
        <f>IFERROR(VLOOKUP($B52,[4]NUM6!$H$3:$P$155,8,FALSE),0)</f>
        <v>0</v>
      </c>
      <c r="L52" s="73"/>
      <c r="M52" s="73"/>
      <c r="N52" s="73"/>
      <c r="O52" s="73"/>
      <c r="P52" s="73"/>
      <c r="Q52" s="15">
        <f t="shared" si="0"/>
        <v>8</v>
      </c>
      <c r="R52" s="98">
        <f>VLOOKUP($B52,[4]NUM5!$H$3:$P$177,2,FALSE)</f>
        <v>36</v>
      </c>
      <c r="S52" s="98">
        <f>VLOOKUP($B52,[4]NUM5!$H$3:$P$177,3,FALSE)</f>
        <v>33</v>
      </c>
      <c r="T52" s="98">
        <f>VLOOKUP($B52,[4]NUM5!$H$3:$P$177,4,FALSE)</f>
        <v>19</v>
      </c>
      <c r="U52" s="98">
        <f>VLOOKUP($B52,[4]NUM5!$H$3:$P$177,5,FALSE)</f>
        <v>32</v>
      </c>
      <c r="V52" s="98">
        <f>VLOOKUP($B52,[4]NUM5!$H$3:$P$177,6,FALSE)</f>
        <v>59</v>
      </c>
      <c r="W52" s="98">
        <f>VLOOKUP($B52,[4]NUM5!$H$3:$P$177,7,FALSE)</f>
        <v>71</v>
      </c>
      <c r="X52" s="98">
        <f>VLOOKUP($B52,[4]NUM5!$H$3:$P$177,8,FALSE)</f>
        <v>57</v>
      </c>
      <c r="Y52" s="73"/>
      <c r="Z52" s="73"/>
      <c r="AA52" s="73"/>
      <c r="AB52" s="73"/>
      <c r="AC52" s="73"/>
      <c r="AD52" s="15">
        <f t="shared" si="1"/>
        <v>307</v>
      </c>
    </row>
    <row r="53" spans="1:30" ht="15" thickBot="1" x14ac:dyDescent="0.25">
      <c r="A53" s="185" t="s">
        <v>89</v>
      </c>
      <c r="B53" s="184" t="s">
        <v>80</v>
      </c>
      <c r="C53" s="59"/>
      <c r="D53" s="200"/>
      <c r="E53" s="98">
        <f>IFERROR(VLOOKUP($B53,[4]NUM6!$H$3:$P$155,2,FALSE),0)</f>
        <v>1</v>
      </c>
      <c r="F53" s="98">
        <f>IFERROR(VLOOKUP($B53,[4]NUM6!$H$3:$P$155,3,FALSE),0)</f>
        <v>1</v>
      </c>
      <c r="G53" s="98">
        <f>IFERROR(VLOOKUP($B53,[4]NUM6!$H$3:$P$155,4,FALSE),0)</f>
        <v>0</v>
      </c>
      <c r="H53" s="98">
        <f>IFERROR(VLOOKUP($B53,[4]NUM6!$H$3:$P$155,5,FALSE),0)</f>
        <v>3</v>
      </c>
      <c r="I53" s="98">
        <f>IFERROR(VLOOKUP($B53,[4]NUM6!$H$3:$P$155,6,FALSE),0)</f>
        <v>0</v>
      </c>
      <c r="J53" s="98">
        <f>IFERROR(VLOOKUP($B53,[4]NUM6!$H$3:$P$155,7,FALSE),0)</f>
        <v>1</v>
      </c>
      <c r="K53" s="98">
        <f>IFERROR(VLOOKUP($B53,[4]NUM6!$H$3:$P$155,8,FALSE),0)</f>
        <v>0</v>
      </c>
      <c r="L53" s="73"/>
      <c r="M53" s="73"/>
      <c r="N53" s="73"/>
      <c r="O53" s="73"/>
      <c r="P53" s="73"/>
      <c r="Q53" s="15">
        <f t="shared" si="0"/>
        <v>6</v>
      </c>
      <c r="R53" s="98">
        <f>VLOOKUP($B53,[4]NUM5!$H$3:$P$177,2,FALSE)</f>
        <v>0</v>
      </c>
      <c r="S53" s="98">
        <f>VLOOKUP($B53,[4]NUM5!$H$3:$P$177,3,FALSE)</f>
        <v>0</v>
      </c>
      <c r="T53" s="98">
        <f>VLOOKUP($B53,[4]NUM5!$H$3:$P$177,4,FALSE)</f>
        <v>26</v>
      </c>
      <c r="U53" s="98">
        <f>VLOOKUP($B53,[4]NUM5!$H$3:$P$177,5,FALSE)</f>
        <v>21</v>
      </c>
      <c r="V53" s="98">
        <f>VLOOKUP($B53,[4]NUM5!$H$3:$P$177,6,FALSE)</f>
        <v>13</v>
      </c>
      <c r="W53" s="98">
        <f>VLOOKUP($B53,[4]NUM5!$H$3:$P$177,7,FALSE)</f>
        <v>17</v>
      </c>
      <c r="X53" s="98">
        <f>VLOOKUP($B53,[4]NUM5!$H$3:$P$177,8,FALSE)</f>
        <v>13</v>
      </c>
      <c r="Y53" s="73"/>
      <c r="Z53" s="73"/>
      <c r="AA53" s="73"/>
      <c r="AB53" s="73"/>
      <c r="AC53" s="73"/>
      <c r="AD53" s="15">
        <f t="shared" si="1"/>
        <v>90</v>
      </c>
    </row>
    <row r="54" spans="1:30" ht="15" thickBot="1" x14ac:dyDescent="0.25">
      <c r="A54" s="185" t="s">
        <v>89</v>
      </c>
      <c r="B54" s="184" t="s">
        <v>81</v>
      </c>
      <c r="C54" s="59"/>
      <c r="D54" s="200"/>
      <c r="E54" s="98">
        <f>IFERROR(VLOOKUP($B54,[4]NUM6!$H$3:$P$155,2,FALSE),0)</f>
        <v>2</v>
      </c>
      <c r="F54" s="98">
        <f>IFERROR(VLOOKUP($B54,[4]NUM6!$H$3:$P$155,3,FALSE),0)</f>
        <v>2</v>
      </c>
      <c r="G54" s="98">
        <f>IFERROR(VLOOKUP($B54,[4]NUM6!$H$3:$P$155,4,FALSE),0)</f>
        <v>0</v>
      </c>
      <c r="H54" s="98">
        <f>IFERROR(VLOOKUP($B54,[4]NUM6!$H$3:$P$155,5,FALSE),0)</f>
        <v>3</v>
      </c>
      <c r="I54" s="98">
        <f>IFERROR(VLOOKUP($B54,[4]NUM6!$H$3:$P$155,6,FALSE),0)</f>
        <v>5</v>
      </c>
      <c r="J54" s="98">
        <f>IFERROR(VLOOKUP($B54,[4]NUM6!$H$3:$P$155,7,FALSE),0)</f>
        <v>5</v>
      </c>
      <c r="K54" s="98">
        <f>IFERROR(VLOOKUP($B54,[4]NUM6!$H$3:$P$155,8,FALSE),0)</f>
        <v>0</v>
      </c>
      <c r="L54" s="73"/>
      <c r="M54" s="73"/>
      <c r="N54" s="73"/>
      <c r="O54" s="73"/>
      <c r="P54" s="73"/>
      <c r="Q54" s="15">
        <f t="shared" si="0"/>
        <v>17</v>
      </c>
      <c r="R54" s="98">
        <f>VLOOKUP($B54,[4]NUM5!$H$3:$P$177,2,FALSE)</f>
        <v>25</v>
      </c>
      <c r="S54" s="98">
        <f>VLOOKUP($B54,[4]NUM5!$H$3:$P$177,3,FALSE)</f>
        <v>41</v>
      </c>
      <c r="T54" s="98">
        <f>VLOOKUP($B54,[4]NUM5!$H$3:$P$177,4,FALSE)</f>
        <v>33</v>
      </c>
      <c r="U54" s="98">
        <f>VLOOKUP($B54,[4]NUM5!$H$3:$P$177,5,FALSE)</f>
        <v>51</v>
      </c>
      <c r="V54" s="98">
        <f>VLOOKUP($B54,[4]NUM5!$H$3:$P$177,6,FALSE)</f>
        <v>63</v>
      </c>
      <c r="W54" s="98">
        <f>VLOOKUP($B54,[4]NUM5!$H$3:$P$177,7,FALSE)</f>
        <v>46</v>
      </c>
      <c r="X54" s="98">
        <f>VLOOKUP($B54,[4]NUM5!$H$3:$P$177,8,FALSE)</f>
        <v>53</v>
      </c>
      <c r="Y54" s="73"/>
      <c r="Z54" s="73"/>
      <c r="AA54" s="73"/>
      <c r="AB54" s="73"/>
      <c r="AC54" s="73"/>
      <c r="AD54" s="15">
        <f t="shared" si="1"/>
        <v>312</v>
      </c>
    </row>
    <row r="55" spans="1:30" ht="15" thickBot="1" x14ac:dyDescent="0.25">
      <c r="A55" s="185" t="s">
        <v>89</v>
      </c>
      <c r="B55" s="184" t="s">
        <v>82</v>
      </c>
      <c r="C55" s="59"/>
      <c r="D55" s="200"/>
      <c r="E55" s="98">
        <f>IFERROR(VLOOKUP($B55,[4]NUM6!$H$3:$P$155,2,FALSE),0)</f>
        <v>2</v>
      </c>
      <c r="F55" s="98">
        <f>IFERROR(VLOOKUP($B55,[4]NUM6!$H$3:$P$155,3,FALSE),0)</f>
        <v>0</v>
      </c>
      <c r="G55" s="98">
        <f>IFERROR(VLOOKUP($B55,[4]NUM6!$H$3:$P$155,4,FALSE),0)</f>
        <v>0</v>
      </c>
      <c r="H55" s="98">
        <f>IFERROR(VLOOKUP($B55,[4]NUM6!$H$3:$P$155,5,FALSE),0)</f>
        <v>2</v>
      </c>
      <c r="I55" s="98">
        <f>IFERROR(VLOOKUP($B55,[4]NUM6!$H$3:$P$155,6,FALSE),0)</f>
        <v>0</v>
      </c>
      <c r="J55" s="98">
        <f>IFERROR(VLOOKUP($B55,[4]NUM6!$H$3:$P$155,7,FALSE),0)</f>
        <v>7</v>
      </c>
      <c r="K55" s="98">
        <f>IFERROR(VLOOKUP($B55,[4]NUM6!$H$3:$P$155,8,FALSE),0)</f>
        <v>0</v>
      </c>
      <c r="L55" s="73"/>
      <c r="M55" s="73"/>
      <c r="N55" s="73"/>
      <c r="O55" s="73"/>
      <c r="P55" s="73"/>
      <c r="Q55" s="15">
        <f t="shared" si="0"/>
        <v>11</v>
      </c>
      <c r="R55" s="98">
        <f>VLOOKUP($B55,[4]NUM5!$H$3:$P$177,2,FALSE)</f>
        <v>0</v>
      </c>
      <c r="S55" s="98">
        <f>VLOOKUP($B55,[4]NUM5!$H$3:$P$177,3,FALSE)</f>
        <v>0</v>
      </c>
      <c r="T55" s="98">
        <f>VLOOKUP($B55,[4]NUM5!$H$3:$P$177,4,FALSE)</f>
        <v>78</v>
      </c>
      <c r="U55" s="98">
        <f>VLOOKUP($B55,[4]NUM5!$H$3:$P$177,5,FALSE)</f>
        <v>32</v>
      </c>
      <c r="V55" s="98">
        <f>VLOOKUP($B55,[4]NUM5!$H$3:$P$177,6,FALSE)</f>
        <v>52</v>
      </c>
      <c r="W55" s="98">
        <f>VLOOKUP($B55,[4]NUM5!$H$3:$P$177,7,FALSE)</f>
        <v>60</v>
      </c>
      <c r="X55" s="98">
        <f>VLOOKUP($B55,[4]NUM5!$H$3:$P$177,8,FALSE)</f>
        <v>43</v>
      </c>
      <c r="Y55" s="73"/>
      <c r="Z55" s="73"/>
      <c r="AA55" s="73"/>
      <c r="AB55" s="73"/>
      <c r="AC55" s="73"/>
      <c r="AD55" s="15">
        <f t="shared" si="1"/>
        <v>265</v>
      </c>
    </row>
    <row r="56" spans="1:30" ht="15" thickBot="1" x14ac:dyDescent="0.25">
      <c r="A56" s="185" t="s">
        <v>89</v>
      </c>
      <c r="B56" s="184" t="s">
        <v>83</v>
      </c>
      <c r="C56" s="59"/>
      <c r="D56" s="200"/>
      <c r="E56" s="98">
        <f>IFERROR(VLOOKUP($B56,[4]NUM6!$H$3:$P$155,2,FALSE),0)</f>
        <v>0</v>
      </c>
      <c r="F56" s="98">
        <f>IFERROR(VLOOKUP($B56,[4]NUM6!$H$3:$P$155,3,FALSE),0)</f>
        <v>0</v>
      </c>
      <c r="G56" s="98">
        <f>IFERROR(VLOOKUP($B56,[4]NUM6!$H$3:$P$155,4,FALSE),0)</f>
        <v>0</v>
      </c>
      <c r="H56" s="98">
        <f>IFERROR(VLOOKUP($B56,[4]NUM6!$H$3:$P$155,5,FALSE),0)</f>
        <v>0</v>
      </c>
      <c r="I56" s="98">
        <f>IFERROR(VLOOKUP($B56,[4]NUM6!$H$3:$P$155,6,FALSE),0)</f>
        <v>0</v>
      </c>
      <c r="J56" s="98">
        <f>IFERROR(VLOOKUP($B56,[4]NUM6!$H$3:$P$155,7,FALSE),0)</f>
        <v>4</v>
      </c>
      <c r="K56" s="98">
        <f>IFERROR(VLOOKUP($B56,[4]NUM6!$H$3:$P$155,8,FALSE),0)</f>
        <v>0</v>
      </c>
      <c r="L56" s="73"/>
      <c r="M56" s="73"/>
      <c r="N56" s="73"/>
      <c r="O56" s="73"/>
      <c r="P56" s="73"/>
      <c r="Q56" s="15">
        <f t="shared" si="0"/>
        <v>4</v>
      </c>
      <c r="R56" s="98">
        <f>VLOOKUP($B56,[4]NUM5!$H$3:$P$177,2,FALSE)</f>
        <v>0</v>
      </c>
      <c r="S56" s="98">
        <f>VLOOKUP($B56,[4]NUM5!$H$3:$P$177,3,FALSE)</f>
        <v>13</v>
      </c>
      <c r="T56" s="98">
        <f>VLOOKUP($B56,[4]NUM5!$H$3:$P$177,4,FALSE)</f>
        <v>38</v>
      </c>
      <c r="U56" s="98">
        <f>VLOOKUP($B56,[4]NUM5!$H$3:$P$177,5,FALSE)</f>
        <v>43</v>
      </c>
      <c r="V56" s="98">
        <f>VLOOKUP($B56,[4]NUM5!$H$3:$P$177,6,FALSE)</f>
        <v>27</v>
      </c>
      <c r="W56" s="98">
        <f>VLOOKUP($B56,[4]NUM5!$H$3:$P$177,7,FALSE)</f>
        <v>25</v>
      </c>
      <c r="X56" s="98">
        <f>VLOOKUP($B56,[4]NUM5!$H$3:$P$177,8,FALSE)</f>
        <v>16</v>
      </c>
      <c r="Y56" s="73"/>
      <c r="Z56" s="73"/>
      <c r="AA56" s="73"/>
      <c r="AB56" s="73"/>
      <c r="AC56" s="73"/>
      <c r="AD56" s="15">
        <f t="shared" si="1"/>
        <v>162</v>
      </c>
    </row>
    <row r="57" spans="1:30" ht="15" thickBot="1" x14ac:dyDescent="0.25">
      <c r="A57" s="185" t="s">
        <v>89</v>
      </c>
      <c r="B57" s="184" t="s">
        <v>84</v>
      </c>
      <c r="C57" s="59"/>
      <c r="D57" s="200"/>
      <c r="E57" s="98">
        <f>IFERROR(VLOOKUP($B57,[4]NUM6!$H$3:$P$155,2,FALSE),0)</f>
        <v>6</v>
      </c>
      <c r="F57" s="98">
        <f>IFERROR(VLOOKUP($B57,[4]NUM6!$H$3:$P$155,3,FALSE),0)</f>
        <v>0</v>
      </c>
      <c r="G57" s="98">
        <f>IFERROR(VLOOKUP($B57,[4]NUM6!$H$3:$P$155,4,FALSE),0)</f>
        <v>0</v>
      </c>
      <c r="H57" s="98">
        <f>IFERROR(VLOOKUP($B57,[4]NUM6!$H$3:$P$155,5,FALSE),0)</f>
        <v>4</v>
      </c>
      <c r="I57" s="98">
        <f>IFERROR(VLOOKUP($B57,[4]NUM6!$H$3:$P$155,6,FALSE),0)</f>
        <v>3</v>
      </c>
      <c r="J57" s="98">
        <f>IFERROR(VLOOKUP($B57,[4]NUM6!$H$3:$P$155,7,FALSE),0)</f>
        <v>8</v>
      </c>
      <c r="K57" s="98">
        <f>IFERROR(VLOOKUP($B57,[4]NUM6!$H$3:$P$155,8,FALSE),0)</f>
        <v>0</v>
      </c>
      <c r="L57" s="73"/>
      <c r="M57" s="73"/>
      <c r="N57" s="73"/>
      <c r="O57" s="73"/>
      <c r="P57" s="73"/>
      <c r="Q57" s="15">
        <f t="shared" si="0"/>
        <v>21</v>
      </c>
      <c r="R57" s="98">
        <f>VLOOKUP($B57,[4]NUM5!$H$3:$P$177,2,FALSE)</f>
        <v>72</v>
      </c>
      <c r="S57" s="98">
        <f>VLOOKUP($B57,[4]NUM5!$H$3:$P$177,3,FALSE)</f>
        <v>0</v>
      </c>
      <c r="T57" s="98">
        <f>VLOOKUP($B57,[4]NUM5!$H$3:$P$177,4,FALSE)</f>
        <v>139</v>
      </c>
      <c r="U57" s="98">
        <f>VLOOKUP($B57,[4]NUM5!$H$3:$P$177,5,FALSE)</f>
        <v>60</v>
      </c>
      <c r="V57" s="98">
        <f>VLOOKUP($B57,[4]NUM5!$H$3:$P$177,6,FALSE)</f>
        <v>68</v>
      </c>
      <c r="W57" s="98">
        <f>VLOOKUP($B57,[4]NUM5!$H$3:$P$177,7,FALSE)</f>
        <v>100</v>
      </c>
      <c r="X57" s="98">
        <f>VLOOKUP($B57,[4]NUM5!$H$3:$P$177,8,FALSE)</f>
        <v>84</v>
      </c>
      <c r="Y57" s="73"/>
      <c r="Z57" s="73"/>
      <c r="AA57" s="73"/>
      <c r="AB57" s="73"/>
      <c r="AC57" s="73"/>
      <c r="AD57" s="15">
        <f t="shared" si="1"/>
        <v>523</v>
      </c>
    </row>
    <row r="58" spans="1:30" ht="15" thickBot="1" x14ac:dyDescent="0.25">
      <c r="A58" s="185" t="s">
        <v>89</v>
      </c>
      <c r="B58" s="184" t="s">
        <v>85</v>
      </c>
      <c r="C58" s="59"/>
      <c r="D58" s="200"/>
      <c r="E58" s="98">
        <f>IFERROR(VLOOKUP($B58,[4]NUM6!$H$3:$P$155,2,FALSE),0)</f>
        <v>4</v>
      </c>
      <c r="F58" s="98">
        <f>IFERROR(VLOOKUP($B58,[4]NUM6!$H$3:$P$155,3,FALSE),0)</f>
        <v>1</v>
      </c>
      <c r="G58" s="98">
        <f>IFERROR(VLOOKUP($B58,[4]NUM6!$H$3:$P$155,4,FALSE),0)</f>
        <v>0</v>
      </c>
      <c r="H58" s="98">
        <f>IFERROR(VLOOKUP($B58,[4]NUM6!$H$3:$P$155,5,FALSE),0)</f>
        <v>6</v>
      </c>
      <c r="I58" s="98">
        <f>IFERROR(VLOOKUP($B58,[4]NUM6!$H$3:$P$155,6,FALSE),0)</f>
        <v>0</v>
      </c>
      <c r="J58" s="98">
        <f>IFERROR(VLOOKUP($B58,[4]NUM6!$H$3:$P$155,7,FALSE),0)</f>
        <v>3</v>
      </c>
      <c r="K58" s="98">
        <f>IFERROR(VLOOKUP($B58,[4]NUM6!$H$3:$P$155,8,FALSE),0)</f>
        <v>0</v>
      </c>
      <c r="L58" s="73"/>
      <c r="M58" s="73"/>
      <c r="N58" s="73"/>
      <c r="O58" s="73"/>
      <c r="P58" s="73"/>
      <c r="Q58" s="15">
        <f t="shared" si="0"/>
        <v>14</v>
      </c>
      <c r="R58" s="98">
        <f>VLOOKUP($B58,[4]NUM5!$H$3:$P$177,2,FALSE)</f>
        <v>30</v>
      </c>
      <c r="S58" s="98">
        <f>VLOOKUP($B58,[4]NUM5!$H$3:$P$177,3,FALSE)</f>
        <v>0</v>
      </c>
      <c r="T58" s="98">
        <f>VLOOKUP($B58,[4]NUM5!$H$3:$P$177,4,FALSE)</f>
        <v>28</v>
      </c>
      <c r="U58" s="98">
        <f>VLOOKUP($B58,[4]NUM5!$H$3:$P$177,5,FALSE)</f>
        <v>21</v>
      </c>
      <c r="V58" s="98">
        <f>VLOOKUP($B58,[4]NUM5!$H$3:$P$177,6,FALSE)</f>
        <v>0</v>
      </c>
      <c r="W58" s="98">
        <f>VLOOKUP($B58,[4]NUM5!$H$3:$P$177,7,FALSE)</f>
        <v>31</v>
      </c>
      <c r="X58" s="98">
        <f>VLOOKUP($B58,[4]NUM5!$H$3:$P$177,8,FALSE)</f>
        <v>36</v>
      </c>
      <c r="Y58" s="73"/>
      <c r="Z58" s="73"/>
      <c r="AA58" s="73"/>
      <c r="AB58" s="73"/>
      <c r="AC58" s="73"/>
      <c r="AD58" s="15">
        <f t="shared" si="1"/>
        <v>146</v>
      </c>
    </row>
    <row r="59" spans="1:30" ht="15" thickBot="1" x14ac:dyDescent="0.25">
      <c r="A59" s="185" t="s">
        <v>89</v>
      </c>
      <c r="B59" s="184" t="s">
        <v>86</v>
      </c>
      <c r="C59" s="59"/>
      <c r="D59" s="200"/>
      <c r="E59" s="98">
        <f>IFERROR(VLOOKUP($B59,[4]NUM6!$H$3:$P$155,2,FALSE),0)</f>
        <v>4</v>
      </c>
      <c r="F59" s="98">
        <f>IFERROR(VLOOKUP($B59,[4]NUM6!$H$3:$P$155,3,FALSE),0)</f>
        <v>15</v>
      </c>
      <c r="G59" s="98">
        <f>IFERROR(VLOOKUP($B59,[4]NUM6!$H$3:$P$155,4,FALSE),0)</f>
        <v>0</v>
      </c>
      <c r="H59" s="98">
        <f>IFERROR(VLOOKUP($B59,[4]NUM6!$H$3:$P$155,5,FALSE),0)</f>
        <v>13</v>
      </c>
      <c r="I59" s="98">
        <f>IFERROR(VLOOKUP($B59,[4]NUM6!$H$3:$P$155,6,FALSE),0)</f>
        <v>10</v>
      </c>
      <c r="J59" s="98">
        <f>IFERROR(VLOOKUP($B59,[4]NUM6!$H$3:$P$155,7,FALSE),0)</f>
        <v>8</v>
      </c>
      <c r="K59" s="98">
        <f>IFERROR(VLOOKUP($B59,[4]NUM6!$H$3:$P$155,8,FALSE),0)</f>
        <v>0</v>
      </c>
      <c r="L59" s="73"/>
      <c r="M59" s="73"/>
      <c r="N59" s="73"/>
      <c r="O59" s="73"/>
      <c r="P59" s="73"/>
      <c r="Q59" s="15">
        <f t="shared" si="0"/>
        <v>50</v>
      </c>
      <c r="R59" s="98">
        <f>VLOOKUP($B59,[4]NUM5!$H$3:$P$177,2,FALSE)</f>
        <v>110</v>
      </c>
      <c r="S59" s="98">
        <f>VLOOKUP($B59,[4]NUM5!$H$3:$P$177,3,FALSE)</f>
        <v>0</v>
      </c>
      <c r="T59" s="98">
        <f>VLOOKUP($B59,[4]NUM5!$H$3:$P$177,4,FALSE)</f>
        <v>169</v>
      </c>
      <c r="U59" s="98">
        <f>VLOOKUP($B59,[4]NUM5!$H$3:$P$177,5,FALSE)</f>
        <v>135</v>
      </c>
      <c r="V59" s="98">
        <f>VLOOKUP($B59,[4]NUM5!$H$3:$P$177,6,FALSE)</f>
        <v>103</v>
      </c>
      <c r="W59" s="98">
        <f>VLOOKUP($B59,[4]NUM5!$H$3:$P$177,7,FALSE)</f>
        <v>121</v>
      </c>
      <c r="X59" s="98">
        <f>VLOOKUP($B59,[4]NUM5!$H$3:$P$177,8,FALSE)</f>
        <v>124</v>
      </c>
      <c r="Y59" s="73"/>
      <c r="Z59" s="73"/>
      <c r="AA59" s="73"/>
      <c r="AB59" s="73"/>
      <c r="AC59" s="73"/>
      <c r="AD59" s="15">
        <f t="shared" si="1"/>
        <v>762</v>
      </c>
    </row>
    <row r="60" spans="1:30" ht="15" thickBot="1" x14ac:dyDescent="0.25">
      <c r="A60" s="185" t="s">
        <v>89</v>
      </c>
      <c r="B60" s="184" t="s">
        <v>87</v>
      </c>
      <c r="C60" s="59"/>
      <c r="D60" s="200"/>
      <c r="E60" s="98">
        <f>IFERROR(VLOOKUP($B60,[4]NUM6!$H$3:$P$155,2,FALSE),0)</f>
        <v>1</v>
      </c>
      <c r="F60" s="98">
        <f>IFERROR(VLOOKUP($B60,[4]NUM6!$H$3:$P$155,3,FALSE),0)</f>
        <v>0</v>
      </c>
      <c r="G60" s="98">
        <f>IFERROR(VLOOKUP($B60,[4]NUM6!$H$3:$P$155,4,FALSE),0)</f>
        <v>0</v>
      </c>
      <c r="H60" s="98">
        <f>IFERROR(VLOOKUP($B60,[4]NUM6!$H$3:$P$155,5,FALSE),0)</f>
        <v>2</v>
      </c>
      <c r="I60" s="98">
        <f>IFERROR(VLOOKUP($B60,[4]NUM6!$H$3:$P$155,6,FALSE),0)</f>
        <v>1</v>
      </c>
      <c r="J60" s="98">
        <f>IFERROR(VLOOKUP($B60,[4]NUM6!$H$3:$P$155,7,FALSE),0)</f>
        <v>0</v>
      </c>
      <c r="K60" s="98">
        <f>IFERROR(VLOOKUP($B60,[4]NUM6!$H$3:$P$155,8,FALSE),0)</f>
        <v>0</v>
      </c>
      <c r="L60" s="73"/>
      <c r="M60" s="73"/>
      <c r="N60" s="73"/>
      <c r="O60" s="73"/>
      <c r="P60" s="73"/>
      <c r="Q60" s="15">
        <f t="shared" si="0"/>
        <v>4</v>
      </c>
      <c r="R60" s="98">
        <f>VLOOKUP($B60,[4]NUM5!$H$3:$P$177,2,FALSE)</f>
        <v>15</v>
      </c>
      <c r="S60" s="98">
        <f>VLOOKUP($B60,[4]NUM5!$H$3:$P$177,3,FALSE)</f>
        <v>44</v>
      </c>
      <c r="T60" s="98">
        <f>VLOOKUP($B60,[4]NUM5!$H$3:$P$177,4,FALSE)</f>
        <v>21</v>
      </c>
      <c r="U60" s="98">
        <f>VLOOKUP($B60,[4]NUM5!$H$3:$P$177,5,FALSE)</f>
        <v>32</v>
      </c>
      <c r="V60" s="98">
        <f>VLOOKUP($B60,[4]NUM5!$H$3:$P$177,6,FALSE)</f>
        <v>33</v>
      </c>
      <c r="W60" s="98">
        <f>VLOOKUP($B60,[4]NUM5!$H$3:$P$177,7,FALSE)</f>
        <v>26</v>
      </c>
      <c r="X60" s="98">
        <f>VLOOKUP($B60,[4]NUM5!$H$3:$P$177,8,FALSE)</f>
        <v>50</v>
      </c>
      <c r="Y60" s="73"/>
      <c r="Z60" s="73"/>
      <c r="AA60" s="73"/>
      <c r="AB60" s="73"/>
      <c r="AC60" s="73"/>
      <c r="AD60" s="15">
        <f t="shared" si="1"/>
        <v>221</v>
      </c>
    </row>
    <row r="61" spans="1:30" ht="15" thickBot="1" x14ac:dyDescent="0.25">
      <c r="A61" s="185" t="s">
        <v>89</v>
      </c>
      <c r="B61" s="184" t="s">
        <v>88</v>
      </c>
      <c r="C61" s="59"/>
      <c r="D61" s="200"/>
      <c r="E61" s="98">
        <f>IFERROR(VLOOKUP($B61,[4]NUM6!$H$3:$P$155,2,FALSE),0)</f>
        <v>1</v>
      </c>
      <c r="F61" s="98">
        <f>IFERROR(VLOOKUP($B61,[4]NUM6!$H$3:$P$155,3,FALSE),0)</f>
        <v>0</v>
      </c>
      <c r="G61" s="98">
        <f>IFERROR(VLOOKUP($B61,[4]NUM6!$H$3:$P$155,4,FALSE),0)</f>
        <v>0</v>
      </c>
      <c r="H61" s="98">
        <f>IFERROR(VLOOKUP($B61,[4]NUM6!$H$3:$P$155,5,FALSE),0)</f>
        <v>4</v>
      </c>
      <c r="I61" s="98">
        <f>IFERROR(VLOOKUP($B61,[4]NUM6!$H$3:$P$155,6,FALSE),0)</f>
        <v>2</v>
      </c>
      <c r="J61" s="98">
        <f>IFERROR(VLOOKUP($B61,[4]NUM6!$H$3:$P$155,7,FALSE),0)</f>
        <v>4</v>
      </c>
      <c r="K61" s="98">
        <f>IFERROR(VLOOKUP($B61,[4]NUM6!$H$3:$P$155,8,FALSE),0)</f>
        <v>0</v>
      </c>
      <c r="L61" s="73"/>
      <c r="M61" s="73"/>
      <c r="N61" s="73"/>
      <c r="O61" s="73"/>
      <c r="P61" s="73"/>
      <c r="Q61" s="15">
        <f t="shared" si="0"/>
        <v>11</v>
      </c>
      <c r="R61" s="98">
        <f>VLOOKUP($B61,[4]NUM5!$H$3:$P$177,2,FALSE)</f>
        <v>23</v>
      </c>
      <c r="S61" s="98">
        <f>VLOOKUP($B61,[4]NUM5!$H$3:$P$177,3,FALSE)</f>
        <v>39</v>
      </c>
      <c r="T61" s="98">
        <f>VLOOKUP($B61,[4]NUM5!$H$3:$P$177,4,FALSE)</f>
        <v>17</v>
      </c>
      <c r="U61" s="98">
        <f>VLOOKUP($B61,[4]NUM5!$H$3:$P$177,5,FALSE)</f>
        <v>27</v>
      </c>
      <c r="V61" s="98">
        <f>VLOOKUP($B61,[4]NUM5!$H$3:$P$177,6,FALSE)</f>
        <v>39</v>
      </c>
      <c r="W61" s="98">
        <f>VLOOKUP($B61,[4]NUM5!$H$3:$P$177,7,FALSE)</f>
        <v>41</v>
      </c>
      <c r="X61" s="98">
        <f>VLOOKUP($B61,[4]NUM5!$H$3:$P$177,8,FALSE)</f>
        <v>45</v>
      </c>
      <c r="Y61" s="73"/>
      <c r="Z61" s="73"/>
      <c r="AA61" s="73"/>
      <c r="AB61" s="73"/>
      <c r="AC61" s="73"/>
      <c r="AD61" s="15">
        <f t="shared" si="1"/>
        <v>231</v>
      </c>
    </row>
    <row r="62" spans="1:30" ht="15" thickBot="1" x14ac:dyDescent="0.25">
      <c r="A62" s="351" t="s">
        <v>178</v>
      </c>
      <c r="B62" s="352"/>
      <c r="C62" s="276">
        <f>Metas!J68/D62</f>
        <v>1.4947791164658635</v>
      </c>
      <c r="D62" s="17">
        <f>+Q62/AD62</f>
        <v>6.6899516389038155E-2</v>
      </c>
      <c r="E62" s="51">
        <f>SUM(E49:E61)</f>
        <v>80</v>
      </c>
      <c r="F62" s="51">
        <f t="shared" ref="F62:P62" si="28">SUM(F49:F61)</f>
        <v>66</v>
      </c>
      <c r="G62" s="51">
        <f t="shared" si="28"/>
        <v>0</v>
      </c>
      <c r="H62" s="51">
        <f t="shared" si="28"/>
        <v>87</v>
      </c>
      <c r="I62" s="51">
        <f t="shared" ref="I62:J62" si="29">SUM(I49:I61)</f>
        <v>87</v>
      </c>
      <c r="J62" s="51">
        <f t="shared" si="29"/>
        <v>95</v>
      </c>
      <c r="K62" s="51">
        <f t="shared" ref="K62" si="30">SUM(K49:K61)</f>
        <v>83</v>
      </c>
      <c r="L62" s="51">
        <f t="shared" si="28"/>
        <v>0</v>
      </c>
      <c r="M62" s="51">
        <f t="shared" si="28"/>
        <v>0</v>
      </c>
      <c r="N62" s="51">
        <f t="shared" si="28"/>
        <v>0</v>
      </c>
      <c r="O62" s="51">
        <f t="shared" si="28"/>
        <v>0</v>
      </c>
      <c r="P62" s="51">
        <f t="shared" si="28"/>
        <v>0</v>
      </c>
      <c r="Q62" s="12">
        <f>SUM(Q49:Q61)</f>
        <v>498</v>
      </c>
      <c r="R62" s="51">
        <f t="shared" ref="R62:AC62" si="31">SUM(R49:R61)</f>
        <v>780</v>
      </c>
      <c r="S62" s="51">
        <f t="shared" si="31"/>
        <v>638</v>
      </c>
      <c r="T62" s="51">
        <f t="shared" si="31"/>
        <v>1114</v>
      </c>
      <c r="U62" s="51">
        <f t="shared" si="31"/>
        <v>832</v>
      </c>
      <c r="V62" s="51">
        <f t="shared" ref="V62:W62" si="32">SUM(V49:V61)</f>
        <v>1000</v>
      </c>
      <c r="W62" s="51">
        <f t="shared" si="32"/>
        <v>1410</v>
      </c>
      <c r="X62" s="51">
        <f t="shared" ref="X62" si="33">SUM(X49:X61)</f>
        <v>1670</v>
      </c>
      <c r="Y62" s="51">
        <f t="shared" si="31"/>
        <v>0</v>
      </c>
      <c r="Z62" s="51">
        <f t="shared" si="31"/>
        <v>0</v>
      </c>
      <c r="AA62" s="51">
        <f t="shared" si="31"/>
        <v>0</v>
      </c>
      <c r="AB62" s="51">
        <f t="shared" si="31"/>
        <v>0</v>
      </c>
      <c r="AC62" s="51">
        <f t="shared" si="31"/>
        <v>0</v>
      </c>
      <c r="AD62" s="12">
        <f>SUM(AD49:AD61)</f>
        <v>7444</v>
      </c>
    </row>
    <row r="63" spans="1:30" ht="15" thickBot="1" x14ac:dyDescent="0.25">
      <c r="A63" s="185" t="s">
        <v>100</v>
      </c>
      <c r="B63" s="184" t="s">
        <v>90</v>
      </c>
      <c r="C63" s="59"/>
      <c r="D63" s="200"/>
      <c r="E63" s="98">
        <f>IFERROR(VLOOKUP($B63,[4]NUM6!$H$3:$P$155,2,FALSE),0)</f>
        <v>68</v>
      </c>
      <c r="F63" s="98">
        <f>IFERROR(VLOOKUP($B63,[4]NUM6!$H$3:$P$155,3,FALSE),0)</f>
        <v>60</v>
      </c>
      <c r="G63" s="98">
        <f>IFERROR(VLOOKUP($B63,[4]NUM6!$H$3:$P$155,4,FALSE),0)</f>
        <v>77</v>
      </c>
      <c r="H63" s="98">
        <f>IFERROR(VLOOKUP($B63,[4]NUM6!$H$3:$P$155,5,FALSE),0)</f>
        <v>69</v>
      </c>
      <c r="I63" s="98">
        <f>IFERROR(VLOOKUP($B63,[4]NUM6!$H$3:$P$155,6,FALSE),0)</f>
        <v>73</v>
      </c>
      <c r="J63" s="98">
        <f>IFERROR(VLOOKUP($B63,[4]NUM6!$H$3:$P$155,7,FALSE),0)</f>
        <v>93</v>
      </c>
      <c r="K63" s="98">
        <f>IFERROR(VLOOKUP($B63,[4]NUM6!$H$3:$P$155,8,FALSE),0)</f>
        <v>101</v>
      </c>
      <c r="L63" s="75"/>
      <c r="M63" s="75"/>
      <c r="N63" s="75"/>
      <c r="O63" s="75"/>
      <c r="P63" s="75"/>
      <c r="Q63" s="15">
        <f t="shared" ref="Q63:Q72" si="34">SUM(E63:P63)</f>
        <v>541</v>
      </c>
      <c r="R63" s="98">
        <f>VLOOKUP($B63,[4]NUM5!$H$3:$P$177,2,FALSE)</f>
        <v>641</v>
      </c>
      <c r="S63" s="98">
        <f>VLOOKUP($B63,[4]NUM5!$H$3:$P$177,3,FALSE)</f>
        <v>584</v>
      </c>
      <c r="T63" s="98">
        <f>VLOOKUP($B63,[4]NUM5!$H$3:$P$177,4,FALSE)</f>
        <v>694</v>
      </c>
      <c r="U63" s="98">
        <f>VLOOKUP($B63,[4]NUM5!$H$3:$P$177,5,FALSE)</f>
        <v>595</v>
      </c>
      <c r="V63" s="98">
        <f>VLOOKUP($B63,[4]NUM5!$H$3:$P$177,6,FALSE)</f>
        <v>768</v>
      </c>
      <c r="W63" s="98">
        <f>VLOOKUP($B63,[4]NUM5!$H$3:$P$177,7,FALSE)</f>
        <v>823</v>
      </c>
      <c r="X63" s="98">
        <f>VLOOKUP($B63,[4]NUM5!$H$3:$P$177,8,FALSE)</f>
        <v>706</v>
      </c>
      <c r="Y63" s="75"/>
      <c r="Z63" s="75"/>
      <c r="AA63" s="75"/>
      <c r="AB63" s="75"/>
      <c r="AC63" s="75"/>
      <c r="AD63" s="15">
        <f t="shared" ref="AD63:AD72" si="35">SUM(R63:AC63)</f>
        <v>4811</v>
      </c>
    </row>
    <row r="64" spans="1:30" ht="15" thickBot="1" x14ac:dyDescent="0.25">
      <c r="A64" s="185" t="s">
        <v>100</v>
      </c>
      <c r="B64" s="184" t="s">
        <v>91</v>
      </c>
      <c r="C64" s="59"/>
      <c r="D64" s="200"/>
      <c r="E64" s="98">
        <f>IFERROR(VLOOKUP($B64,[4]NUM6!$H$3:$P$155,2,FALSE),0)</f>
        <v>0</v>
      </c>
      <c r="F64" s="98">
        <f>IFERROR(VLOOKUP($B64,[4]NUM6!$H$3:$P$155,3,FALSE),0)</f>
        <v>0</v>
      </c>
      <c r="G64" s="98">
        <f>IFERROR(VLOOKUP($B64,[4]NUM6!$H$3:$P$155,4,FALSE),0)</f>
        <v>0</v>
      </c>
      <c r="H64" s="98">
        <f>IFERROR(VLOOKUP($B64,[4]NUM6!$H$3:$P$155,5,FALSE),0)</f>
        <v>0</v>
      </c>
      <c r="I64" s="98">
        <f>IFERROR(VLOOKUP($B64,[4]NUM6!$H$3:$P$155,6,FALSE),0)</f>
        <v>0</v>
      </c>
      <c r="J64" s="98">
        <f>IFERROR(VLOOKUP($B64,[4]NUM6!$H$3:$P$155,7,FALSE),0)</f>
        <v>0</v>
      </c>
      <c r="K64" s="98">
        <f>IFERROR(VLOOKUP($B64,[4]NUM6!$H$3:$P$155,8,FALSE),0)</f>
        <v>0</v>
      </c>
      <c r="L64" s="75"/>
      <c r="M64" s="75"/>
      <c r="N64" s="75"/>
      <c r="O64" s="75"/>
      <c r="P64" s="75"/>
      <c r="Q64" s="15">
        <f t="shared" si="34"/>
        <v>0</v>
      </c>
      <c r="R64" s="98">
        <f>VLOOKUP($B64,[4]NUM5!$H$3:$P$177,2,FALSE)</f>
        <v>115</v>
      </c>
      <c r="S64" s="98">
        <f>VLOOKUP($B64,[4]NUM5!$H$3:$P$177,3,FALSE)</f>
        <v>54</v>
      </c>
      <c r="T64" s="98">
        <f>VLOOKUP($B64,[4]NUM5!$H$3:$P$177,4,FALSE)</f>
        <v>127</v>
      </c>
      <c r="U64" s="98">
        <f>VLOOKUP($B64,[4]NUM5!$H$3:$P$177,5,FALSE)</f>
        <v>60</v>
      </c>
      <c r="V64" s="98">
        <f>VLOOKUP($B64,[4]NUM5!$H$3:$P$177,6,FALSE)</f>
        <v>92</v>
      </c>
      <c r="W64" s="98">
        <f>VLOOKUP($B64,[4]NUM5!$H$3:$P$177,7,FALSE)</f>
        <v>84</v>
      </c>
      <c r="X64" s="98">
        <f>VLOOKUP($B64,[4]NUM5!$H$3:$P$177,8,FALSE)</f>
        <v>109</v>
      </c>
      <c r="Y64" s="75"/>
      <c r="Z64" s="75"/>
      <c r="AA64" s="75"/>
      <c r="AB64" s="75"/>
      <c r="AC64" s="75"/>
      <c r="AD64" s="15">
        <f t="shared" si="35"/>
        <v>641</v>
      </c>
    </row>
    <row r="65" spans="1:30" ht="15" thickBot="1" x14ac:dyDescent="0.25">
      <c r="A65" s="185" t="s">
        <v>100</v>
      </c>
      <c r="B65" s="184" t="s">
        <v>92</v>
      </c>
      <c r="C65" s="59"/>
      <c r="D65" s="200"/>
      <c r="E65" s="98">
        <f>IFERROR(VLOOKUP($B65,[4]NUM6!$H$3:$P$155,2,FALSE),0)</f>
        <v>0</v>
      </c>
      <c r="F65" s="98">
        <f>IFERROR(VLOOKUP($B65,[4]NUM6!$H$3:$P$155,3,FALSE),0)</f>
        <v>0</v>
      </c>
      <c r="G65" s="98">
        <f>IFERROR(VLOOKUP($B65,[4]NUM6!$H$3:$P$155,4,FALSE),0)</f>
        <v>0</v>
      </c>
      <c r="H65" s="98">
        <f>IFERROR(VLOOKUP($B65,[4]NUM6!$H$3:$P$155,5,FALSE),0)</f>
        <v>0</v>
      </c>
      <c r="I65" s="98">
        <f>IFERROR(VLOOKUP($B65,[4]NUM6!$H$3:$P$155,6,FALSE),0)</f>
        <v>0</v>
      </c>
      <c r="J65" s="98">
        <f>IFERROR(VLOOKUP($B65,[4]NUM6!$H$3:$P$155,7,FALSE),0)</f>
        <v>0</v>
      </c>
      <c r="K65" s="98">
        <f>IFERROR(VLOOKUP($B65,[4]NUM6!$H$3:$P$155,8,FALSE),0)</f>
        <v>0</v>
      </c>
      <c r="L65" s="75"/>
      <c r="M65" s="75"/>
      <c r="N65" s="75"/>
      <c r="O65" s="75"/>
      <c r="P65" s="75"/>
      <c r="Q65" s="15">
        <f t="shared" si="34"/>
        <v>0</v>
      </c>
      <c r="R65" s="98">
        <f>VLOOKUP($B65,[4]NUM5!$H$3:$P$177,2,FALSE)</f>
        <v>32</v>
      </c>
      <c r="S65" s="98">
        <f>VLOOKUP($B65,[4]NUM5!$H$3:$P$177,3,FALSE)</f>
        <v>19</v>
      </c>
      <c r="T65" s="98">
        <f>VLOOKUP($B65,[4]NUM5!$H$3:$P$177,4,FALSE)</f>
        <v>15</v>
      </c>
      <c r="U65" s="98">
        <f>VLOOKUP($B65,[4]NUM5!$H$3:$P$177,5,FALSE)</f>
        <v>18</v>
      </c>
      <c r="V65" s="98">
        <f>VLOOKUP($B65,[4]NUM5!$H$3:$P$177,6,FALSE)</f>
        <v>31</v>
      </c>
      <c r="W65" s="98">
        <f>VLOOKUP($B65,[4]NUM5!$H$3:$P$177,7,FALSE)</f>
        <v>32</v>
      </c>
      <c r="X65" s="98">
        <f>VLOOKUP($B65,[4]NUM5!$H$3:$P$177,8,FALSE)</f>
        <v>31</v>
      </c>
      <c r="Y65" s="75"/>
      <c r="Z65" s="75"/>
      <c r="AA65" s="75"/>
      <c r="AB65" s="75"/>
      <c r="AC65" s="75"/>
      <c r="AD65" s="15">
        <f t="shared" si="35"/>
        <v>178</v>
      </c>
    </row>
    <row r="66" spans="1:30" ht="15" thickBot="1" x14ac:dyDescent="0.25">
      <c r="A66" s="185" t="s">
        <v>100</v>
      </c>
      <c r="B66" s="184" t="s">
        <v>93</v>
      </c>
      <c r="C66" s="59"/>
      <c r="D66" s="200"/>
      <c r="E66" s="98">
        <f>IFERROR(VLOOKUP($B66,[4]NUM6!$H$3:$P$155,2,FALSE),0)</f>
        <v>0</v>
      </c>
      <c r="F66" s="98">
        <f>IFERROR(VLOOKUP($B66,[4]NUM6!$H$3:$P$155,3,FALSE),0)</f>
        <v>0</v>
      </c>
      <c r="G66" s="98">
        <f>IFERROR(VLOOKUP($B66,[4]NUM6!$H$3:$P$155,4,FALSE),0)</f>
        <v>0</v>
      </c>
      <c r="H66" s="98">
        <f>IFERROR(VLOOKUP($B66,[4]NUM6!$H$3:$P$155,5,FALSE),0)</f>
        <v>0</v>
      </c>
      <c r="I66" s="98">
        <f>IFERROR(VLOOKUP($B66,[4]NUM6!$H$3:$P$155,6,FALSE),0)</f>
        <v>0</v>
      </c>
      <c r="J66" s="98">
        <f>IFERROR(VLOOKUP($B66,[4]NUM6!$H$3:$P$155,7,FALSE),0)</f>
        <v>0</v>
      </c>
      <c r="K66" s="98">
        <f>IFERROR(VLOOKUP($B66,[4]NUM6!$H$3:$P$155,8,FALSE),0)</f>
        <v>0</v>
      </c>
      <c r="L66" s="75"/>
      <c r="M66" s="75"/>
      <c r="N66" s="75"/>
      <c r="O66" s="75"/>
      <c r="P66" s="75"/>
      <c r="Q66" s="15">
        <f t="shared" si="34"/>
        <v>0</v>
      </c>
      <c r="R66" s="98">
        <f>VLOOKUP($B66,[4]NUM5!$H$3:$P$177,2,FALSE)</f>
        <v>34</v>
      </c>
      <c r="S66" s="98">
        <f>VLOOKUP($B66,[4]NUM5!$H$3:$P$177,3,FALSE)</f>
        <v>28</v>
      </c>
      <c r="T66" s="98">
        <f>VLOOKUP($B66,[4]NUM5!$H$3:$P$177,4,FALSE)</f>
        <v>30</v>
      </c>
      <c r="U66" s="98">
        <f>VLOOKUP($B66,[4]NUM5!$H$3:$P$177,5,FALSE)</f>
        <v>48</v>
      </c>
      <c r="V66" s="98">
        <f>VLOOKUP($B66,[4]NUM5!$H$3:$P$177,6,FALSE)</f>
        <v>78</v>
      </c>
      <c r="W66" s="98">
        <f>VLOOKUP($B66,[4]NUM5!$H$3:$P$177,7,FALSE)</f>
        <v>61</v>
      </c>
      <c r="X66" s="98">
        <f>VLOOKUP($B66,[4]NUM5!$H$3:$P$177,8,FALSE)</f>
        <v>32</v>
      </c>
      <c r="Y66" s="75"/>
      <c r="Z66" s="75"/>
      <c r="AA66" s="75"/>
      <c r="AB66" s="75"/>
      <c r="AC66" s="75"/>
      <c r="AD66" s="15">
        <f t="shared" si="35"/>
        <v>311</v>
      </c>
    </row>
    <row r="67" spans="1:30" ht="15" thickBot="1" x14ac:dyDescent="0.25">
      <c r="A67" s="185" t="s">
        <v>100</v>
      </c>
      <c r="B67" s="184" t="s">
        <v>94</v>
      </c>
      <c r="C67" s="59"/>
      <c r="D67" s="200"/>
      <c r="E67" s="98">
        <f>IFERROR(VLOOKUP($B67,[4]NUM6!$H$3:$P$155,2,FALSE),0)</f>
        <v>0</v>
      </c>
      <c r="F67" s="98">
        <f>IFERROR(VLOOKUP($B67,[4]NUM6!$H$3:$P$155,3,FALSE),0)</f>
        <v>0</v>
      </c>
      <c r="G67" s="98">
        <f>IFERROR(VLOOKUP($B67,[4]NUM6!$H$3:$P$155,4,FALSE),0)</f>
        <v>0</v>
      </c>
      <c r="H67" s="98">
        <f>IFERROR(VLOOKUP($B67,[4]NUM6!$H$3:$P$155,5,FALSE),0)</f>
        <v>0</v>
      </c>
      <c r="I67" s="98">
        <f>IFERROR(VLOOKUP($B67,[4]NUM6!$H$3:$P$155,6,FALSE),0)</f>
        <v>0</v>
      </c>
      <c r="J67" s="98">
        <f>IFERROR(VLOOKUP($B67,[4]NUM6!$H$3:$P$155,7,FALSE),0)</f>
        <v>0</v>
      </c>
      <c r="K67" s="98">
        <f>IFERROR(VLOOKUP($B67,[4]NUM6!$H$3:$P$155,8,FALSE),0)</f>
        <v>0</v>
      </c>
      <c r="L67" s="75"/>
      <c r="M67" s="75"/>
      <c r="N67" s="75"/>
      <c r="O67" s="75"/>
      <c r="P67" s="75"/>
      <c r="Q67" s="15">
        <f t="shared" si="34"/>
        <v>0</v>
      </c>
      <c r="R67" s="98">
        <f>VLOOKUP($B67,[4]NUM5!$H$3:$P$177,2,FALSE)</f>
        <v>0</v>
      </c>
      <c r="S67" s="98">
        <f>VLOOKUP($B67,[4]NUM5!$H$3:$P$177,3,FALSE)</f>
        <v>16</v>
      </c>
      <c r="T67" s="98">
        <f>VLOOKUP($B67,[4]NUM5!$H$3:$P$177,4,FALSE)</f>
        <v>0</v>
      </c>
      <c r="U67" s="98">
        <f>VLOOKUP($B67,[4]NUM5!$H$3:$P$177,5,FALSE)</f>
        <v>37</v>
      </c>
      <c r="V67" s="98">
        <f>VLOOKUP($B67,[4]NUM5!$H$3:$P$177,6,FALSE)</f>
        <v>43</v>
      </c>
      <c r="W67" s="98">
        <f>VLOOKUP($B67,[4]NUM5!$H$3:$P$177,7,FALSE)</f>
        <v>14</v>
      </c>
      <c r="X67" s="98">
        <f>VLOOKUP($B67,[4]NUM5!$H$3:$P$177,8,FALSE)</f>
        <v>15</v>
      </c>
      <c r="Y67" s="75"/>
      <c r="Z67" s="75"/>
      <c r="AA67" s="75"/>
      <c r="AB67" s="75"/>
      <c r="AC67" s="75"/>
      <c r="AD67" s="15">
        <f t="shared" si="35"/>
        <v>125</v>
      </c>
    </row>
    <row r="68" spans="1:30" ht="15" thickBot="1" x14ac:dyDescent="0.25">
      <c r="A68" s="185" t="s">
        <v>100</v>
      </c>
      <c r="B68" s="184" t="s">
        <v>95</v>
      </c>
      <c r="C68" s="59"/>
      <c r="D68" s="200"/>
      <c r="E68" s="98">
        <f>IFERROR(VLOOKUP($B68,[4]NUM6!$H$3:$P$155,2,FALSE),0)</f>
        <v>0</v>
      </c>
      <c r="F68" s="98">
        <f>IFERROR(VLOOKUP($B68,[4]NUM6!$H$3:$P$155,3,FALSE),0)</f>
        <v>0</v>
      </c>
      <c r="G68" s="98">
        <f>IFERROR(VLOOKUP($B68,[4]NUM6!$H$3:$P$155,4,FALSE),0)</f>
        <v>0</v>
      </c>
      <c r="H68" s="98">
        <f>IFERROR(VLOOKUP($B68,[4]NUM6!$H$3:$P$155,5,FALSE),0)</f>
        <v>0</v>
      </c>
      <c r="I68" s="98">
        <f>IFERROR(VLOOKUP($B68,[4]NUM6!$H$3:$P$155,6,FALSE),0)</f>
        <v>0</v>
      </c>
      <c r="J68" s="98">
        <f>IFERROR(VLOOKUP($B68,[4]NUM6!$H$3:$P$155,7,FALSE),0)</f>
        <v>0</v>
      </c>
      <c r="K68" s="98">
        <f>IFERROR(VLOOKUP($B68,[4]NUM6!$H$3:$P$155,8,FALSE),0)</f>
        <v>0</v>
      </c>
      <c r="L68" s="75"/>
      <c r="M68" s="75"/>
      <c r="N68" s="75"/>
      <c r="O68" s="75"/>
      <c r="P68" s="75"/>
      <c r="Q68" s="15">
        <f t="shared" si="34"/>
        <v>0</v>
      </c>
      <c r="R68" s="98">
        <f>VLOOKUP($B68,[4]NUM5!$H$3:$P$177,2,FALSE)</f>
        <v>61</v>
      </c>
      <c r="S68" s="98">
        <f>VLOOKUP($B68,[4]NUM5!$H$3:$P$177,3,FALSE)</f>
        <v>54</v>
      </c>
      <c r="T68" s="98">
        <f>VLOOKUP($B68,[4]NUM5!$H$3:$P$177,4,FALSE)</f>
        <v>52</v>
      </c>
      <c r="U68" s="98">
        <f>VLOOKUP($B68,[4]NUM5!$H$3:$P$177,5,FALSE)</f>
        <v>71</v>
      </c>
      <c r="V68" s="98">
        <f>VLOOKUP($B68,[4]NUM5!$H$3:$P$177,6,FALSE)</f>
        <v>36</v>
      </c>
      <c r="W68" s="98">
        <f>VLOOKUP($B68,[4]NUM5!$H$3:$P$177,7,FALSE)</f>
        <v>76</v>
      </c>
      <c r="X68" s="98">
        <f>VLOOKUP($B68,[4]NUM5!$H$3:$P$177,8,FALSE)</f>
        <v>55</v>
      </c>
      <c r="Y68" s="75"/>
      <c r="Z68" s="75"/>
      <c r="AA68" s="75"/>
      <c r="AB68" s="75"/>
      <c r="AC68" s="75"/>
      <c r="AD68" s="15">
        <f t="shared" si="35"/>
        <v>405</v>
      </c>
    </row>
    <row r="69" spans="1:30" ht="15" thickBot="1" x14ac:dyDescent="0.25">
      <c r="A69" s="185" t="s">
        <v>100</v>
      </c>
      <c r="B69" s="184" t="s">
        <v>96</v>
      </c>
      <c r="C69" s="59"/>
      <c r="D69" s="200"/>
      <c r="E69" s="98">
        <f>IFERROR(VLOOKUP($B69,[4]NUM6!$H$3:$P$155,2,FALSE),0)</f>
        <v>0</v>
      </c>
      <c r="F69" s="98">
        <f>IFERROR(VLOOKUP($B69,[4]NUM6!$H$3:$P$155,3,FALSE),0)</f>
        <v>0</v>
      </c>
      <c r="G69" s="98">
        <f>IFERROR(VLOOKUP($B69,[4]NUM6!$H$3:$P$155,4,FALSE),0)</f>
        <v>0</v>
      </c>
      <c r="H69" s="98">
        <f>IFERROR(VLOOKUP($B69,[4]NUM6!$H$3:$P$155,5,FALSE),0)</f>
        <v>0</v>
      </c>
      <c r="I69" s="98">
        <f>IFERROR(VLOOKUP($B69,[4]NUM6!$H$3:$P$155,6,FALSE),0)</f>
        <v>0</v>
      </c>
      <c r="J69" s="98">
        <f>IFERROR(VLOOKUP($B69,[4]NUM6!$H$3:$P$155,7,FALSE),0)</f>
        <v>0</v>
      </c>
      <c r="K69" s="98">
        <f>IFERROR(VLOOKUP($B69,[4]NUM6!$H$3:$P$155,8,FALSE),0)</f>
        <v>0</v>
      </c>
      <c r="L69" s="75"/>
      <c r="M69" s="75"/>
      <c r="N69" s="75"/>
      <c r="O69" s="75"/>
      <c r="P69" s="75"/>
      <c r="Q69" s="15">
        <f t="shared" si="34"/>
        <v>0</v>
      </c>
      <c r="R69" s="98">
        <f>VLOOKUP($B69,[4]NUM5!$H$3:$P$177,2,FALSE)</f>
        <v>0</v>
      </c>
      <c r="S69" s="98">
        <f>VLOOKUP($B69,[4]NUM5!$H$3:$P$177,3,FALSE)</f>
        <v>17</v>
      </c>
      <c r="T69" s="98">
        <f>VLOOKUP($B69,[4]NUM5!$H$3:$P$177,4,FALSE)</f>
        <v>0</v>
      </c>
      <c r="U69" s="98">
        <f>VLOOKUP($B69,[4]NUM5!$H$3:$P$177,5,FALSE)</f>
        <v>0</v>
      </c>
      <c r="V69" s="98">
        <f>VLOOKUP($B69,[4]NUM5!$H$3:$P$177,6,FALSE)</f>
        <v>0</v>
      </c>
      <c r="W69" s="98">
        <f>VLOOKUP($B69,[4]NUM5!$H$3:$P$177,7,FALSE)</f>
        <v>14</v>
      </c>
      <c r="X69" s="98">
        <f>VLOOKUP($B69,[4]NUM5!$H$3:$P$177,8,FALSE)</f>
        <v>14</v>
      </c>
      <c r="Y69" s="75"/>
      <c r="Z69" s="75"/>
      <c r="AA69" s="75"/>
      <c r="AB69" s="75"/>
      <c r="AC69" s="75"/>
      <c r="AD69" s="15">
        <f t="shared" si="35"/>
        <v>45</v>
      </c>
    </row>
    <row r="70" spans="1:30" ht="15" thickBot="1" x14ac:dyDescent="0.25">
      <c r="A70" s="185" t="s">
        <v>100</v>
      </c>
      <c r="B70" s="184" t="s">
        <v>97</v>
      </c>
      <c r="C70" s="59"/>
      <c r="D70" s="200"/>
      <c r="E70" s="98">
        <f>IFERROR(VLOOKUP($B70,[4]NUM6!$H$3:$P$155,2,FALSE),0)</f>
        <v>0</v>
      </c>
      <c r="F70" s="98">
        <f>IFERROR(VLOOKUP($B70,[4]NUM6!$H$3:$P$155,3,FALSE),0)</f>
        <v>0</v>
      </c>
      <c r="G70" s="98">
        <f>IFERROR(VLOOKUP($B70,[4]NUM6!$H$3:$P$155,4,FALSE),0)</f>
        <v>0</v>
      </c>
      <c r="H70" s="98">
        <f>IFERROR(VLOOKUP($B70,[4]NUM6!$H$3:$P$155,5,FALSE),0)</f>
        <v>0</v>
      </c>
      <c r="I70" s="98">
        <f>IFERROR(VLOOKUP($B70,[4]NUM6!$H$3:$P$155,6,FALSE),0)</f>
        <v>0</v>
      </c>
      <c r="J70" s="98">
        <f>IFERROR(VLOOKUP($B70,[4]NUM6!$H$3:$P$155,7,FALSE),0)</f>
        <v>0</v>
      </c>
      <c r="K70" s="98">
        <f>IFERROR(VLOOKUP($B70,[4]NUM6!$H$3:$P$155,8,FALSE),0)</f>
        <v>0</v>
      </c>
      <c r="L70" s="75"/>
      <c r="M70" s="75"/>
      <c r="N70" s="75"/>
      <c r="O70" s="75"/>
      <c r="P70" s="75"/>
      <c r="Q70" s="15">
        <f t="shared" si="34"/>
        <v>0</v>
      </c>
      <c r="R70" s="98">
        <f>VLOOKUP($B70,[4]NUM5!$H$3:$P$177,2,FALSE)</f>
        <v>14</v>
      </c>
      <c r="S70" s="98">
        <f>VLOOKUP($B70,[4]NUM5!$H$3:$P$177,3,FALSE)</f>
        <v>0</v>
      </c>
      <c r="T70" s="98">
        <f>VLOOKUP($B70,[4]NUM5!$H$3:$P$177,4,FALSE)</f>
        <v>13</v>
      </c>
      <c r="U70" s="98">
        <f>VLOOKUP($B70,[4]NUM5!$H$3:$P$177,5,FALSE)</f>
        <v>28</v>
      </c>
      <c r="V70" s="98">
        <f>VLOOKUP($B70,[4]NUM5!$H$3:$P$177,6,FALSE)</f>
        <v>0</v>
      </c>
      <c r="W70" s="98">
        <f>VLOOKUP($B70,[4]NUM5!$H$3:$P$177,7,FALSE)</f>
        <v>10</v>
      </c>
      <c r="X70" s="98">
        <f>VLOOKUP($B70,[4]NUM5!$H$3:$P$177,8,FALSE)</f>
        <v>16</v>
      </c>
      <c r="Y70" s="75"/>
      <c r="Z70" s="75"/>
      <c r="AA70" s="75"/>
      <c r="AB70" s="75"/>
      <c r="AC70" s="75"/>
      <c r="AD70" s="15">
        <f t="shared" si="35"/>
        <v>81</v>
      </c>
    </row>
    <row r="71" spans="1:30" ht="15" thickBot="1" x14ac:dyDescent="0.25">
      <c r="A71" s="185" t="s">
        <v>100</v>
      </c>
      <c r="B71" s="184" t="s">
        <v>98</v>
      </c>
      <c r="C71" s="59"/>
      <c r="D71" s="200"/>
      <c r="E71" s="98">
        <f>IFERROR(VLOOKUP($B71,[4]NUM6!$H$3:$P$155,2,FALSE),0)</f>
        <v>0</v>
      </c>
      <c r="F71" s="98">
        <f>IFERROR(VLOOKUP($B71,[4]NUM6!$H$3:$P$155,3,FALSE),0)</f>
        <v>0</v>
      </c>
      <c r="G71" s="98">
        <f>IFERROR(VLOOKUP($B71,[4]NUM6!$H$3:$P$155,4,FALSE),0)</f>
        <v>0</v>
      </c>
      <c r="H71" s="98">
        <f>IFERROR(VLOOKUP($B71,[4]NUM6!$H$3:$P$155,5,FALSE),0)</f>
        <v>0</v>
      </c>
      <c r="I71" s="98">
        <f>IFERROR(VLOOKUP($B71,[4]NUM6!$H$3:$P$155,6,FALSE),0)</f>
        <v>0</v>
      </c>
      <c r="J71" s="98">
        <f>IFERROR(VLOOKUP($B71,[4]NUM6!$H$3:$P$155,7,FALSE),0)</f>
        <v>0</v>
      </c>
      <c r="K71" s="98">
        <f>IFERROR(VLOOKUP($B71,[4]NUM6!$H$3:$P$155,8,FALSE),0)</f>
        <v>0</v>
      </c>
      <c r="L71" s="75"/>
      <c r="M71" s="75"/>
      <c r="N71" s="75"/>
      <c r="O71" s="75"/>
      <c r="P71" s="75"/>
      <c r="Q71" s="15">
        <f t="shared" si="34"/>
        <v>0</v>
      </c>
      <c r="R71" s="98">
        <f>VLOOKUP($B71,[4]NUM5!$H$3:$P$177,2,FALSE)</f>
        <v>18</v>
      </c>
      <c r="S71" s="98">
        <f>VLOOKUP($B71,[4]NUM5!$H$3:$P$177,3,FALSE)</f>
        <v>15</v>
      </c>
      <c r="T71" s="98">
        <f>VLOOKUP($B71,[4]NUM5!$H$3:$P$177,4,FALSE)</f>
        <v>0</v>
      </c>
      <c r="U71" s="98">
        <f>VLOOKUP($B71,[4]NUM5!$H$3:$P$177,5,FALSE)</f>
        <v>16</v>
      </c>
      <c r="V71" s="98">
        <f>VLOOKUP($B71,[4]NUM5!$H$3:$P$177,6,FALSE)</f>
        <v>0</v>
      </c>
      <c r="W71" s="98">
        <f>VLOOKUP($B71,[4]NUM5!$H$3:$P$177,7,FALSE)</f>
        <v>7</v>
      </c>
      <c r="X71" s="98">
        <f>VLOOKUP($B71,[4]NUM5!$H$3:$P$177,8,FALSE)</f>
        <v>9</v>
      </c>
      <c r="Y71" s="75"/>
      <c r="Z71" s="75"/>
      <c r="AA71" s="75"/>
      <c r="AB71" s="75"/>
      <c r="AC71" s="75"/>
      <c r="AD71" s="15">
        <f t="shared" si="35"/>
        <v>65</v>
      </c>
    </row>
    <row r="72" spans="1:30" ht="15" thickBot="1" x14ac:dyDescent="0.25">
      <c r="A72" s="185" t="s">
        <v>100</v>
      </c>
      <c r="B72" s="184" t="s">
        <v>99</v>
      </c>
      <c r="C72" s="59"/>
      <c r="D72" s="200"/>
      <c r="E72" s="98">
        <f>IFERROR(VLOOKUP($B72,[4]NUM6!$H$3:$P$155,2,FALSE),0)</f>
        <v>0</v>
      </c>
      <c r="F72" s="98">
        <f>IFERROR(VLOOKUP($B72,[4]NUM6!$H$3:$P$155,3,FALSE),0)</f>
        <v>0</v>
      </c>
      <c r="G72" s="98">
        <f>IFERROR(VLOOKUP($B72,[4]NUM6!$H$3:$P$155,4,FALSE),0)</f>
        <v>0</v>
      </c>
      <c r="H72" s="98">
        <f>IFERROR(VLOOKUP($B72,[4]NUM6!$H$3:$P$155,5,FALSE),0)</f>
        <v>0</v>
      </c>
      <c r="I72" s="98">
        <f>IFERROR(VLOOKUP($B72,[4]NUM6!$H$3:$P$155,6,FALSE),0)</f>
        <v>0</v>
      </c>
      <c r="J72" s="98">
        <f>IFERROR(VLOOKUP($B72,[4]NUM6!$H$3:$P$155,7,FALSE),0)</f>
        <v>0</v>
      </c>
      <c r="K72" s="98">
        <f>IFERROR(VLOOKUP($B72,[4]NUM6!$H$3:$P$155,8,FALSE),0)</f>
        <v>0</v>
      </c>
      <c r="L72" s="75"/>
      <c r="M72" s="75"/>
      <c r="N72" s="75"/>
      <c r="O72" s="75"/>
      <c r="P72" s="75"/>
      <c r="Q72" s="15">
        <f t="shared" si="34"/>
        <v>0</v>
      </c>
      <c r="R72" s="98">
        <f>VLOOKUP($B72,[4]NUM5!$H$3:$P$177,2,FALSE)</f>
        <v>0</v>
      </c>
      <c r="S72" s="98">
        <f>VLOOKUP($B72,[4]NUM5!$H$3:$P$177,3,FALSE)</f>
        <v>13</v>
      </c>
      <c r="T72" s="98">
        <f>VLOOKUP($B72,[4]NUM5!$H$3:$P$177,4,FALSE)</f>
        <v>12</v>
      </c>
      <c r="U72" s="98">
        <f>VLOOKUP($B72,[4]NUM5!$H$3:$P$177,5,FALSE)</f>
        <v>0</v>
      </c>
      <c r="V72" s="98">
        <f>VLOOKUP($B72,[4]NUM5!$H$3:$P$177,6,FALSE)</f>
        <v>0</v>
      </c>
      <c r="W72" s="98">
        <f>VLOOKUP($B72,[4]NUM5!$H$3:$P$177,7,FALSE)</f>
        <v>17</v>
      </c>
      <c r="X72" s="98">
        <f>VLOOKUP($B72,[4]NUM5!$H$3:$P$177,8,FALSE)</f>
        <v>12</v>
      </c>
      <c r="Y72" s="75"/>
      <c r="Z72" s="75"/>
      <c r="AA72" s="75"/>
      <c r="AB72" s="75"/>
      <c r="AC72" s="75"/>
      <c r="AD72" s="15">
        <f t="shared" si="35"/>
        <v>54</v>
      </c>
    </row>
    <row r="73" spans="1:30" ht="15" thickBot="1" x14ac:dyDescent="0.25">
      <c r="A73" s="351" t="s">
        <v>18</v>
      </c>
      <c r="B73" s="352"/>
      <c r="C73" s="276">
        <f>Metas!J65/D73</f>
        <v>1.2411670344524335</v>
      </c>
      <c r="D73" s="17">
        <f>+Q73/AD73</f>
        <v>8.0553901131625971E-2</v>
      </c>
      <c r="E73" s="51">
        <f>SUM(E63:E72)</f>
        <v>68</v>
      </c>
      <c r="F73" s="51">
        <f t="shared" ref="F73:P73" si="36">SUM(F63:F72)</f>
        <v>60</v>
      </c>
      <c r="G73" s="51">
        <f t="shared" si="36"/>
        <v>77</v>
      </c>
      <c r="H73" s="51">
        <f t="shared" si="36"/>
        <v>69</v>
      </c>
      <c r="I73" s="51">
        <f t="shared" ref="I73:J73" si="37">SUM(I63:I72)</f>
        <v>73</v>
      </c>
      <c r="J73" s="51">
        <f t="shared" si="37"/>
        <v>93</v>
      </c>
      <c r="K73" s="51">
        <f t="shared" ref="K73" si="38">SUM(K63:K72)</f>
        <v>101</v>
      </c>
      <c r="L73" s="51">
        <f t="shared" si="36"/>
        <v>0</v>
      </c>
      <c r="M73" s="51">
        <f t="shared" si="36"/>
        <v>0</v>
      </c>
      <c r="N73" s="51">
        <f t="shared" si="36"/>
        <v>0</v>
      </c>
      <c r="O73" s="51">
        <f t="shared" si="36"/>
        <v>0</v>
      </c>
      <c r="P73" s="51">
        <f t="shared" si="36"/>
        <v>0</v>
      </c>
      <c r="Q73" s="12">
        <f>SUM(Q63:Q72)</f>
        <v>541</v>
      </c>
      <c r="R73" s="51">
        <f t="shared" ref="R73:AC73" si="39">SUM(R63:R72)</f>
        <v>915</v>
      </c>
      <c r="S73" s="51">
        <f t="shared" si="39"/>
        <v>800</v>
      </c>
      <c r="T73" s="51">
        <f t="shared" si="39"/>
        <v>943</v>
      </c>
      <c r="U73" s="51">
        <f t="shared" si="39"/>
        <v>873</v>
      </c>
      <c r="V73" s="51">
        <f t="shared" ref="V73:W73" si="40">SUM(V63:V72)</f>
        <v>1048</v>
      </c>
      <c r="W73" s="51">
        <f t="shared" si="40"/>
        <v>1138</v>
      </c>
      <c r="X73" s="51">
        <f t="shared" ref="X73" si="41">SUM(X63:X72)</f>
        <v>999</v>
      </c>
      <c r="Y73" s="51">
        <f t="shared" si="39"/>
        <v>0</v>
      </c>
      <c r="Z73" s="51">
        <f t="shared" si="39"/>
        <v>0</v>
      </c>
      <c r="AA73" s="51">
        <f t="shared" si="39"/>
        <v>0</v>
      </c>
      <c r="AB73" s="51">
        <f t="shared" si="39"/>
        <v>0</v>
      </c>
      <c r="AC73" s="51">
        <f t="shared" si="39"/>
        <v>0</v>
      </c>
      <c r="AD73" s="12">
        <f>SUM(AD63:AD72)</f>
        <v>6716</v>
      </c>
    </row>
    <row r="74" spans="1:30" ht="15" thickBot="1" x14ac:dyDescent="0.25">
      <c r="A74" s="94" t="s">
        <v>106</v>
      </c>
      <c r="B74" s="184" t="s">
        <v>101</v>
      </c>
      <c r="C74" s="59"/>
      <c r="D74" s="200"/>
      <c r="E74" s="98">
        <f>IFERROR(VLOOKUP($B74,[4]NUM6!$H$3:$P$155,2,FALSE),0)</f>
        <v>1</v>
      </c>
      <c r="F74" s="98">
        <f>IFERROR(VLOOKUP($B74,[4]NUM6!$H$3:$P$155,3,FALSE),0)</f>
        <v>4</v>
      </c>
      <c r="G74" s="98">
        <f>IFERROR(VLOOKUP($B74,[4]NUM6!$H$3:$P$155,4,FALSE),0)</f>
        <v>10</v>
      </c>
      <c r="H74" s="98">
        <f>IFERROR(VLOOKUP($B74,[4]NUM6!$H$3:$P$155,5,FALSE),0)</f>
        <v>3</v>
      </c>
      <c r="I74" s="98">
        <f>IFERROR(VLOOKUP($B74,[4]NUM6!$H$3:$P$155,6,FALSE),0)</f>
        <v>4</v>
      </c>
      <c r="J74" s="98">
        <f>IFERROR(VLOOKUP($B74,[4]NUM6!$H$3:$P$155,7,FALSE),0)</f>
        <v>5</v>
      </c>
      <c r="K74" s="98">
        <f>IFERROR(VLOOKUP($B74,[4]NUM6!$H$3:$P$155,8,FALSE),0)</f>
        <v>3</v>
      </c>
      <c r="L74" s="73"/>
      <c r="M74" s="73"/>
      <c r="N74" s="73"/>
      <c r="O74" s="73"/>
      <c r="P74" s="73"/>
      <c r="Q74" s="15">
        <f>SUM(E74:P74)</f>
        <v>30</v>
      </c>
      <c r="R74" s="98">
        <f>VLOOKUP($B74,[4]NUM5!$H$3:$P$177,2,FALSE)</f>
        <v>57</v>
      </c>
      <c r="S74" s="98">
        <f>VLOOKUP($B74,[4]NUM5!$H$3:$P$177,3,FALSE)</f>
        <v>114</v>
      </c>
      <c r="T74" s="98">
        <f>VLOOKUP($B74,[4]NUM5!$H$3:$P$177,4,FALSE)</f>
        <v>105</v>
      </c>
      <c r="U74" s="98">
        <f>VLOOKUP($B74,[4]NUM5!$H$3:$P$177,5,FALSE)</f>
        <v>74</v>
      </c>
      <c r="V74" s="98">
        <f>VLOOKUP($B74,[4]NUM5!$H$3:$P$177,6,FALSE)</f>
        <v>112</v>
      </c>
      <c r="W74" s="98">
        <f>VLOOKUP($B74,[4]NUM5!$H$3:$P$177,7,FALSE)</f>
        <v>157</v>
      </c>
      <c r="X74" s="98">
        <f>VLOOKUP($B74,[4]NUM5!$H$3:$P$177,8,FALSE)</f>
        <v>103</v>
      </c>
      <c r="Y74" s="73"/>
      <c r="Z74" s="73"/>
      <c r="AA74" s="73"/>
      <c r="AB74" s="73"/>
      <c r="AC74" s="73"/>
      <c r="AD74" s="15">
        <f>SUM(R74:AC74)</f>
        <v>722</v>
      </c>
    </row>
    <row r="75" spans="1:30" ht="15" thickBot="1" x14ac:dyDescent="0.25">
      <c r="A75" s="94" t="s">
        <v>106</v>
      </c>
      <c r="B75" s="184" t="s">
        <v>102</v>
      </c>
      <c r="C75" s="59"/>
      <c r="D75" s="200"/>
      <c r="E75" s="98">
        <f>IFERROR(VLOOKUP($B75,[4]NUM6!$H$3:$P$155,2,FALSE),0)</f>
        <v>0</v>
      </c>
      <c r="F75" s="98">
        <f>IFERROR(VLOOKUP($B75,[4]NUM6!$H$3:$P$155,3,FALSE),0)</f>
        <v>2</v>
      </c>
      <c r="G75" s="98">
        <f>IFERROR(VLOOKUP($B75,[4]NUM6!$H$3:$P$155,4,FALSE),0)</f>
        <v>2</v>
      </c>
      <c r="H75" s="98">
        <f>IFERROR(VLOOKUP($B75,[4]NUM6!$H$3:$P$155,5,FALSE),0)</f>
        <v>4</v>
      </c>
      <c r="I75" s="98">
        <f>IFERROR(VLOOKUP($B75,[4]NUM6!$H$3:$P$155,6,FALSE),0)</f>
        <v>5</v>
      </c>
      <c r="J75" s="98">
        <f>IFERROR(VLOOKUP($B75,[4]NUM6!$H$3:$P$155,7,FALSE),0)</f>
        <v>7</v>
      </c>
      <c r="K75" s="98">
        <f>IFERROR(VLOOKUP($B75,[4]NUM6!$H$3:$P$155,8,FALSE),0)</f>
        <v>2</v>
      </c>
      <c r="L75" s="73"/>
      <c r="M75" s="73"/>
      <c r="N75" s="73"/>
      <c r="O75" s="73"/>
      <c r="P75" s="73"/>
      <c r="Q75" s="15">
        <f>SUM(E75:P75)</f>
        <v>22</v>
      </c>
      <c r="R75" s="98">
        <f>VLOOKUP($B75,[4]NUM5!$H$3:$P$177,2,FALSE)</f>
        <v>0</v>
      </c>
      <c r="S75" s="98">
        <f>VLOOKUP($B75,[4]NUM5!$H$3:$P$177,3,FALSE)</f>
        <v>14</v>
      </c>
      <c r="T75" s="98">
        <f>VLOOKUP($B75,[4]NUM5!$H$3:$P$177,4,FALSE)</f>
        <v>56</v>
      </c>
      <c r="U75" s="98">
        <f>VLOOKUP($B75,[4]NUM5!$H$3:$P$177,5,FALSE)</f>
        <v>31</v>
      </c>
      <c r="V75" s="98">
        <f>VLOOKUP($B75,[4]NUM5!$H$3:$P$177,6,FALSE)</f>
        <v>47</v>
      </c>
      <c r="W75" s="98">
        <f>VLOOKUP($B75,[4]NUM5!$H$3:$P$177,7,FALSE)</f>
        <v>60</v>
      </c>
      <c r="X75" s="98">
        <f>VLOOKUP($B75,[4]NUM5!$H$3:$P$177,8,FALSE)</f>
        <v>41</v>
      </c>
      <c r="Y75" s="73"/>
      <c r="Z75" s="73"/>
      <c r="AA75" s="73"/>
      <c r="AB75" s="73"/>
      <c r="AC75" s="73"/>
      <c r="AD75" s="15">
        <f>SUM(R75:AC75)</f>
        <v>249</v>
      </c>
    </row>
    <row r="76" spans="1:30" ht="15" thickBot="1" x14ac:dyDescent="0.25">
      <c r="A76" s="94" t="s">
        <v>106</v>
      </c>
      <c r="B76" s="184" t="s">
        <v>103</v>
      </c>
      <c r="C76" s="59"/>
      <c r="D76" s="200"/>
      <c r="E76" s="98">
        <f>IFERROR(VLOOKUP($B76,[4]NUM6!$H$3:$P$155,2,FALSE),0)</f>
        <v>9</v>
      </c>
      <c r="F76" s="98">
        <f>IFERROR(VLOOKUP($B76,[4]NUM6!$H$3:$P$155,3,FALSE),0)</f>
        <v>8</v>
      </c>
      <c r="G76" s="98">
        <f>IFERROR(VLOOKUP($B76,[4]NUM6!$H$3:$P$155,4,FALSE),0)</f>
        <v>8</v>
      </c>
      <c r="H76" s="98">
        <f>IFERROR(VLOOKUP($B76,[4]NUM6!$H$3:$P$155,5,FALSE),0)</f>
        <v>4</v>
      </c>
      <c r="I76" s="98">
        <f>IFERROR(VLOOKUP($B76,[4]NUM6!$H$3:$P$155,6,FALSE),0)</f>
        <v>4</v>
      </c>
      <c r="J76" s="98">
        <f>IFERROR(VLOOKUP($B76,[4]NUM6!$H$3:$P$155,7,FALSE),0)</f>
        <v>3</v>
      </c>
      <c r="K76" s="98">
        <f>IFERROR(VLOOKUP($B76,[4]NUM6!$H$3:$P$155,8,FALSE),0)</f>
        <v>6</v>
      </c>
      <c r="L76" s="73"/>
      <c r="M76" s="73"/>
      <c r="N76" s="73"/>
      <c r="O76" s="73"/>
      <c r="P76" s="73"/>
      <c r="Q76" s="15">
        <f>SUM(E76:P76)</f>
        <v>42</v>
      </c>
      <c r="R76" s="98">
        <f>VLOOKUP($B76,[4]NUM5!$H$3:$P$177,2,FALSE)</f>
        <v>51</v>
      </c>
      <c r="S76" s="98">
        <f>VLOOKUP($B76,[4]NUM5!$H$3:$P$177,3,FALSE)</f>
        <v>71</v>
      </c>
      <c r="T76" s="98">
        <f>VLOOKUP($B76,[4]NUM5!$H$3:$P$177,4,FALSE)</f>
        <v>122</v>
      </c>
      <c r="U76" s="98">
        <f>VLOOKUP($B76,[4]NUM5!$H$3:$P$177,5,FALSE)</f>
        <v>51</v>
      </c>
      <c r="V76" s="98">
        <f>VLOOKUP($B76,[4]NUM5!$H$3:$P$177,6,FALSE)</f>
        <v>117</v>
      </c>
      <c r="W76" s="98">
        <f>VLOOKUP($B76,[4]NUM5!$H$3:$P$177,7,FALSE)</f>
        <v>129</v>
      </c>
      <c r="X76" s="98">
        <f>VLOOKUP($B76,[4]NUM5!$H$3:$P$177,8,FALSE)</f>
        <v>96</v>
      </c>
      <c r="Y76" s="73"/>
      <c r="Z76" s="73"/>
      <c r="AA76" s="73"/>
      <c r="AB76" s="73"/>
      <c r="AC76" s="73"/>
      <c r="AD76" s="15">
        <f>SUM(R76:AC76)</f>
        <v>637</v>
      </c>
    </row>
    <row r="77" spans="1:30" ht="15" thickBot="1" x14ac:dyDescent="0.25">
      <c r="A77" s="94" t="s">
        <v>106</v>
      </c>
      <c r="B77" s="184" t="s">
        <v>104</v>
      </c>
      <c r="C77" s="59"/>
      <c r="D77" s="200"/>
      <c r="E77" s="98">
        <f>IFERROR(VLOOKUP($B77,[4]NUM6!$H$3:$P$155,2,FALSE),0)</f>
        <v>0</v>
      </c>
      <c r="F77" s="98">
        <f>IFERROR(VLOOKUP($B77,[4]NUM6!$H$3:$P$155,3,FALSE),0)</f>
        <v>0</v>
      </c>
      <c r="G77" s="98">
        <f>IFERROR(VLOOKUP($B77,[4]NUM6!$H$3:$P$155,4,FALSE),0)</f>
        <v>1</v>
      </c>
      <c r="H77" s="98">
        <f>IFERROR(VLOOKUP($B77,[4]NUM6!$H$3:$P$155,5,FALSE),0)</f>
        <v>0</v>
      </c>
      <c r="I77" s="98">
        <f>IFERROR(VLOOKUP($B77,[4]NUM6!$H$3:$P$155,6,FALSE),0)</f>
        <v>1</v>
      </c>
      <c r="J77" s="98">
        <f>IFERROR(VLOOKUP($B77,[4]NUM6!$H$3:$P$155,7,FALSE),0)</f>
        <v>0</v>
      </c>
      <c r="K77" s="98">
        <f>IFERROR(VLOOKUP($B77,[4]NUM6!$H$3:$P$155,8,FALSE),0)</f>
        <v>1</v>
      </c>
      <c r="L77" s="73"/>
      <c r="M77" s="73"/>
      <c r="N77" s="73"/>
      <c r="O77" s="73"/>
      <c r="P77" s="73"/>
      <c r="Q77" s="15">
        <f>SUM(E77:P77)</f>
        <v>3</v>
      </c>
      <c r="R77" s="98">
        <f>VLOOKUP($B77,[4]NUM5!$H$3:$P$177,2,FALSE)</f>
        <v>9</v>
      </c>
      <c r="S77" s="98">
        <f>VLOOKUP($B77,[4]NUM5!$H$3:$P$177,3,FALSE)</f>
        <v>12</v>
      </c>
      <c r="T77" s="98">
        <f>VLOOKUP($B77,[4]NUM5!$H$3:$P$177,4,FALSE)</f>
        <v>9</v>
      </c>
      <c r="U77" s="98">
        <f>VLOOKUP($B77,[4]NUM5!$H$3:$P$177,5,FALSE)</f>
        <v>9</v>
      </c>
      <c r="V77" s="98">
        <f>VLOOKUP($B77,[4]NUM5!$H$3:$P$177,6,FALSE)</f>
        <v>28</v>
      </c>
      <c r="W77" s="98">
        <f>VLOOKUP($B77,[4]NUM5!$H$3:$P$177,7,FALSE)</f>
        <v>29</v>
      </c>
      <c r="X77" s="98">
        <f>VLOOKUP($B77,[4]NUM5!$H$3:$P$177,8,FALSE)</f>
        <v>22</v>
      </c>
      <c r="Y77" s="73"/>
      <c r="Z77" s="73"/>
      <c r="AA77" s="73"/>
      <c r="AB77" s="73"/>
      <c r="AC77" s="73"/>
      <c r="AD77" s="15">
        <f>SUM(R77:AC77)</f>
        <v>118</v>
      </c>
    </row>
    <row r="78" spans="1:30" ht="15" thickBot="1" x14ac:dyDescent="0.25">
      <c r="A78" s="94" t="s">
        <v>106</v>
      </c>
      <c r="B78" s="184" t="s">
        <v>105</v>
      </c>
      <c r="C78" s="59"/>
      <c r="D78" s="200"/>
      <c r="E78" s="98">
        <f>IFERROR(VLOOKUP($B78,[4]NUM6!$H$3:$P$155,2,FALSE),0)</f>
        <v>1</v>
      </c>
      <c r="F78" s="98">
        <f>IFERROR(VLOOKUP($B78,[4]NUM6!$H$3:$P$155,3,FALSE),0)</f>
        <v>1</v>
      </c>
      <c r="G78" s="98">
        <f>IFERROR(VLOOKUP($B78,[4]NUM6!$H$3:$P$155,4,FALSE),0)</f>
        <v>5</v>
      </c>
      <c r="H78" s="98">
        <f>IFERROR(VLOOKUP($B78,[4]NUM6!$H$3:$P$155,5,FALSE),0)</f>
        <v>1</v>
      </c>
      <c r="I78" s="98">
        <f>IFERROR(VLOOKUP($B78,[4]NUM6!$H$3:$P$155,6,FALSE),0)</f>
        <v>2</v>
      </c>
      <c r="J78" s="98">
        <f>IFERROR(VLOOKUP($B78,[4]NUM6!$H$3:$P$155,7,FALSE),0)</f>
        <v>1</v>
      </c>
      <c r="K78" s="98">
        <f>IFERROR(VLOOKUP($B78,[4]NUM6!$H$3:$P$155,8,FALSE),0)</f>
        <v>5</v>
      </c>
      <c r="L78" s="73"/>
      <c r="M78" s="73"/>
      <c r="N78" s="73"/>
      <c r="O78" s="73"/>
      <c r="P78" s="73"/>
      <c r="Q78" s="15">
        <f>SUM(E78:P78)</f>
        <v>16</v>
      </c>
      <c r="R78" s="98">
        <f>VLOOKUP($B78,[4]NUM5!$H$3:$P$177,2,FALSE)</f>
        <v>0</v>
      </c>
      <c r="S78" s="98">
        <f>VLOOKUP($B78,[4]NUM5!$H$3:$P$177,3,FALSE)</f>
        <v>43</v>
      </c>
      <c r="T78" s="98">
        <f>VLOOKUP($B78,[4]NUM5!$H$3:$P$177,4,FALSE)</f>
        <v>69</v>
      </c>
      <c r="U78" s="98">
        <f>VLOOKUP($B78,[4]NUM5!$H$3:$P$177,5,FALSE)</f>
        <v>26</v>
      </c>
      <c r="V78" s="98">
        <f>VLOOKUP($B78,[4]NUM5!$H$3:$P$177,6,FALSE)</f>
        <v>26</v>
      </c>
      <c r="W78" s="98">
        <f>VLOOKUP($B78,[4]NUM5!$H$3:$P$177,7,FALSE)</f>
        <v>38</v>
      </c>
      <c r="X78" s="98">
        <f>VLOOKUP($B78,[4]NUM5!$H$3:$P$177,8,FALSE)</f>
        <v>44</v>
      </c>
      <c r="Y78" s="73"/>
      <c r="Z78" s="73"/>
      <c r="AA78" s="73"/>
      <c r="AB78" s="73"/>
      <c r="AC78" s="73"/>
      <c r="AD78" s="15">
        <f>SUM(R78:AC78)</f>
        <v>246</v>
      </c>
    </row>
    <row r="79" spans="1:30" ht="15" thickBot="1" x14ac:dyDescent="0.25">
      <c r="A79" s="351" t="s">
        <v>179</v>
      </c>
      <c r="B79" s="352"/>
      <c r="C79" s="276">
        <f>Metas!J70/D79</f>
        <v>1.7445746580595498</v>
      </c>
      <c r="D79" s="17">
        <f>+Q79/AD79</f>
        <v>5.7302231237322518E-2</v>
      </c>
      <c r="E79" s="51">
        <f t="shared" ref="E79:AD79" si="42">SUM(E74:E78)</f>
        <v>11</v>
      </c>
      <c r="F79" s="51">
        <f t="shared" si="42"/>
        <v>15</v>
      </c>
      <c r="G79" s="51">
        <f t="shared" si="42"/>
        <v>26</v>
      </c>
      <c r="H79" s="51">
        <f t="shared" si="42"/>
        <v>12</v>
      </c>
      <c r="I79" s="51">
        <f t="shared" ref="I79:J79" si="43">SUM(I74:I78)</f>
        <v>16</v>
      </c>
      <c r="J79" s="51">
        <f t="shared" si="43"/>
        <v>16</v>
      </c>
      <c r="K79" s="51">
        <f t="shared" ref="K79" si="44">SUM(K74:K78)</f>
        <v>17</v>
      </c>
      <c r="L79" s="51">
        <f t="shared" si="42"/>
        <v>0</v>
      </c>
      <c r="M79" s="51">
        <f t="shared" si="42"/>
        <v>0</v>
      </c>
      <c r="N79" s="51">
        <f t="shared" si="42"/>
        <v>0</v>
      </c>
      <c r="O79" s="51">
        <f t="shared" si="42"/>
        <v>0</v>
      </c>
      <c r="P79" s="51">
        <f t="shared" si="42"/>
        <v>0</v>
      </c>
      <c r="Q79" s="12">
        <f t="shared" si="42"/>
        <v>113</v>
      </c>
      <c r="R79" s="51">
        <f t="shared" si="42"/>
        <v>117</v>
      </c>
      <c r="S79" s="51">
        <f t="shared" si="42"/>
        <v>254</v>
      </c>
      <c r="T79" s="51">
        <f t="shared" si="42"/>
        <v>361</v>
      </c>
      <c r="U79" s="51">
        <f t="shared" si="42"/>
        <v>191</v>
      </c>
      <c r="V79" s="51">
        <f t="shared" ref="V79:W79" si="45">SUM(V74:V78)</f>
        <v>330</v>
      </c>
      <c r="W79" s="51">
        <f t="shared" si="45"/>
        <v>413</v>
      </c>
      <c r="X79" s="51">
        <f t="shared" ref="X79" si="46">SUM(X74:X78)</f>
        <v>306</v>
      </c>
      <c r="Y79" s="51">
        <f t="shared" si="42"/>
        <v>0</v>
      </c>
      <c r="Z79" s="51">
        <f t="shared" si="42"/>
        <v>0</v>
      </c>
      <c r="AA79" s="51">
        <f t="shared" si="42"/>
        <v>0</v>
      </c>
      <c r="AB79" s="51">
        <f t="shared" si="42"/>
        <v>0</v>
      </c>
      <c r="AC79" s="51">
        <f t="shared" si="42"/>
        <v>0</v>
      </c>
      <c r="AD79" s="12">
        <f t="shared" si="42"/>
        <v>1972</v>
      </c>
    </row>
    <row r="80" spans="1:30" ht="15" thickBot="1" x14ac:dyDescent="0.25">
      <c r="A80" s="94" t="s">
        <v>117</v>
      </c>
      <c r="B80" s="184" t="s">
        <v>107</v>
      </c>
      <c r="C80" s="59"/>
      <c r="D80" s="200"/>
      <c r="E80" s="98">
        <f>IFERROR(VLOOKUP($B80,[4]NUM6!$H$3:$P$155,2,FALSE),0)</f>
        <v>0</v>
      </c>
      <c r="F80" s="98">
        <f>IFERROR(VLOOKUP($B80,[4]NUM6!$H$3:$P$155,3,FALSE),0)</f>
        <v>0</v>
      </c>
      <c r="G80" s="98">
        <f>IFERROR(VLOOKUP($B80,[4]NUM6!$H$3:$P$155,4,FALSE),0)</f>
        <v>13</v>
      </c>
      <c r="H80" s="98">
        <f>IFERROR(VLOOKUP($B80,[4]NUM6!$H$3:$P$155,5,FALSE),0)</f>
        <v>3</v>
      </c>
      <c r="I80" s="98">
        <f>IFERROR(VLOOKUP($B80,[4]NUM6!$H$3:$P$155,6,FALSE),0)</f>
        <v>2</v>
      </c>
      <c r="J80" s="98">
        <f>IFERROR(VLOOKUP($B80,[4]NUM6!$H$3:$P$155,7,FALSE),0)</f>
        <v>20</v>
      </c>
      <c r="K80" s="98">
        <f>IFERROR(VLOOKUP($B80,[4]NUM6!$H$3:$P$155,8,FALSE),0)</f>
        <v>3</v>
      </c>
      <c r="L80" s="73"/>
      <c r="M80" s="73"/>
      <c r="N80" s="73"/>
      <c r="O80" s="73"/>
      <c r="P80" s="73"/>
      <c r="Q80" s="15">
        <f t="shared" ref="Q80:Q89" si="47">SUM(E80:P80)</f>
        <v>41</v>
      </c>
      <c r="R80" s="98">
        <f>VLOOKUP($B80,[4]NUM5!$H$3:$P$177,2,FALSE)</f>
        <v>221</v>
      </c>
      <c r="S80" s="98">
        <f>VLOOKUP($B80,[4]NUM5!$H$3:$P$177,3,FALSE)</f>
        <v>362</v>
      </c>
      <c r="T80" s="98">
        <f>VLOOKUP($B80,[4]NUM5!$H$3:$P$177,4,FALSE)</f>
        <v>427</v>
      </c>
      <c r="U80" s="98">
        <f>VLOOKUP($B80,[4]NUM5!$H$3:$P$177,5,FALSE)</f>
        <v>289</v>
      </c>
      <c r="V80" s="98">
        <f>VLOOKUP($B80,[4]NUM5!$H$3:$P$177,6,FALSE)</f>
        <v>294</v>
      </c>
      <c r="W80" s="98">
        <f>VLOOKUP($B80,[4]NUM5!$H$3:$P$177,7,FALSE)</f>
        <v>498</v>
      </c>
      <c r="X80" s="98">
        <f>VLOOKUP($B80,[4]NUM5!$H$3:$P$177,8,FALSE)</f>
        <v>529</v>
      </c>
      <c r="Y80" s="73"/>
      <c r="Z80" s="73"/>
      <c r="AA80" s="73"/>
      <c r="AB80" s="73"/>
      <c r="AC80" s="73"/>
      <c r="AD80" s="15">
        <f t="shared" ref="AD80:AD89" si="48">SUM(R80:AC80)</f>
        <v>2620</v>
      </c>
    </row>
    <row r="81" spans="1:30" ht="15" thickBot="1" x14ac:dyDescent="0.25">
      <c r="A81" s="94" t="s">
        <v>117</v>
      </c>
      <c r="B81" s="184" t="s">
        <v>108</v>
      </c>
      <c r="C81" s="59"/>
      <c r="D81" s="200"/>
      <c r="E81" s="98">
        <f>IFERROR(VLOOKUP($B81,[4]NUM6!$H$3:$P$155,2,FALSE),0)</f>
        <v>0</v>
      </c>
      <c r="F81" s="98">
        <f>IFERROR(VLOOKUP($B81,[4]NUM6!$H$3:$P$155,3,FALSE),0)</f>
        <v>0</v>
      </c>
      <c r="G81" s="98">
        <f>IFERROR(VLOOKUP($B81,[4]NUM6!$H$3:$P$155,4,FALSE),0)</f>
        <v>31</v>
      </c>
      <c r="H81" s="98">
        <f>IFERROR(VLOOKUP($B81,[4]NUM6!$H$3:$P$155,5,FALSE),0)</f>
        <v>6</v>
      </c>
      <c r="I81" s="98">
        <f>IFERROR(VLOOKUP($B81,[4]NUM6!$H$3:$P$155,6,FALSE),0)</f>
        <v>16</v>
      </c>
      <c r="J81" s="98">
        <f>IFERROR(VLOOKUP($B81,[4]NUM6!$H$3:$P$155,7,FALSE),0)</f>
        <v>7</v>
      </c>
      <c r="K81" s="98">
        <f>IFERROR(VLOOKUP($B81,[4]NUM6!$H$3:$P$155,8,FALSE),0)</f>
        <v>8</v>
      </c>
      <c r="L81" s="73"/>
      <c r="M81" s="73"/>
      <c r="N81" s="73"/>
      <c r="O81" s="73"/>
      <c r="P81" s="73"/>
      <c r="Q81" s="15">
        <f t="shared" si="47"/>
        <v>68</v>
      </c>
      <c r="R81" s="98">
        <f>VLOOKUP($B81,[4]NUM5!$H$3:$P$177,2,FALSE)</f>
        <v>43</v>
      </c>
      <c r="S81" s="98">
        <f>VLOOKUP($B81,[4]NUM5!$H$3:$P$177,3,FALSE)</f>
        <v>46</v>
      </c>
      <c r="T81" s="98">
        <f>VLOOKUP($B81,[4]NUM5!$H$3:$P$177,4,FALSE)</f>
        <v>82</v>
      </c>
      <c r="U81" s="98">
        <f>VLOOKUP($B81,[4]NUM5!$H$3:$P$177,5,FALSE)</f>
        <v>35</v>
      </c>
      <c r="V81" s="98">
        <f>VLOOKUP($B81,[4]NUM5!$H$3:$P$177,6,FALSE)</f>
        <v>38</v>
      </c>
      <c r="W81" s="98">
        <f>VLOOKUP($B81,[4]NUM5!$H$3:$P$177,7,FALSE)</f>
        <v>49</v>
      </c>
      <c r="X81" s="98">
        <f>VLOOKUP($B81,[4]NUM5!$H$3:$P$177,8,FALSE)</f>
        <v>77</v>
      </c>
      <c r="Y81" s="73"/>
      <c r="Z81" s="73"/>
      <c r="AA81" s="73"/>
      <c r="AB81" s="73"/>
      <c r="AC81" s="73"/>
      <c r="AD81" s="15">
        <f t="shared" si="48"/>
        <v>370</v>
      </c>
    </row>
    <row r="82" spans="1:30" ht="15" thickBot="1" x14ac:dyDescent="0.25">
      <c r="A82" s="94" t="s">
        <v>117</v>
      </c>
      <c r="B82" s="184" t="s">
        <v>109</v>
      </c>
      <c r="C82" s="59"/>
      <c r="D82" s="200"/>
      <c r="E82" s="98">
        <f>IFERROR(VLOOKUP($B82,[4]NUM6!$H$3:$P$155,2,FALSE),0)</f>
        <v>0</v>
      </c>
      <c r="F82" s="98">
        <f>IFERROR(VLOOKUP($B82,[4]NUM6!$H$3:$P$155,3,FALSE),0)</f>
        <v>0</v>
      </c>
      <c r="G82" s="98">
        <f>IFERROR(VLOOKUP($B82,[4]NUM6!$H$3:$P$155,4,FALSE),0)</f>
        <v>7</v>
      </c>
      <c r="H82" s="98">
        <f>IFERROR(VLOOKUP($B82,[4]NUM6!$H$3:$P$155,5,FALSE),0)</f>
        <v>2</v>
      </c>
      <c r="I82" s="98">
        <f>IFERROR(VLOOKUP($B82,[4]NUM6!$H$3:$P$155,6,FALSE),0)</f>
        <v>0</v>
      </c>
      <c r="J82" s="98">
        <f>IFERROR(VLOOKUP($B82,[4]NUM6!$H$3:$P$155,7,FALSE),0)</f>
        <v>2</v>
      </c>
      <c r="K82" s="98">
        <f>IFERROR(VLOOKUP($B82,[4]NUM6!$H$3:$P$155,8,FALSE),0)</f>
        <v>2</v>
      </c>
      <c r="L82" s="73"/>
      <c r="M82" s="73"/>
      <c r="N82" s="73"/>
      <c r="O82" s="73"/>
      <c r="P82" s="73"/>
      <c r="Q82" s="15">
        <f t="shared" si="47"/>
        <v>13</v>
      </c>
      <c r="R82" s="98">
        <f>VLOOKUP($B82,[4]NUM5!$H$3:$P$177,2,FALSE)</f>
        <v>20</v>
      </c>
      <c r="S82" s="98">
        <f>VLOOKUP($B82,[4]NUM5!$H$3:$P$177,3,FALSE)</f>
        <v>16</v>
      </c>
      <c r="T82" s="98">
        <f>VLOOKUP($B82,[4]NUM5!$H$3:$P$177,4,FALSE)</f>
        <v>37</v>
      </c>
      <c r="U82" s="98">
        <f>VLOOKUP($B82,[4]NUM5!$H$3:$P$177,5,FALSE)</f>
        <v>47</v>
      </c>
      <c r="V82" s="98">
        <f>VLOOKUP($B82,[4]NUM5!$H$3:$P$177,6,FALSE)</f>
        <v>0</v>
      </c>
      <c r="W82" s="98">
        <f>VLOOKUP($B82,[4]NUM5!$H$3:$P$177,7,FALSE)</f>
        <v>49</v>
      </c>
      <c r="X82" s="98">
        <f>VLOOKUP($B82,[4]NUM5!$H$3:$P$177,8,FALSE)</f>
        <v>61</v>
      </c>
      <c r="Y82" s="73"/>
      <c r="Z82" s="73"/>
      <c r="AA82" s="73"/>
      <c r="AB82" s="73"/>
      <c r="AC82" s="73"/>
      <c r="AD82" s="15">
        <f t="shared" si="48"/>
        <v>230</v>
      </c>
    </row>
    <row r="83" spans="1:30" ht="15" thickBot="1" x14ac:dyDescent="0.25">
      <c r="A83" s="94" t="s">
        <v>117</v>
      </c>
      <c r="B83" s="184" t="s">
        <v>110</v>
      </c>
      <c r="C83" s="59"/>
      <c r="D83" s="200"/>
      <c r="E83" s="98">
        <f>IFERROR(VLOOKUP($B83,[4]NUM6!$H$3:$P$155,2,FALSE),0)</f>
        <v>0</v>
      </c>
      <c r="F83" s="98">
        <f>IFERROR(VLOOKUP($B83,[4]NUM6!$H$3:$P$155,3,FALSE),0)</f>
        <v>0</v>
      </c>
      <c r="G83" s="98">
        <f>IFERROR(VLOOKUP($B83,[4]NUM6!$H$3:$P$155,4,FALSE),0)</f>
        <v>19</v>
      </c>
      <c r="H83" s="98">
        <f>IFERROR(VLOOKUP($B83,[4]NUM6!$H$3:$P$155,5,FALSE),0)</f>
        <v>1</v>
      </c>
      <c r="I83" s="98">
        <f>IFERROR(VLOOKUP($B83,[4]NUM6!$H$3:$P$155,6,FALSE),0)</f>
        <v>1</v>
      </c>
      <c r="J83" s="98">
        <f>IFERROR(VLOOKUP($B83,[4]NUM6!$H$3:$P$155,7,FALSE),0)</f>
        <v>2</v>
      </c>
      <c r="K83" s="98">
        <f>IFERROR(VLOOKUP($B83,[4]NUM6!$H$3:$P$155,8,FALSE),0)</f>
        <v>1</v>
      </c>
      <c r="L83" s="73"/>
      <c r="M83" s="73"/>
      <c r="N83" s="73"/>
      <c r="O83" s="73"/>
      <c r="P83" s="73"/>
      <c r="Q83" s="15">
        <f t="shared" si="47"/>
        <v>24</v>
      </c>
      <c r="R83" s="98">
        <f>VLOOKUP($B83,[4]NUM5!$H$3:$P$177,2,FALSE)</f>
        <v>19</v>
      </c>
      <c r="S83" s="98">
        <f>VLOOKUP($B83,[4]NUM5!$H$3:$P$177,3,FALSE)</f>
        <v>51</v>
      </c>
      <c r="T83" s="98">
        <f>VLOOKUP($B83,[4]NUM5!$H$3:$P$177,4,FALSE)</f>
        <v>92</v>
      </c>
      <c r="U83" s="98">
        <f>VLOOKUP($B83,[4]NUM5!$H$3:$P$177,5,FALSE)</f>
        <v>31</v>
      </c>
      <c r="V83" s="98">
        <f>VLOOKUP($B83,[4]NUM5!$H$3:$P$177,6,FALSE)</f>
        <v>87</v>
      </c>
      <c r="W83" s="98">
        <f>VLOOKUP($B83,[4]NUM5!$H$3:$P$177,7,FALSE)</f>
        <v>39</v>
      </c>
      <c r="X83" s="98">
        <f>VLOOKUP($B83,[4]NUM5!$H$3:$P$177,8,FALSE)</f>
        <v>47</v>
      </c>
      <c r="Y83" s="73"/>
      <c r="Z83" s="73"/>
      <c r="AA83" s="73"/>
      <c r="AB83" s="73"/>
      <c r="AC83" s="73"/>
      <c r="AD83" s="15">
        <f t="shared" si="48"/>
        <v>366</v>
      </c>
    </row>
    <row r="84" spans="1:30" ht="15" thickBot="1" x14ac:dyDescent="0.25">
      <c r="A84" s="94" t="s">
        <v>117</v>
      </c>
      <c r="B84" s="184" t="s">
        <v>111</v>
      </c>
      <c r="C84" s="59"/>
      <c r="D84" s="200"/>
      <c r="E84" s="98">
        <f>IFERROR(VLOOKUP($B84,[4]NUM6!$H$3:$P$155,2,FALSE),0)</f>
        <v>0</v>
      </c>
      <c r="F84" s="98">
        <f>IFERROR(VLOOKUP($B84,[4]NUM6!$H$3:$P$155,3,FALSE),0)</f>
        <v>0</v>
      </c>
      <c r="G84" s="98">
        <f>IFERROR(VLOOKUP($B84,[4]NUM6!$H$3:$P$155,4,FALSE),0)</f>
        <v>27</v>
      </c>
      <c r="H84" s="98">
        <f>IFERROR(VLOOKUP($B84,[4]NUM6!$H$3:$P$155,5,FALSE),0)</f>
        <v>2</v>
      </c>
      <c r="I84" s="98">
        <f>IFERROR(VLOOKUP($B84,[4]NUM6!$H$3:$P$155,6,FALSE),0)</f>
        <v>4</v>
      </c>
      <c r="J84" s="98">
        <f>IFERROR(VLOOKUP($B84,[4]NUM6!$H$3:$P$155,7,FALSE),0)</f>
        <v>9</v>
      </c>
      <c r="K84" s="98">
        <f>IFERROR(VLOOKUP($B84,[4]NUM6!$H$3:$P$155,8,FALSE),0)</f>
        <v>3</v>
      </c>
      <c r="L84" s="73"/>
      <c r="M84" s="73"/>
      <c r="N84" s="73"/>
      <c r="O84" s="73"/>
      <c r="P84" s="73"/>
      <c r="Q84" s="15">
        <f t="shared" si="47"/>
        <v>45</v>
      </c>
      <c r="R84" s="98">
        <f>VLOOKUP($B84,[4]NUM5!$H$3:$P$177,2,FALSE)</f>
        <v>43</v>
      </c>
      <c r="S84" s="98">
        <f>VLOOKUP($B84,[4]NUM5!$H$3:$P$177,3,FALSE)</f>
        <v>47</v>
      </c>
      <c r="T84" s="98">
        <f>VLOOKUP($B84,[4]NUM5!$H$3:$P$177,4,FALSE)</f>
        <v>85</v>
      </c>
      <c r="U84" s="98">
        <f>VLOOKUP($B84,[4]NUM5!$H$3:$P$177,5,FALSE)</f>
        <v>51</v>
      </c>
      <c r="V84" s="98">
        <f>VLOOKUP($B84,[4]NUM5!$H$3:$P$177,6,FALSE)</f>
        <v>76</v>
      </c>
      <c r="W84" s="98">
        <f>VLOOKUP($B84,[4]NUM5!$H$3:$P$177,7,FALSE)</f>
        <v>116</v>
      </c>
      <c r="X84" s="98">
        <f>VLOOKUP($B84,[4]NUM5!$H$3:$P$177,8,FALSE)</f>
        <v>111</v>
      </c>
      <c r="Y84" s="73"/>
      <c r="Z84" s="73"/>
      <c r="AA84" s="73"/>
      <c r="AB84" s="73"/>
      <c r="AC84" s="73"/>
      <c r="AD84" s="15">
        <f t="shared" si="48"/>
        <v>529</v>
      </c>
    </row>
    <row r="85" spans="1:30" ht="15" thickBot="1" x14ac:dyDescent="0.25">
      <c r="A85" s="94" t="s">
        <v>117</v>
      </c>
      <c r="B85" s="184" t="s">
        <v>112</v>
      </c>
      <c r="C85" s="59"/>
      <c r="D85" s="200"/>
      <c r="E85" s="98">
        <f>IFERROR(VLOOKUP($B85,[4]NUM6!$H$3:$P$155,2,FALSE),0)</f>
        <v>0</v>
      </c>
      <c r="F85" s="98">
        <f>IFERROR(VLOOKUP($B85,[4]NUM6!$H$3:$P$155,3,FALSE),0)</f>
        <v>0</v>
      </c>
      <c r="G85" s="98">
        <f>IFERROR(VLOOKUP($B85,[4]NUM6!$H$3:$P$155,4,FALSE),0)</f>
        <v>6</v>
      </c>
      <c r="H85" s="98">
        <f>IFERROR(VLOOKUP($B85,[4]NUM6!$H$3:$P$155,5,FALSE),0)</f>
        <v>3</v>
      </c>
      <c r="I85" s="98">
        <f>IFERROR(VLOOKUP($B85,[4]NUM6!$H$3:$P$155,6,FALSE),0)</f>
        <v>2</v>
      </c>
      <c r="J85" s="98">
        <f>IFERROR(VLOOKUP($B85,[4]NUM6!$H$3:$P$155,7,FALSE),0)</f>
        <v>2</v>
      </c>
      <c r="K85" s="98">
        <f>IFERROR(VLOOKUP($B85,[4]NUM6!$H$3:$P$155,8,FALSE),0)</f>
        <v>1</v>
      </c>
      <c r="L85" s="73"/>
      <c r="M85" s="73"/>
      <c r="N85" s="73"/>
      <c r="O85" s="73"/>
      <c r="P85" s="73"/>
      <c r="Q85" s="15">
        <f t="shared" si="47"/>
        <v>14</v>
      </c>
      <c r="R85" s="98">
        <f>VLOOKUP($B85,[4]NUM5!$H$3:$P$177,2,FALSE)</f>
        <v>42</v>
      </c>
      <c r="S85" s="98">
        <f>VLOOKUP($B85,[4]NUM5!$H$3:$P$177,3,FALSE)</f>
        <v>38</v>
      </c>
      <c r="T85" s="98">
        <f>VLOOKUP($B85,[4]NUM5!$H$3:$P$177,4,FALSE)</f>
        <v>20</v>
      </c>
      <c r="U85" s="98">
        <f>VLOOKUP($B85,[4]NUM5!$H$3:$P$177,5,FALSE)</f>
        <v>31</v>
      </c>
      <c r="V85" s="98">
        <f>VLOOKUP($B85,[4]NUM5!$H$3:$P$177,6,FALSE)</f>
        <v>27</v>
      </c>
      <c r="W85" s="98">
        <f>VLOOKUP($B85,[4]NUM5!$H$3:$P$177,7,FALSE)</f>
        <v>76</v>
      </c>
      <c r="X85" s="98">
        <f>VLOOKUP($B85,[4]NUM5!$H$3:$P$177,8,FALSE)</f>
        <v>55</v>
      </c>
      <c r="Y85" s="73"/>
      <c r="Z85" s="73"/>
      <c r="AA85" s="73"/>
      <c r="AB85" s="73"/>
      <c r="AC85" s="73"/>
      <c r="AD85" s="15">
        <f t="shared" si="48"/>
        <v>289</v>
      </c>
    </row>
    <row r="86" spans="1:30" ht="15" thickBot="1" x14ac:dyDescent="0.25">
      <c r="A86" s="94" t="s">
        <v>117</v>
      </c>
      <c r="B86" s="184" t="s">
        <v>113</v>
      </c>
      <c r="C86" s="59"/>
      <c r="D86" s="200"/>
      <c r="E86" s="98">
        <f>IFERROR(VLOOKUP($B86,[4]NUM6!$H$3:$P$155,2,FALSE),0)</f>
        <v>0</v>
      </c>
      <c r="F86" s="98">
        <f>IFERROR(VLOOKUP($B86,[4]NUM6!$H$3:$P$155,3,FALSE),0)</f>
        <v>0</v>
      </c>
      <c r="G86" s="98">
        <f>IFERROR(VLOOKUP($B86,[4]NUM6!$H$3:$P$155,4,FALSE),0)</f>
        <v>59</v>
      </c>
      <c r="H86" s="98">
        <f>IFERROR(VLOOKUP($B86,[4]NUM6!$H$3:$P$155,5,FALSE),0)</f>
        <v>9</v>
      </c>
      <c r="I86" s="98">
        <f>IFERROR(VLOOKUP($B86,[4]NUM6!$H$3:$P$155,6,FALSE),0)</f>
        <v>22</v>
      </c>
      <c r="J86" s="98">
        <f>IFERROR(VLOOKUP($B86,[4]NUM6!$H$3:$P$155,7,FALSE),0)</f>
        <v>8</v>
      </c>
      <c r="K86" s="98">
        <f>IFERROR(VLOOKUP($B86,[4]NUM6!$H$3:$P$155,8,FALSE),0)</f>
        <v>10</v>
      </c>
      <c r="L86" s="73"/>
      <c r="M86" s="73"/>
      <c r="N86" s="73"/>
      <c r="O86" s="73"/>
      <c r="P86" s="73"/>
      <c r="Q86" s="15">
        <f t="shared" si="47"/>
        <v>108</v>
      </c>
      <c r="R86" s="98">
        <f>VLOOKUP($B86,[4]NUM5!$H$3:$P$177,2,FALSE)</f>
        <v>18</v>
      </c>
      <c r="S86" s="98">
        <f>VLOOKUP($B86,[4]NUM5!$H$3:$P$177,3,FALSE)</f>
        <v>21</v>
      </c>
      <c r="T86" s="98">
        <f>VLOOKUP($B86,[4]NUM5!$H$3:$P$177,4,FALSE)</f>
        <v>43</v>
      </c>
      <c r="U86" s="98">
        <f>VLOOKUP($B86,[4]NUM5!$H$3:$P$177,5,FALSE)</f>
        <v>33</v>
      </c>
      <c r="V86" s="98">
        <f>VLOOKUP($B86,[4]NUM5!$H$3:$P$177,6,FALSE)</f>
        <v>37</v>
      </c>
      <c r="W86" s="98">
        <f>VLOOKUP($B86,[4]NUM5!$H$3:$P$177,7,FALSE)</f>
        <v>43</v>
      </c>
      <c r="X86" s="98">
        <f>VLOOKUP($B86,[4]NUM5!$H$3:$P$177,8,FALSE)</f>
        <v>71</v>
      </c>
      <c r="Y86" s="73"/>
      <c r="Z86" s="73"/>
      <c r="AA86" s="73"/>
      <c r="AB86" s="73"/>
      <c r="AC86" s="73"/>
      <c r="AD86" s="15">
        <f t="shared" si="48"/>
        <v>266</v>
      </c>
    </row>
    <row r="87" spans="1:30" ht="15" thickBot="1" x14ac:dyDescent="0.25">
      <c r="A87" s="94" t="s">
        <v>117</v>
      </c>
      <c r="B87" s="184" t="s">
        <v>114</v>
      </c>
      <c r="C87" s="59"/>
      <c r="D87" s="200"/>
      <c r="E87" s="98">
        <f>IFERROR(VLOOKUP($B87,[4]NUM6!$H$3:$P$155,2,FALSE),0)</f>
        <v>0</v>
      </c>
      <c r="F87" s="98">
        <f>IFERROR(VLOOKUP($B87,[4]NUM6!$H$3:$P$155,3,FALSE),0)</f>
        <v>0</v>
      </c>
      <c r="G87" s="98">
        <f>IFERROR(VLOOKUP($B87,[4]NUM6!$H$3:$P$155,4,FALSE),0)</f>
        <v>31</v>
      </c>
      <c r="H87" s="98">
        <f>IFERROR(VLOOKUP($B87,[4]NUM6!$H$3:$P$155,5,FALSE),0)</f>
        <v>4</v>
      </c>
      <c r="I87" s="98">
        <f>IFERROR(VLOOKUP($B87,[4]NUM6!$H$3:$P$155,6,FALSE),0)</f>
        <v>6</v>
      </c>
      <c r="J87" s="98">
        <f>IFERROR(VLOOKUP($B87,[4]NUM6!$H$3:$P$155,7,FALSE),0)</f>
        <v>8</v>
      </c>
      <c r="K87" s="98">
        <f>IFERROR(VLOOKUP($B87,[4]NUM6!$H$3:$P$155,8,FALSE),0)</f>
        <v>7</v>
      </c>
      <c r="L87" s="73"/>
      <c r="M87" s="73"/>
      <c r="N87" s="73"/>
      <c r="O87" s="73"/>
      <c r="P87" s="73"/>
      <c r="Q87" s="15">
        <f t="shared" si="47"/>
        <v>56</v>
      </c>
      <c r="R87" s="98">
        <f>VLOOKUP($B87,[4]NUM5!$H$3:$P$177,2,FALSE)</f>
        <v>38</v>
      </c>
      <c r="S87" s="98">
        <f>VLOOKUP($B87,[4]NUM5!$H$3:$P$177,3,FALSE)</f>
        <v>62</v>
      </c>
      <c r="T87" s="98">
        <f>VLOOKUP($B87,[4]NUM5!$H$3:$P$177,4,FALSE)</f>
        <v>87</v>
      </c>
      <c r="U87" s="98">
        <f>VLOOKUP($B87,[4]NUM5!$H$3:$P$177,5,FALSE)</f>
        <v>50</v>
      </c>
      <c r="V87" s="98">
        <f>VLOOKUP($B87,[4]NUM5!$H$3:$P$177,6,FALSE)</f>
        <v>71</v>
      </c>
      <c r="W87" s="98">
        <f>VLOOKUP($B87,[4]NUM5!$H$3:$P$177,7,FALSE)</f>
        <v>151</v>
      </c>
      <c r="X87" s="98">
        <f>VLOOKUP($B87,[4]NUM5!$H$3:$P$177,8,FALSE)</f>
        <v>56</v>
      </c>
      <c r="Y87" s="73"/>
      <c r="Z87" s="73"/>
      <c r="AA87" s="73"/>
      <c r="AB87" s="73"/>
      <c r="AC87" s="73"/>
      <c r="AD87" s="15">
        <f t="shared" si="48"/>
        <v>515</v>
      </c>
    </row>
    <row r="88" spans="1:30" ht="15" thickBot="1" x14ac:dyDescent="0.25">
      <c r="A88" s="94" t="s">
        <v>117</v>
      </c>
      <c r="B88" s="184" t="s">
        <v>115</v>
      </c>
      <c r="C88" s="59"/>
      <c r="D88" s="200"/>
      <c r="E88" s="98">
        <f>IFERROR(VLOOKUP($B88,[4]NUM6!$H$3:$P$155,2,FALSE),0)</f>
        <v>0</v>
      </c>
      <c r="F88" s="98">
        <f>IFERROR(VLOOKUP($B88,[4]NUM6!$H$3:$P$155,3,FALSE),0)</f>
        <v>0</v>
      </c>
      <c r="G88" s="98">
        <f>IFERROR(VLOOKUP($B88,[4]NUM6!$H$3:$P$155,4,FALSE),0)</f>
        <v>5</v>
      </c>
      <c r="H88" s="98">
        <f>IFERROR(VLOOKUP($B88,[4]NUM6!$H$3:$P$155,5,FALSE),0)</f>
        <v>4</v>
      </c>
      <c r="I88" s="98">
        <f>IFERROR(VLOOKUP($B88,[4]NUM6!$H$3:$P$155,6,FALSE),0)</f>
        <v>8</v>
      </c>
      <c r="J88" s="98">
        <f>IFERROR(VLOOKUP($B88,[4]NUM6!$H$3:$P$155,7,FALSE),0)</f>
        <v>2</v>
      </c>
      <c r="K88" s="98">
        <f>IFERROR(VLOOKUP($B88,[4]NUM6!$H$3:$P$155,8,FALSE),0)</f>
        <v>2</v>
      </c>
      <c r="L88" s="73"/>
      <c r="M88" s="73"/>
      <c r="N88" s="73"/>
      <c r="O88" s="73"/>
      <c r="P88" s="73"/>
      <c r="Q88" s="15">
        <f t="shared" si="47"/>
        <v>21</v>
      </c>
      <c r="R88" s="98">
        <f>VLOOKUP($B88,[4]NUM5!$H$3:$P$177,2,FALSE)</f>
        <v>29</v>
      </c>
      <c r="S88" s="98">
        <f>VLOOKUP($B88,[4]NUM5!$H$3:$P$177,3,FALSE)</f>
        <v>82</v>
      </c>
      <c r="T88" s="98">
        <f>VLOOKUP($B88,[4]NUM5!$H$3:$P$177,4,FALSE)</f>
        <v>49</v>
      </c>
      <c r="U88" s="98">
        <f>VLOOKUP($B88,[4]NUM5!$H$3:$P$177,5,FALSE)</f>
        <v>52</v>
      </c>
      <c r="V88" s="98">
        <f>VLOOKUP($B88,[4]NUM5!$H$3:$P$177,6,FALSE)</f>
        <v>39</v>
      </c>
      <c r="W88" s="98">
        <f>VLOOKUP($B88,[4]NUM5!$H$3:$P$177,7,FALSE)</f>
        <v>108</v>
      </c>
      <c r="X88" s="98">
        <f>VLOOKUP($B88,[4]NUM5!$H$3:$P$177,8,FALSE)</f>
        <v>97</v>
      </c>
      <c r="Y88" s="73"/>
      <c r="Z88" s="73"/>
      <c r="AA88" s="73"/>
      <c r="AB88" s="73"/>
      <c r="AC88" s="73"/>
      <c r="AD88" s="15">
        <f t="shared" si="48"/>
        <v>456</v>
      </c>
    </row>
    <row r="89" spans="1:30" ht="15" thickBot="1" x14ac:dyDescent="0.25">
      <c r="A89" s="94" t="s">
        <v>117</v>
      </c>
      <c r="B89" s="184" t="s">
        <v>116</v>
      </c>
      <c r="C89" s="59"/>
      <c r="D89" s="200"/>
      <c r="E89" s="98">
        <f>IFERROR(VLOOKUP($B89,[4]NUM6!$H$3:$P$155,2,FALSE),0)</f>
        <v>0</v>
      </c>
      <c r="F89" s="98">
        <f>IFERROR(VLOOKUP($B89,[4]NUM6!$H$3:$P$155,3,FALSE),0)</f>
        <v>0</v>
      </c>
      <c r="G89" s="98">
        <f>IFERROR(VLOOKUP($B89,[4]NUM6!$H$3:$P$155,4,FALSE),0)</f>
        <v>33</v>
      </c>
      <c r="H89" s="98">
        <f>IFERROR(VLOOKUP($B89,[4]NUM6!$H$3:$P$155,5,FALSE),0)</f>
        <v>8</v>
      </c>
      <c r="I89" s="98">
        <f>IFERROR(VLOOKUP($B89,[4]NUM6!$H$3:$P$155,6,FALSE),0)</f>
        <v>4</v>
      </c>
      <c r="J89" s="98">
        <f>IFERROR(VLOOKUP($B89,[4]NUM6!$H$3:$P$155,7,FALSE),0)</f>
        <v>1</v>
      </c>
      <c r="K89" s="98">
        <f>IFERROR(VLOOKUP($B89,[4]NUM6!$H$3:$P$155,8,FALSE),0)</f>
        <v>1</v>
      </c>
      <c r="L89" s="73"/>
      <c r="M89" s="73"/>
      <c r="N89" s="73"/>
      <c r="O89" s="73"/>
      <c r="P89" s="73"/>
      <c r="Q89" s="15">
        <f t="shared" si="47"/>
        <v>47</v>
      </c>
      <c r="R89" s="98">
        <f>VLOOKUP($B89,[4]NUM5!$H$3:$P$177,2,FALSE)</f>
        <v>50</v>
      </c>
      <c r="S89" s="98">
        <f>VLOOKUP($B89,[4]NUM5!$H$3:$P$177,3,FALSE)</f>
        <v>45</v>
      </c>
      <c r="T89" s="98">
        <f>VLOOKUP($B89,[4]NUM5!$H$3:$P$177,4,FALSE)</f>
        <v>85</v>
      </c>
      <c r="U89" s="98">
        <f>VLOOKUP($B89,[4]NUM5!$H$3:$P$177,5,FALSE)</f>
        <v>45</v>
      </c>
      <c r="V89" s="98">
        <f>VLOOKUP($B89,[4]NUM5!$H$3:$P$177,6,FALSE)</f>
        <v>64</v>
      </c>
      <c r="W89" s="98">
        <f>VLOOKUP($B89,[4]NUM5!$H$3:$P$177,7,FALSE)</f>
        <v>100</v>
      </c>
      <c r="X89" s="98">
        <f>VLOOKUP($B89,[4]NUM5!$H$3:$P$177,8,FALSE)</f>
        <v>41</v>
      </c>
      <c r="Y89" s="73"/>
      <c r="Z89" s="73"/>
      <c r="AA89" s="73"/>
      <c r="AB89" s="73"/>
      <c r="AC89" s="73"/>
      <c r="AD89" s="15">
        <f t="shared" si="48"/>
        <v>430</v>
      </c>
    </row>
    <row r="90" spans="1:30" ht="15" thickBot="1" x14ac:dyDescent="0.25">
      <c r="A90" s="351" t="s">
        <v>180</v>
      </c>
      <c r="B90" s="352"/>
      <c r="C90" s="276">
        <f>Metas!J75/D90</f>
        <v>1.3891293791572379</v>
      </c>
      <c r="D90" s="17">
        <f>+Q90/AD90</f>
        <v>7.1981551638939226E-2</v>
      </c>
      <c r="E90" s="51">
        <f>SUM(E80:E89)</f>
        <v>0</v>
      </c>
      <c r="F90" s="51">
        <f t="shared" ref="F90:P90" si="49">SUM(F80:F89)</f>
        <v>0</v>
      </c>
      <c r="G90" s="51">
        <f t="shared" si="49"/>
        <v>231</v>
      </c>
      <c r="H90" s="51">
        <f t="shared" si="49"/>
        <v>42</v>
      </c>
      <c r="I90" s="51">
        <f t="shared" ref="I90:J90" si="50">SUM(I80:I89)</f>
        <v>65</v>
      </c>
      <c r="J90" s="51">
        <f t="shared" si="50"/>
        <v>61</v>
      </c>
      <c r="K90" s="51">
        <f t="shared" ref="K90" si="51">SUM(K80:K89)</f>
        <v>38</v>
      </c>
      <c r="L90" s="51">
        <f t="shared" si="49"/>
        <v>0</v>
      </c>
      <c r="M90" s="51">
        <f t="shared" si="49"/>
        <v>0</v>
      </c>
      <c r="N90" s="51">
        <f t="shared" si="49"/>
        <v>0</v>
      </c>
      <c r="O90" s="51">
        <f t="shared" si="49"/>
        <v>0</v>
      </c>
      <c r="P90" s="51">
        <f t="shared" si="49"/>
        <v>0</v>
      </c>
      <c r="Q90" s="12">
        <f>SUM(Q80:Q89)</f>
        <v>437</v>
      </c>
      <c r="R90" s="51">
        <f t="shared" ref="R90:AC90" si="52">SUM(R80:R89)</f>
        <v>523</v>
      </c>
      <c r="S90" s="51">
        <f t="shared" si="52"/>
        <v>770</v>
      </c>
      <c r="T90" s="51">
        <f t="shared" si="52"/>
        <v>1007</v>
      </c>
      <c r="U90" s="51">
        <f t="shared" si="52"/>
        <v>664</v>
      </c>
      <c r="V90" s="51">
        <f t="shared" ref="V90:W90" si="53">SUM(V80:V89)</f>
        <v>733</v>
      </c>
      <c r="W90" s="51">
        <f t="shared" si="53"/>
        <v>1229</v>
      </c>
      <c r="X90" s="51">
        <f t="shared" ref="X90" si="54">SUM(X80:X89)</f>
        <v>1145</v>
      </c>
      <c r="Y90" s="51">
        <f t="shared" si="52"/>
        <v>0</v>
      </c>
      <c r="Z90" s="51">
        <f t="shared" si="52"/>
        <v>0</v>
      </c>
      <c r="AA90" s="51">
        <f t="shared" si="52"/>
        <v>0</v>
      </c>
      <c r="AB90" s="51">
        <f t="shared" si="52"/>
        <v>0</v>
      </c>
      <c r="AC90" s="51">
        <f t="shared" si="52"/>
        <v>0</v>
      </c>
      <c r="AD90" s="12">
        <f>SUM(AD80:AD89)</f>
        <v>6071</v>
      </c>
    </row>
    <row r="91" spans="1:30" ht="15" thickBot="1" x14ac:dyDescent="0.25">
      <c r="A91" s="94" t="s">
        <v>134</v>
      </c>
      <c r="B91" s="184" t="s">
        <v>118</v>
      </c>
      <c r="C91" s="59"/>
      <c r="D91" s="200"/>
      <c r="E91" s="73">
        <f>IFERROR(VLOOKUP($B91,[4]NUM6!$H$3:$P$155,2,FALSE),0)</f>
        <v>113</v>
      </c>
      <c r="F91" s="73">
        <f>IFERROR(VLOOKUP($B91,[4]NUM6!$H$3:$P$155,3,FALSE),0)</f>
        <v>93</v>
      </c>
      <c r="G91" s="73">
        <f>IFERROR(VLOOKUP($B91,[4]NUM6!$H$3:$P$155,4,FALSE),0)</f>
        <v>49</v>
      </c>
      <c r="H91" s="73">
        <f>IFERROR(VLOOKUP($B91,[4]NUM6!$H$3:$P$155,5,FALSE),0)</f>
        <v>49</v>
      </c>
      <c r="I91" s="73">
        <f>IFERROR(VLOOKUP($B91,[4]NUM6!$H$3:$P$155,6,FALSE),0)</f>
        <v>83</v>
      </c>
      <c r="J91" s="73">
        <f>IFERROR(VLOOKUP($B91,[4]NUM6!$H$3:$P$155,7,FALSE),0)</f>
        <v>56</v>
      </c>
      <c r="K91" s="73">
        <f>IFERROR(VLOOKUP($B91,[4]NUM6!$H$3:$P$155,8,FALSE),0)</f>
        <v>51</v>
      </c>
      <c r="L91" s="73"/>
      <c r="M91" s="73"/>
      <c r="N91" s="73"/>
      <c r="O91" s="73"/>
      <c r="P91" s="73"/>
      <c r="Q91" s="15">
        <f t="shared" ref="Q91:Q107" si="55">SUM(E91:P91)</f>
        <v>494</v>
      </c>
      <c r="R91" s="98">
        <f>VLOOKUP($B91,[4]NUM5!$H$3:$P$177,2,FALSE)</f>
        <v>726</v>
      </c>
      <c r="S91" s="98">
        <f>VLOOKUP($B91,[4]NUM5!$H$3:$P$177,3,FALSE)</f>
        <v>710</v>
      </c>
      <c r="T91" s="98">
        <f>VLOOKUP($B91,[4]NUM5!$H$3:$P$177,4,FALSE)</f>
        <v>616</v>
      </c>
      <c r="U91" s="98">
        <f>VLOOKUP($B91,[4]NUM5!$H$3:$P$177,5,FALSE)</f>
        <v>769</v>
      </c>
      <c r="V91" s="98">
        <f>VLOOKUP($B91,[4]NUM5!$H$3:$P$177,6,FALSE)</f>
        <v>819</v>
      </c>
      <c r="W91" s="98">
        <f>VLOOKUP($B91,[4]NUM5!$H$3:$P$177,7,FALSE)</f>
        <v>880</v>
      </c>
      <c r="X91" s="98">
        <f>VLOOKUP($B91,[4]NUM5!$H$3:$P$177,8,FALSE)</f>
        <v>646</v>
      </c>
      <c r="Y91" s="99"/>
      <c r="Z91" s="99"/>
      <c r="AA91" s="99"/>
      <c r="AB91" s="99"/>
      <c r="AC91" s="73"/>
      <c r="AD91" s="15">
        <f t="shared" ref="AD91:AD107" si="56">SUM(R91:AC91)</f>
        <v>5166</v>
      </c>
    </row>
    <row r="92" spans="1:30" ht="15" thickBot="1" x14ac:dyDescent="0.25">
      <c r="A92" s="94" t="s">
        <v>134</v>
      </c>
      <c r="B92" s="184" t="s">
        <v>119</v>
      </c>
      <c r="C92" s="59"/>
      <c r="D92" s="200"/>
      <c r="E92" s="73">
        <f>IFERROR(VLOOKUP($B92,[4]NUM6!$H$3:$P$155,2,FALSE),0)</f>
        <v>225</v>
      </c>
      <c r="F92" s="73">
        <f>IFERROR(VLOOKUP($B92,[4]NUM6!$H$3:$P$155,3,FALSE),0)</f>
        <v>217</v>
      </c>
      <c r="G92" s="73">
        <f>IFERROR(VLOOKUP($B92,[4]NUM6!$H$3:$P$155,4,FALSE),0)</f>
        <v>251</v>
      </c>
      <c r="H92" s="73">
        <f>IFERROR(VLOOKUP($B92,[4]NUM6!$H$3:$P$155,5,FALSE),0)</f>
        <v>168</v>
      </c>
      <c r="I92" s="73">
        <f>IFERROR(VLOOKUP($B92,[4]NUM6!$H$3:$P$155,6,FALSE),0)</f>
        <v>198</v>
      </c>
      <c r="J92" s="73">
        <f>IFERROR(VLOOKUP($B92,[4]NUM6!$H$3:$P$155,7,FALSE),0)</f>
        <v>162</v>
      </c>
      <c r="K92" s="73">
        <f>IFERROR(VLOOKUP($B92,[4]NUM6!$H$3:$P$155,8,FALSE),0)</f>
        <v>200</v>
      </c>
      <c r="L92" s="73"/>
      <c r="M92" s="73"/>
      <c r="N92" s="73"/>
      <c r="O92" s="73"/>
      <c r="P92" s="73"/>
      <c r="Q92" s="15">
        <f t="shared" si="55"/>
        <v>1421</v>
      </c>
      <c r="R92" s="98">
        <f>VLOOKUP($B92,[4]NUM5!$H$3:$P$177,2,FALSE)</f>
        <v>1326</v>
      </c>
      <c r="S92" s="98">
        <f>VLOOKUP($B92,[4]NUM5!$H$3:$P$177,3,FALSE)</f>
        <v>1036</v>
      </c>
      <c r="T92" s="98">
        <f>VLOOKUP($B92,[4]NUM5!$H$3:$P$177,4,FALSE)</f>
        <v>1750</v>
      </c>
      <c r="U92" s="98">
        <f>VLOOKUP($B92,[4]NUM5!$H$3:$P$177,5,FALSE)</f>
        <v>1874</v>
      </c>
      <c r="V92" s="98">
        <f>VLOOKUP($B92,[4]NUM5!$H$3:$P$177,6,FALSE)</f>
        <v>1699</v>
      </c>
      <c r="W92" s="98">
        <f>VLOOKUP($B92,[4]NUM5!$H$3:$P$177,7,FALSE)</f>
        <v>1705</v>
      </c>
      <c r="X92" s="98">
        <f>VLOOKUP($B92,[4]NUM5!$H$3:$P$177,8,FALSE)</f>
        <v>1596</v>
      </c>
      <c r="Y92" s="99"/>
      <c r="Z92" s="99"/>
      <c r="AA92" s="99"/>
      <c r="AB92" s="99"/>
      <c r="AC92" s="73"/>
      <c r="AD92" s="15">
        <f t="shared" si="56"/>
        <v>10986</v>
      </c>
    </row>
    <row r="93" spans="1:30" ht="15" thickBot="1" x14ac:dyDescent="0.25">
      <c r="A93" s="94" t="s">
        <v>134</v>
      </c>
      <c r="B93" s="184" t="s">
        <v>120</v>
      </c>
      <c r="C93" s="59"/>
      <c r="D93" s="200"/>
      <c r="E93" s="73">
        <f>IFERROR(VLOOKUP($B93,[4]NUM6!$H$3:$P$155,2,FALSE),0)</f>
        <v>161</v>
      </c>
      <c r="F93" s="73">
        <f>IFERROR(VLOOKUP($B93,[4]NUM6!$H$3:$P$155,3,FALSE),0)</f>
        <v>216</v>
      </c>
      <c r="G93" s="73">
        <f>IFERROR(VLOOKUP($B93,[4]NUM6!$H$3:$P$155,4,FALSE),0)</f>
        <v>236</v>
      </c>
      <c r="H93" s="73">
        <f>IFERROR(VLOOKUP($B93,[4]NUM6!$H$3:$P$155,5,FALSE),0)</f>
        <v>197</v>
      </c>
      <c r="I93" s="73">
        <f>IFERROR(VLOOKUP($B93,[4]NUM6!$H$3:$P$155,6,FALSE),0)</f>
        <v>256</v>
      </c>
      <c r="J93" s="73">
        <f>IFERROR(VLOOKUP($B93,[4]NUM6!$H$3:$P$155,7,FALSE),0)</f>
        <v>205</v>
      </c>
      <c r="K93" s="73">
        <f>IFERROR(VLOOKUP($B93,[4]NUM6!$H$3:$P$155,8,FALSE),0)</f>
        <v>172</v>
      </c>
      <c r="L93" s="73"/>
      <c r="M93" s="73"/>
      <c r="N93" s="73"/>
      <c r="O93" s="73"/>
      <c r="P93" s="73"/>
      <c r="Q93" s="15">
        <f t="shared" si="55"/>
        <v>1443</v>
      </c>
      <c r="R93" s="98">
        <f>VLOOKUP($B93,[4]NUM5!$H$3:$P$177,2,FALSE)</f>
        <v>2375</v>
      </c>
      <c r="S93" s="98">
        <f>VLOOKUP($B93,[4]NUM5!$H$3:$P$177,3,FALSE)</f>
        <v>2450</v>
      </c>
      <c r="T93" s="98">
        <f>VLOOKUP($B93,[4]NUM5!$H$3:$P$177,4,FALSE)</f>
        <v>3098</v>
      </c>
      <c r="U93" s="98">
        <f>VLOOKUP($B93,[4]NUM5!$H$3:$P$177,5,FALSE)</f>
        <v>2632</v>
      </c>
      <c r="V93" s="98">
        <f>VLOOKUP($B93,[4]NUM5!$H$3:$P$177,6,FALSE)</f>
        <v>2586</v>
      </c>
      <c r="W93" s="98">
        <f>VLOOKUP($B93,[4]NUM5!$H$3:$P$177,7,FALSE)</f>
        <v>2912</v>
      </c>
      <c r="X93" s="98">
        <f>VLOOKUP($B93,[4]NUM5!$H$3:$P$177,8,FALSE)</f>
        <v>2510</v>
      </c>
      <c r="Y93" s="99"/>
      <c r="Z93" s="99"/>
      <c r="AA93" s="99"/>
      <c r="AB93" s="99"/>
      <c r="AC93" s="73"/>
      <c r="AD93" s="15">
        <f t="shared" si="56"/>
        <v>18563</v>
      </c>
    </row>
    <row r="94" spans="1:30" ht="15" thickBot="1" x14ac:dyDescent="0.25">
      <c r="A94" s="94" t="s">
        <v>134</v>
      </c>
      <c r="B94" s="184" t="s">
        <v>121</v>
      </c>
      <c r="C94" s="59"/>
      <c r="D94" s="200"/>
      <c r="E94" s="73">
        <f>IFERROR(VLOOKUP($B94,[4]NUM6!$H$3:$P$155,2,FALSE),0)</f>
        <v>34</v>
      </c>
      <c r="F94" s="73">
        <f>IFERROR(VLOOKUP($B94,[4]NUM6!$H$3:$P$155,3,FALSE),0)</f>
        <v>30</v>
      </c>
      <c r="G94" s="73">
        <f>IFERROR(VLOOKUP($B94,[4]NUM6!$H$3:$P$155,4,FALSE),0)</f>
        <v>35</v>
      </c>
      <c r="H94" s="73">
        <f>IFERROR(VLOOKUP($B94,[4]NUM6!$H$3:$P$155,5,FALSE),0)</f>
        <v>24</v>
      </c>
      <c r="I94" s="73">
        <f>IFERROR(VLOOKUP($B94,[4]NUM6!$H$3:$P$155,6,FALSE),0)</f>
        <v>47</v>
      </c>
      <c r="J94" s="73">
        <f>IFERROR(VLOOKUP($B94,[4]NUM6!$H$3:$P$155,7,FALSE),0)</f>
        <v>22</v>
      </c>
      <c r="K94" s="73">
        <f>IFERROR(VLOOKUP($B94,[4]NUM6!$H$3:$P$155,8,FALSE),0)</f>
        <v>46</v>
      </c>
      <c r="L94" s="73"/>
      <c r="M94" s="73"/>
      <c r="N94" s="73"/>
      <c r="O94" s="73"/>
      <c r="P94" s="73"/>
      <c r="Q94" s="15">
        <f t="shared" si="55"/>
        <v>238</v>
      </c>
      <c r="R94" s="98">
        <f>VLOOKUP($B94,[4]NUM5!$H$3:$P$177,2,FALSE)</f>
        <v>298</v>
      </c>
      <c r="S94" s="98">
        <f>VLOOKUP($B94,[4]NUM5!$H$3:$P$177,3,FALSE)</f>
        <v>132</v>
      </c>
      <c r="T94" s="98">
        <f>VLOOKUP($B94,[4]NUM5!$H$3:$P$177,4,FALSE)</f>
        <v>496</v>
      </c>
      <c r="U94" s="98">
        <f>VLOOKUP($B94,[4]NUM5!$H$3:$P$177,5,FALSE)</f>
        <v>716</v>
      </c>
      <c r="V94" s="98">
        <f>VLOOKUP($B94,[4]NUM5!$H$3:$P$177,6,FALSE)</f>
        <v>699</v>
      </c>
      <c r="W94" s="98">
        <f>VLOOKUP($B94,[4]NUM5!$H$3:$P$177,7,FALSE)</f>
        <v>1908</v>
      </c>
      <c r="X94" s="98">
        <f>VLOOKUP($B94,[4]NUM5!$H$3:$P$177,8,FALSE)</f>
        <v>548</v>
      </c>
      <c r="Y94" s="99"/>
      <c r="Z94" s="99"/>
      <c r="AA94" s="99"/>
      <c r="AB94" s="99"/>
      <c r="AC94" s="73"/>
      <c r="AD94" s="15">
        <f t="shared" si="56"/>
        <v>4797</v>
      </c>
    </row>
    <row r="95" spans="1:30" ht="15" thickBot="1" x14ac:dyDescent="0.25">
      <c r="A95" s="94" t="s">
        <v>134</v>
      </c>
      <c r="B95" s="184" t="s">
        <v>122</v>
      </c>
      <c r="C95" s="59"/>
      <c r="D95" s="200"/>
      <c r="E95" s="73">
        <f>IFERROR(VLOOKUP($B95,[4]NUM6!$H$3:$P$155,2,FALSE),0)</f>
        <v>24</v>
      </c>
      <c r="F95" s="73">
        <f>IFERROR(VLOOKUP($B95,[4]NUM6!$H$3:$P$155,3,FALSE),0)</f>
        <v>22</v>
      </c>
      <c r="G95" s="73">
        <f>IFERROR(VLOOKUP($B95,[4]NUM6!$H$3:$P$155,4,FALSE),0)</f>
        <v>17</v>
      </c>
      <c r="H95" s="73">
        <f>IFERROR(VLOOKUP($B95,[4]NUM6!$H$3:$P$155,5,FALSE),0)</f>
        <v>14</v>
      </c>
      <c r="I95" s="73">
        <f>IFERROR(VLOOKUP($B95,[4]NUM6!$H$3:$P$155,6,FALSE),0)</f>
        <v>9</v>
      </c>
      <c r="J95" s="73">
        <f>IFERROR(VLOOKUP($B95,[4]NUM6!$H$3:$P$155,7,FALSE),0)</f>
        <v>18</v>
      </c>
      <c r="K95" s="73">
        <f>IFERROR(VLOOKUP($B95,[4]NUM6!$H$3:$P$155,8,FALSE),0)</f>
        <v>14</v>
      </c>
      <c r="L95" s="73"/>
      <c r="M95" s="73"/>
      <c r="N95" s="73"/>
      <c r="O95" s="73"/>
      <c r="P95" s="73"/>
      <c r="Q95" s="15">
        <f t="shared" si="55"/>
        <v>118</v>
      </c>
      <c r="R95" s="98">
        <f>VLOOKUP($B95,[4]NUM5!$H$3:$P$177,2,FALSE)</f>
        <v>28</v>
      </c>
      <c r="S95" s="98">
        <f>VLOOKUP($B95,[4]NUM5!$H$3:$P$177,3,FALSE)</f>
        <v>82</v>
      </c>
      <c r="T95" s="98">
        <f>VLOOKUP($B95,[4]NUM5!$H$3:$P$177,4,FALSE)</f>
        <v>113</v>
      </c>
      <c r="U95" s="98">
        <f>VLOOKUP($B95,[4]NUM5!$H$3:$P$177,5,FALSE)</f>
        <v>75</v>
      </c>
      <c r="V95" s="98">
        <f>VLOOKUP($B95,[4]NUM5!$H$3:$P$177,6,FALSE)</f>
        <v>75</v>
      </c>
      <c r="W95" s="98">
        <f>VLOOKUP($B95,[4]NUM5!$H$3:$P$177,7,FALSE)</f>
        <v>57</v>
      </c>
      <c r="X95" s="98">
        <f>VLOOKUP($B95,[4]NUM5!$H$3:$P$177,8,FALSE)</f>
        <v>45</v>
      </c>
      <c r="Y95" s="73"/>
      <c r="Z95" s="73"/>
      <c r="AA95" s="73"/>
      <c r="AB95" s="73"/>
      <c r="AC95" s="73"/>
      <c r="AD95" s="15">
        <f t="shared" si="56"/>
        <v>475</v>
      </c>
    </row>
    <row r="96" spans="1:30" ht="15" thickBot="1" x14ac:dyDescent="0.25">
      <c r="A96" s="94" t="s">
        <v>134</v>
      </c>
      <c r="B96" s="184" t="s">
        <v>123</v>
      </c>
      <c r="C96" s="59"/>
      <c r="D96" s="200"/>
      <c r="E96" s="73">
        <f>IFERROR(VLOOKUP($B96,[4]NUM6!$H$3:$P$155,2,FALSE),0)</f>
        <v>6</v>
      </c>
      <c r="F96" s="73">
        <f>IFERROR(VLOOKUP($B96,[4]NUM6!$H$3:$P$155,3,FALSE),0)</f>
        <v>12</v>
      </c>
      <c r="G96" s="73">
        <f>IFERROR(VLOOKUP($B96,[4]NUM6!$H$3:$P$155,4,FALSE),0)</f>
        <v>13</v>
      </c>
      <c r="H96" s="73">
        <f>IFERROR(VLOOKUP($B96,[4]NUM6!$H$3:$P$155,5,FALSE),0)</f>
        <v>8</v>
      </c>
      <c r="I96" s="73">
        <f>IFERROR(VLOOKUP($B96,[4]NUM6!$H$3:$P$155,6,FALSE),0)</f>
        <v>9</v>
      </c>
      <c r="J96" s="73">
        <f>IFERROR(VLOOKUP($B96,[4]NUM6!$H$3:$P$155,7,FALSE),0)</f>
        <v>9</v>
      </c>
      <c r="K96" s="73">
        <f>IFERROR(VLOOKUP($B96,[4]NUM6!$H$3:$P$155,8,FALSE),0)</f>
        <v>8</v>
      </c>
      <c r="L96" s="73"/>
      <c r="M96" s="73"/>
      <c r="N96" s="73"/>
      <c r="O96" s="73"/>
      <c r="P96" s="73"/>
      <c r="Q96" s="15">
        <f t="shared" si="55"/>
        <v>65</v>
      </c>
      <c r="R96" s="98">
        <f>VLOOKUP($B96,[4]NUM5!$H$3:$P$177,2,FALSE)</f>
        <v>41</v>
      </c>
      <c r="S96" s="98">
        <f>VLOOKUP($B96,[4]NUM5!$H$3:$P$177,3,FALSE)</f>
        <v>213</v>
      </c>
      <c r="T96" s="98">
        <f>VLOOKUP($B96,[4]NUM5!$H$3:$P$177,4,FALSE)</f>
        <v>354</v>
      </c>
      <c r="U96" s="98">
        <f>VLOOKUP($B96,[4]NUM5!$H$3:$P$177,5,FALSE)</f>
        <v>263</v>
      </c>
      <c r="V96" s="98">
        <f>VLOOKUP($B96,[4]NUM5!$H$3:$P$177,6,FALSE)</f>
        <v>169</v>
      </c>
      <c r="W96" s="98">
        <f>VLOOKUP($B96,[4]NUM5!$H$3:$P$177,7,FALSE)</f>
        <v>213</v>
      </c>
      <c r="X96" s="98">
        <f>VLOOKUP($B96,[4]NUM5!$H$3:$P$177,8,FALSE)</f>
        <v>190</v>
      </c>
      <c r="Y96" s="73"/>
      <c r="Z96" s="73"/>
      <c r="AA96" s="73"/>
      <c r="AB96" s="73"/>
      <c r="AC96" s="73"/>
      <c r="AD96" s="15">
        <f t="shared" si="56"/>
        <v>1443</v>
      </c>
    </row>
    <row r="97" spans="1:30" ht="15" thickBot="1" x14ac:dyDescent="0.25">
      <c r="A97" s="94" t="s">
        <v>134</v>
      </c>
      <c r="B97" s="184" t="s">
        <v>124</v>
      </c>
      <c r="C97" s="59"/>
      <c r="D97" s="200"/>
      <c r="E97" s="73">
        <f>IFERROR(VLOOKUP($B97,[4]NUM6!$H$3:$P$155,2,FALSE),0)</f>
        <v>6</v>
      </c>
      <c r="F97" s="73">
        <f>IFERROR(VLOOKUP($B97,[4]NUM6!$H$3:$P$155,3,FALSE),0)</f>
        <v>10</v>
      </c>
      <c r="G97" s="73">
        <f>IFERROR(VLOOKUP($B97,[4]NUM6!$H$3:$P$155,4,FALSE),0)</f>
        <v>7</v>
      </c>
      <c r="H97" s="73">
        <f>IFERROR(VLOOKUP($B97,[4]NUM6!$H$3:$P$155,5,FALSE),0)</f>
        <v>0</v>
      </c>
      <c r="I97" s="73">
        <f>IFERROR(VLOOKUP($B97,[4]NUM6!$H$3:$P$155,6,FALSE),0)</f>
        <v>11</v>
      </c>
      <c r="J97" s="73">
        <f>IFERROR(VLOOKUP($B97,[4]NUM6!$H$3:$P$155,7,FALSE),0)</f>
        <v>2</v>
      </c>
      <c r="K97" s="73">
        <f>IFERROR(VLOOKUP($B97,[4]NUM6!$H$3:$P$155,8,FALSE),0)</f>
        <v>10</v>
      </c>
      <c r="L97" s="73"/>
      <c r="M97" s="73"/>
      <c r="N97" s="73"/>
      <c r="O97" s="73"/>
      <c r="P97" s="73"/>
      <c r="Q97" s="15">
        <f t="shared" si="55"/>
        <v>46</v>
      </c>
      <c r="R97" s="98">
        <f>VLOOKUP($B97,[4]NUM5!$H$3:$P$177,2,FALSE)</f>
        <v>96</v>
      </c>
      <c r="S97" s="98">
        <f>VLOOKUP($B97,[4]NUM5!$H$3:$P$177,3,FALSE)</f>
        <v>146</v>
      </c>
      <c r="T97" s="98">
        <f>VLOOKUP($B97,[4]NUM5!$H$3:$P$177,4,FALSE)</f>
        <v>167</v>
      </c>
      <c r="U97" s="98">
        <f>VLOOKUP($B97,[4]NUM5!$H$3:$P$177,5,FALSE)</f>
        <v>150</v>
      </c>
      <c r="V97" s="98">
        <f>VLOOKUP($B97,[4]NUM5!$H$3:$P$177,6,FALSE)</f>
        <v>168</v>
      </c>
      <c r="W97" s="98">
        <f>VLOOKUP($B97,[4]NUM5!$H$3:$P$177,7,FALSE)</f>
        <v>132</v>
      </c>
      <c r="X97" s="98">
        <f>VLOOKUP($B97,[4]NUM5!$H$3:$P$177,8,FALSE)</f>
        <v>111</v>
      </c>
      <c r="Y97" s="73"/>
      <c r="Z97" s="73"/>
      <c r="AA97" s="73"/>
      <c r="AB97" s="73"/>
      <c r="AC97" s="73"/>
      <c r="AD97" s="15">
        <f t="shared" si="56"/>
        <v>970</v>
      </c>
    </row>
    <row r="98" spans="1:30" ht="15" thickBot="1" x14ac:dyDescent="0.25">
      <c r="A98" s="94" t="s">
        <v>134</v>
      </c>
      <c r="B98" s="184" t="s">
        <v>125</v>
      </c>
      <c r="C98" s="59"/>
      <c r="D98" s="200"/>
      <c r="E98" s="73">
        <f>IFERROR(VLOOKUP($B98,[4]NUM6!$H$3:$P$155,2,FALSE),0)</f>
        <v>0</v>
      </c>
      <c r="F98" s="73">
        <f>IFERROR(VLOOKUP($B98,[4]NUM6!$H$3:$P$155,3,FALSE),0)</f>
        <v>18</v>
      </c>
      <c r="G98" s="73">
        <f>IFERROR(VLOOKUP($B98,[4]NUM6!$H$3:$P$155,4,FALSE),0)</f>
        <v>14</v>
      </c>
      <c r="H98" s="73">
        <f>IFERROR(VLOOKUP($B98,[4]NUM6!$H$3:$P$155,5,FALSE),0)</f>
        <v>4</v>
      </c>
      <c r="I98" s="73">
        <f>IFERROR(VLOOKUP($B98,[4]NUM6!$H$3:$P$155,6,FALSE),0)</f>
        <v>7</v>
      </c>
      <c r="J98" s="73">
        <f>IFERROR(VLOOKUP($B98,[4]NUM6!$H$3:$P$155,7,FALSE),0)</f>
        <v>9</v>
      </c>
      <c r="K98" s="73">
        <f>IFERROR(VLOOKUP($B98,[4]NUM6!$H$3:$P$155,8,FALSE),0)</f>
        <v>12</v>
      </c>
      <c r="L98" s="73"/>
      <c r="M98" s="73"/>
      <c r="N98" s="73"/>
      <c r="O98" s="73"/>
      <c r="P98" s="73"/>
      <c r="Q98" s="15">
        <f t="shared" si="55"/>
        <v>64</v>
      </c>
      <c r="R98" s="98">
        <f>VLOOKUP($B98,[4]NUM5!$H$3:$P$177,2,FALSE)</f>
        <v>0</v>
      </c>
      <c r="S98" s="98">
        <f>VLOOKUP($B98,[4]NUM5!$H$3:$P$177,3,FALSE)</f>
        <v>26</v>
      </c>
      <c r="T98" s="98">
        <f>VLOOKUP($B98,[4]NUM5!$H$3:$P$177,4,FALSE)</f>
        <v>31</v>
      </c>
      <c r="U98" s="98">
        <f>VLOOKUP($B98,[4]NUM5!$H$3:$P$177,5,FALSE)</f>
        <v>13</v>
      </c>
      <c r="V98" s="98">
        <f>VLOOKUP($B98,[4]NUM5!$H$3:$P$177,6,FALSE)</f>
        <v>40</v>
      </c>
      <c r="W98" s="98">
        <f>VLOOKUP($B98,[4]NUM5!$H$3:$P$177,7,FALSE)</f>
        <v>35</v>
      </c>
      <c r="X98" s="98">
        <f>VLOOKUP($B98,[4]NUM5!$H$3:$P$177,8,FALSE)</f>
        <v>47</v>
      </c>
      <c r="Y98" s="73"/>
      <c r="Z98" s="73"/>
      <c r="AA98" s="73"/>
      <c r="AB98" s="73"/>
      <c r="AC98" s="73"/>
      <c r="AD98" s="15">
        <f t="shared" si="56"/>
        <v>192</v>
      </c>
    </row>
    <row r="99" spans="1:30" ht="15" thickBot="1" x14ac:dyDescent="0.25">
      <c r="A99" s="94" t="s">
        <v>134</v>
      </c>
      <c r="B99" s="184" t="s">
        <v>126</v>
      </c>
      <c r="C99" s="59"/>
      <c r="D99" s="200"/>
      <c r="E99" s="73">
        <f>IFERROR(VLOOKUP($B99,[4]NUM6!$H$3:$P$155,2,FALSE),0)</f>
        <v>7</v>
      </c>
      <c r="F99" s="73">
        <f>IFERROR(VLOOKUP($B99,[4]NUM6!$H$3:$P$155,3,FALSE),0)</f>
        <v>13</v>
      </c>
      <c r="G99" s="73">
        <f>IFERROR(VLOOKUP($B99,[4]NUM6!$H$3:$P$155,4,FALSE),0)</f>
        <v>11</v>
      </c>
      <c r="H99" s="73">
        <f>IFERROR(VLOOKUP($B99,[4]NUM6!$H$3:$P$155,5,FALSE),0)</f>
        <v>12</v>
      </c>
      <c r="I99" s="73">
        <f>IFERROR(VLOOKUP($B99,[4]NUM6!$H$3:$P$155,6,FALSE),0)</f>
        <v>18</v>
      </c>
      <c r="J99" s="73">
        <f>IFERROR(VLOOKUP($B99,[4]NUM6!$H$3:$P$155,7,FALSE),0)</f>
        <v>0</v>
      </c>
      <c r="K99" s="73">
        <f>IFERROR(VLOOKUP($B99,[4]NUM6!$H$3:$P$155,8,FALSE),0)</f>
        <v>35</v>
      </c>
      <c r="L99" s="73"/>
      <c r="M99" s="73"/>
      <c r="N99" s="73"/>
      <c r="O99" s="73"/>
      <c r="P99" s="73"/>
      <c r="Q99" s="15">
        <f t="shared" si="55"/>
        <v>96</v>
      </c>
      <c r="R99" s="98">
        <f>VLOOKUP($B99,[4]NUM5!$H$3:$P$177,2,FALSE)</f>
        <v>35</v>
      </c>
      <c r="S99" s="98">
        <f>VLOOKUP($B99,[4]NUM5!$H$3:$P$177,3,FALSE)</f>
        <v>74</v>
      </c>
      <c r="T99" s="98">
        <f>VLOOKUP($B99,[4]NUM5!$H$3:$P$177,4,FALSE)</f>
        <v>148</v>
      </c>
      <c r="U99" s="98">
        <f>VLOOKUP($B99,[4]NUM5!$H$3:$P$177,5,FALSE)</f>
        <v>157</v>
      </c>
      <c r="V99" s="98">
        <f>VLOOKUP($B99,[4]NUM5!$H$3:$P$177,6,FALSE)</f>
        <v>215</v>
      </c>
      <c r="W99" s="98">
        <f>VLOOKUP($B99,[4]NUM5!$H$3:$P$177,7,FALSE)</f>
        <v>274</v>
      </c>
      <c r="X99" s="98">
        <f>VLOOKUP($B99,[4]NUM5!$H$3:$P$177,8,FALSE)</f>
        <v>193</v>
      </c>
      <c r="Y99" s="73"/>
      <c r="Z99" s="73"/>
      <c r="AA99" s="73"/>
      <c r="AB99" s="73"/>
      <c r="AC99" s="73"/>
      <c r="AD99" s="15">
        <f t="shared" si="56"/>
        <v>1096</v>
      </c>
    </row>
    <row r="100" spans="1:30" ht="15" thickBot="1" x14ac:dyDescent="0.25">
      <c r="A100" s="94" t="s">
        <v>134</v>
      </c>
      <c r="B100" s="184" t="s">
        <v>127</v>
      </c>
      <c r="C100" s="59"/>
      <c r="D100" s="200"/>
      <c r="E100" s="73">
        <f>IFERROR(VLOOKUP($B100,[4]NUM6!$H$3:$P$155,2,FALSE),0)</f>
        <v>2</v>
      </c>
      <c r="F100" s="73">
        <f>IFERROR(VLOOKUP($B100,[4]NUM6!$H$3:$P$155,3,FALSE),0)</f>
        <v>1</v>
      </c>
      <c r="G100" s="73">
        <f>IFERROR(VLOOKUP($B100,[4]NUM6!$H$3:$P$155,4,FALSE),0)</f>
        <v>0</v>
      </c>
      <c r="H100" s="73">
        <f>IFERROR(VLOOKUP($B100,[4]NUM6!$H$3:$P$155,5,FALSE),0)</f>
        <v>3</v>
      </c>
      <c r="I100" s="73">
        <f>IFERROR(VLOOKUP($B100,[4]NUM6!$H$3:$P$155,6,FALSE),0)</f>
        <v>2</v>
      </c>
      <c r="J100" s="73">
        <f>IFERROR(VLOOKUP($B100,[4]NUM6!$H$3:$P$155,7,FALSE),0)</f>
        <v>1</v>
      </c>
      <c r="K100" s="73">
        <f>IFERROR(VLOOKUP($B100,[4]NUM6!$H$3:$P$155,8,FALSE),0)</f>
        <v>2</v>
      </c>
      <c r="L100" s="73"/>
      <c r="M100" s="73"/>
      <c r="N100" s="73"/>
      <c r="O100" s="73"/>
      <c r="P100" s="73"/>
      <c r="Q100" s="15">
        <f t="shared" si="55"/>
        <v>11</v>
      </c>
      <c r="R100" s="98">
        <f>VLOOKUP($B100,[4]NUM5!$H$3:$P$177,2,FALSE)</f>
        <v>48</v>
      </c>
      <c r="S100" s="98">
        <f>VLOOKUP($B100,[4]NUM5!$H$3:$P$177,3,FALSE)</f>
        <v>9</v>
      </c>
      <c r="T100" s="98">
        <f>VLOOKUP($B100,[4]NUM5!$H$3:$P$177,4,FALSE)</f>
        <v>52</v>
      </c>
      <c r="U100" s="98">
        <f>VLOOKUP($B100,[4]NUM5!$H$3:$P$177,5,FALSE)</f>
        <v>48</v>
      </c>
      <c r="V100" s="98">
        <f>VLOOKUP($B100,[4]NUM5!$H$3:$P$177,6,FALSE)</f>
        <v>20</v>
      </c>
      <c r="W100" s="98">
        <f>VLOOKUP($B100,[4]NUM5!$H$3:$P$177,7,FALSE)</f>
        <v>35</v>
      </c>
      <c r="X100" s="98">
        <f>VLOOKUP($B100,[4]NUM5!$H$3:$P$177,8,FALSE)</f>
        <v>30</v>
      </c>
      <c r="Y100" s="73"/>
      <c r="Z100" s="73"/>
      <c r="AA100" s="73"/>
      <c r="AB100" s="73"/>
      <c r="AC100" s="73"/>
      <c r="AD100" s="15">
        <f t="shared" si="56"/>
        <v>242</v>
      </c>
    </row>
    <row r="101" spans="1:30" ht="15" thickBot="1" x14ac:dyDescent="0.25">
      <c r="A101" s="94" t="s">
        <v>134</v>
      </c>
      <c r="B101" s="184" t="s">
        <v>128</v>
      </c>
      <c r="C101" s="59"/>
      <c r="D101" s="200"/>
      <c r="E101" s="73">
        <f>IFERROR(VLOOKUP($B101,[4]NUM6!$H$3:$P$155,2,FALSE),0)</f>
        <v>2</v>
      </c>
      <c r="F101" s="73">
        <f>IFERROR(VLOOKUP($B101,[4]NUM6!$H$3:$P$155,3,FALSE),0)</f>
        <v>6</v>
      </c>
      <c r="G101" s="73">
        <f>IFERROR(VLOOKUP($B101,[4]NUM6!$H$3:$P$155,4,FALSE),0)</f>
        <v>5</v>
      </c>
      <c r="H101" s="73">
        <f>IFERROR(VLOOKUP($B101,[4]NUM6!$H$3:$P$155,5,FALSE),0)</f>
        <v>4</v>
      </c>
      <c r="I101" s="73">
        <f>IFERROR(VLOOKUP($B101,[4]NUM6!$H$3:$P$155,6,FALSE),0)</f>
        <v>5</v>
      </c>
      <c r="J101" s="73">
        <f>IFERROR(VLOOKUP($B101,[4]NUM6!$H$3:$P$155,7,FALSE),0)</f>
        <v>5</v>
      </c>
      <c r="K101" s="73">
        <f>IFERROR(VLOOKUP($B101,[4]NUM6!$H$3:$P$155,8,FALSE),0)</f>
        <v>8</v>
      </c>
      <c r="L101" s="73"/>
      <c r="M101" s="73"/>
      <c r="N101" s="73"/>
      <c r="O101" s="73"/>
      <c r="P101" s="73"/>
      <c r="Q101" s="15">
        <f t="shared" si="55"/>
        <v>35</v>
      </c>
      <c r="R101" s="98">
        <f>VLOOKUP($B101,[4]NUM5!$H$3:$P$177,2,FALSE)</f>
        <v>36</v>
      </c>
      <c r="S101" s="98">
        <f>VLOOKUP($B101,[4]NUM5!$H$3:$P$177,3,FALSE)</f>
        <v>22</v>
      </c>
      <c r="T101" s="98">
        <f>VLOOKUP($B101,[4]NUM5!$H$3:$P$177,4,FALSE)</f>
        <v>87</v>
      </c>
      <c r="U101" s="98">
        <f>VLOOKUP($B101,[4]NUM5!$H$3:$P$177,5,FALSE)</f>
        <v>111</v>
      </c>
      <c r="V101" s="98">
        <f>VLOOKUP($B101,[4]NUM5!$H$3:$P$177,6,FALSE)</f>
        <v>27</v>
      </c>
      <c r="W101" s="98">
        <f>VLOOKUP($B101,[4]NUM5!$H$3:$P$177,7,FALSE)</f>
        <v>126</v>
      </c>
      <c r="X101" s="98">
        <f>VLOOKUP($B101,[4]NUM5!$H$3:$P$177,8,FALSE)</f>
        <v>29</v>
      </c>
      <c r="Y101" s="73"/>
      <c r="Z101" s="73"/>
      <c r="AA101" s="73"/>
      <c r="AB101" s="73"/>
      <c r="AC101" s="73"/>
      <c r="AD101" s="15">
        <f t="shared" si="56"/>
        <v>438</v>
      </c>
    </row>
    <row r="102" spans="1:30" ht="15" thickBot="1" x14ac:dyDescent="0.25">
      <c r="A102" s="94" t="s">
        <v>134</v>
      </c>
      <c r="B102" s="184" t="s">
        <v>129</v>
      </c>
      <c r="C102" s="59"/>
      <c r="D102" s="200"/>
      <c r="E102" s="73">
        <f>IFERROR(VLOOKUP($B102,[4]NUM6!$H$3:$P$155,2,FALSE),0)</f>
        <v>0</v>
      </c>
      <c r="F102" s="73">
        <f>IFERROR(VLOOKUP($B102,[4]NUM6!$H$3:$P$155,3,FALSE),0)</f>
        <v>1</v>
      </c>
      <c r="G102" s="73">
        <f>IFERROR(VLOOKUP($B102,[4]NUM6!$H$3:$P$155,4,FALSE),0)</f>
        <v>1</v>
      </c>
      <c r="H102" s="73">
        <f>IFERROR(VLOOKUP($B102,[4]NUM6!$H$3:$P$155,5,FALSE),0)</f>
        <v>1</v>
      </c>
      <c r="I102" s="73">
        <f>IFERROR(VLOOKUP($B102,[4]NUM6!$H$3:$P$155,6,FALSE),0)</f>
        <v>2</v>
      </c>
      <c r="J102" s="73">
        <f>IFERROR(VLOOKUP($B102,[4]NUM6!$H$3:$P$155,7,FALSE),0)</f>
        <v>2</v>
      </c>
      <c r="K102" s="73">
        <f>IFERROR(VLOOKUP($B102,[4]NUM6!$H$3:$P$155,8,FALSE),0)</f>
        <v>2</v>
      </c>
      <c r="L102" s="73"/>
      <c r="M102" s="73"/>
      <c r="N102" s="73"/>
      <c r="O102" s="73"/>
      <c r="P102" s="73"/>
      <c r="Q102" s="15">
        <f t="shared" si="55"/>
        <v>9</v>
      </c>
      <c r="R102" s="98">
        <f>VLOOKUP($B102,[4]NUM5!$H$3:$P$177,2,FALSE)</f>
        <v>34</v>
      </c>
      <c r="S102" s="98">
        <f>VLOOKUP($B102,[4]NUM5!$H$3:$P$177,3,FALSE)</f>
        <v>38</v>
      </c>
      <c r="T102" s="98">
        <f>VLOOKUP($B102,[4]NUM5!$H$3:$P$177,4,FALSE)</f>
        <v>35</v>
      </c>
      <c r="U102" s="98">
        <f>VLOOKUP($B102,[4]NUM5!$H$3:$P$177,5,FALSE)</f>
        <v>27</v>
      </c>
      <c r="V102" s="98">
        <f>VLOOKUP($B102,[4]NUM5!$H$3:$P$177,6,FALSE)</f>
        <v>11</v>
      </c>
      <c r="W102" s="98">
        <f>VLOOKUP($B102,[4]NUM5!$H$3:$P$177,7,FALSE)</f>
        <v>26</v>
      </c>
      <c r="X102" s="98">
        <f>VLOOKUP($B102,[4]NUM5!$H$3:$P$177,8,FALSE)</f>
        <v>21</v>
      </c>
      <c r="Y102" s="73"/>
      <c r="Z102" s="73"/>
      <c r="AA102" s="73"/>
      <c r="AB102" s="73"/>
      <c r="AC102" s="73"/>
      <c r="AD102" s="15">
        <f t="shared" si="56"/>
        <v>192</v>
      </c>
    </row>
    <row r="103" spans="1:30" ht="15" thickBot="1" x14ac:dyDescent="0.25">
      <c r="A103" s="94" t="s">
        <v>134</v>
      </c>
      <c r="B103" s="184" t="s">
        <v>130</v>
      </c>
      <c r="C103" s="59"/>
      <c r="D103" s="200"/>
      <c r="E103" s="73">
        <f>IFERROR(VLOOKUP($B103,[4]NUM6!$H$3:$P$155,2,FALSE),0)</f>
        <v>5</v>
      </c>
      <c r="F103" s="73">
        <f>IFERROR(VLOOKUP($B103,[4]NUM6!$H$3:$P$155,3,FALSE),0)</f>
        <v>16</v>
      </c>
      <c r="G103" s="73">
        <f>IFERROR(VLOOKUP($B103,[4]NUM6!$H$3:$P$155,4,FALSE),0)</f>
        <v>14</v>
      </c>
      <c r="H103" s="73">
        <f>IFERROR(VLOOKUP($B103,[4]NUM6!$H$3:$P$155,5,FALSE),0)</f>
        <v>7</v>
      </c>
      <c r="I103" s="73">
        <f>IFERROR(VLOOKUP($B103,[4]NUM6!$H$3:$P$155,6,FALSE),0)</f>
        <v>14</v>
      </c>
      <c r="J103" s="73">
        <f>IFERROR(VLOOKUP($B103,[4]NUM6!$H$3:$P$155,7,FALSE),0)</f>
        <v>5</v>
      </c>
      <c r="K103" s="73">
        <f>IFERROR(VLOOKUP($B103,[4]NUM6!$H$3:$P$155,8,FALSE),0)</f>
        <v>9</v>
      </c>
      <c r="L103" s="73"/>
      <c r="M103" s="73"/>
      <c r="N103" s="73"/>
      <c r="O103" s="73"/>
      <c r="P103" s="73"/>
      <c r="Q103" s="15">
        <f t="shared" si="55"/>
        <v>70</v>
      </c>
      <c r="R103" s="98">
        <f>VLOOKUP($B103,[4]NUM5!$H$3:$P$177,2,FALSE)</f>
        <v>83</v>
      </c>
      <c r="S103" s="98">
        <f>VLOOKUP($B103,[4]NUM5!$H$3:$P$177,3,FALSE)</f>
        <v>105</v>
      </c>
      <c r="T103" s="98">
        <f>VLOOKUP($B103,[4]NUM5!$H$3:$P$177,4,FALSE)</f>
        <v>129</v>
      </c>
      <c r="U103" s="98">
        <f>VLOOKUP($B103,[4]NUM5!$H$3:$P$177,5,FALSE)</f>
        <v>119</v>
      </c>
      <c r="V103" s="98">
        <f>VLOOKUP($B103,[4]NUM5!$H$3:$P$177,6,FALSE)</f>
        <v>123</v>
      </c>
      <c r="W103" s="98">
        <f>VLOOKUP($B103,[4]NUM5!$H$3:$P$177,7,FALSE)</f>
        <v>119</v>
      </c>
      <c r="X103" s="98">
        <f>VLOOKUP($B103,[4]NUM5!$H$3:$P$177,8,FALSE)</f>
        <v>90</v>
      </c>
      <c r="Y103" s="73"/>
      <c r="Z103" s="73"/>
      <c r="AA103" s="73"/>
      <c r="AB103" s="73"/>
      <c r="AC103" s="73"/>
      <c r="AD103" s="15">
        <f t="shared" si="56"/>
        <v>768</v>
      </c>
    </row>
    <row r="104" spans="1:30" ht="15" thickBot="1" x14ac:dyDescent="0.25">
      <c r="A104" s="94" t="s">
        <v>134</v>
      </c>
      <c r="B104" s="184" t="s">
        <v>131</v>
      </c>
      <c r="C104" s="59"/>
      <c r="D104" s="200"/>
      <c r="E104" s="73">
        <f>IFERROR(VLOOKUP($B104,[4]NUM6!$H$3:$P$155,2,FALSE),0)</f>
        <v>0</v>
      </c>
      <c r="F104" s="73">
        <f>IFERROR(VLOOKUP($B104,[4]NUM6!$H$3:$P$155,3,FALSE),0)</f>
        <v>25</v>
      </c>
      <c r="G104" s="73">
        <f>IFERROR(VLOOKUP($B104,[4]NUM6!$H$3:$P$155,4,FALSE),0)</f>
        <v>13</v>
      </c>
      <c r="H104" s="73">
        <f>IFERROR(VLOOKUP($B104,[4]NUM6!$H$3:$P$155,5,FALSE),0)</f>
        <v>5</v>
      </c>
      <c r="I104" s="73">
        <f>IFERROR(VLOOKUP($B104,[4]NUM6!$H$3:$P$155,6,FALSE),0)</f>
        <v>11</v>
      </c>
      <c r="J104" s="73">
        <f>IFERROR(VLOOKUP($B104,[4]NUM6!$H$3:$P$155,7,FALSE),0)</f>
        <v>7</v>
      </c>
      <c r="K104" s="73">
        <f>IFERROR(VLOOKUP($B104,[4]NUM6!$H$3:$P$155,8,FALSE),0)</f>
        <v>11</v>
      </c>
      <c r="L104" s="73"/>
      <c r="M104" s="73"/>
      <c r="N104" s="73"/>
      <c r="O104" s="73"/>
      <c r="P104" s="73"/>
      <c r="Q104" s="15">
        <f t="shared" si="55"/>
        <v>72</v>
      </c>
      <c r="R104" s="98">
        <f>VLOOKUP($B104,[4]NUM5!$H$3:$P$177,2,FALSE)</f>
        <v>114</v>
      </c>
      <c r="S104" s="98">
        <f>VLOOKUP($B104,[4]NUM5!$H$3:$P$177,3,FALSE)</f>
        <v>127</v>
      </c>
      <c r="T104" s="98">
        <f>VLOOKUP($B104,[4]NUM5!$H$3:$P$177,4,FALSE)</f>
        <v>221</v>
      </c>
      <c r="U104" s="98">
        <f>VLOOKUP($B104,[4]NUM5!$H$3:$P$177,5,FALSE)</f>
        <v>159</v>
      </c>
      <c r="V104" s="98">
        <f>VLOOKUP($B104,[4]NUM5!$H$3:$P$177,6,FALSE)</f>
        <v>131</v>
      </c>
      <c r="W104" s="98">
        <f>VLOOKUP($B104,[4]NUM5!$H$3:$P$177,7,FALSE)</f>
        <v>182</v>
      </c>
      <c r="X104" s="98">
        <f>VLOOKUP($B104,[4]NUM5!$H$3:$P$177,8,FALSE)</f>
        <v>113</v>
      </c>
      <c r="Y104" s="73"/>
      <c r="Z104" s="73"/>
      <c r="AA104" s="73"/>
      <c r="AB104" s="73"/>
      <c r="AC104" s="73"/>
      <c r="AD104" s="15">
        <f t="shared" si="56"/>
        <v>1047</v>
      </c>
    </row>
    <row r="105" spans="1:30" ht="15" thickBot="1" x14ac:dyDescent="0.25">
      <c r="A105" s="94" t="s">
        <v>134</v>
      </c>
      <c r="B105" s="184" t="s">
        <v>132</v>
      </c>
      <c r="C105" s="59"/>
      <c r="D105" s="200"/>
      <c r="E105" s="73">
        <f>IFERROR(VLOOKUP($B105,[4]NUM6!$H$3:$P$155,2,FALSE),0)</f>
        <v>29</v>
      </c>
      <c r="F105" s="73">
        <f>IFERROR(VLOOKUP($B105,[4]NUM6!$H$3:$P$155,3,FALSE),0)</f>
        <v>90</v>
      </c>
      <c r="G105" s="73">
        <f>IFERROR(VLOOKUP($B105,[4]NUM6!$H$3:$P$155,4,FALSE),0)</f>
        <v>47</v>
      </c>
      <c r="H105" s="73">
        <f>IFERROR(VLOOKUP($B105,[4]NUM6!$H$3:$P$155,5,FALSE),0)</f>
        <v>11</v>
      </c>
      <c r="I105" s="73">
        <f>IFERROR(VLOOKUP($B105,[4]NUM6!$H$3:$P$155,6,FALSE),0)</f>
        <v>34</v>
      </c>
      <c r="J105" s="73">
        <f>IFERROR(VLOOKUP($B105,[4]NUM6!$H$3:$P$155,7,FALSE),0)</f>
        <v>27</v>
      </c>
      <c r="K105" s="73">
        <f>IFERROR(VLOOKUP($B105,[4]NUM6!$H$3:$P$155,8,FALSE),0)</f>
        <v>18</v>
      </c>
      <c r="L105" s="73"/>
      <c r="M105" s="73"/>
      <c r="N105" s="73"/>
      <c r="O105" s="73"/>
      <c r="P105" s="73"/>
      <c r="Q105" s="15">
        <f t="shared" si="55"/>
        <v>256</v>
      </c>
      <c r="R105" s="98">
        <f>VLOOKUP($B105,[4]NUM5!$H$3:$P$177,2,FALSE)</f>
        <v>158</v>
      </c>
      <c r="S105" s="98">
        <f>VLOOKUP($B105,[4]NUM5!$H$3:$P$177,3,FALSE)</f>
        <v>168</v>
      </c>
      <c r="T105" s="98">
        <f>VLOOKUP($B105,[4]NUM5!$H$3:$P$177,4,FALSE)</f>
        <v>78</v>
      </c>
      <c r="U105" s="98">
        <f>VLOOKUP($B105,[4]NUM5!$H$3:$P$177,5,FALSE)</f>
        <v>137</v>
      </c>
      <c r="V105" s="98">
        <f>VLOOKUP($B105,[4]NUM5!$H$3:$P$177,6,FALSE)</f>
        <v>1442</v>
      </c>
      <c r="W105" s="98">
        <f>VLOOKUP($B105,[4]NUM5!$H$3:$P$177,7,FALSE)</f>
        <v>589</v>
      </c>
      <c r="X105" s="98">
        <f>VLOOKUP($B105,[4]NUM5!$H$3:$P$177,8,FALSE)</f>
        <v>394</v>
      </c>
      <c r="Y105" s="73"/>
      <c r="Z105" s="73"/>
      <c r="AA105" s="73"/>
      <c r="AB105" s="73"/>
      <c r="AC105" s="73"/>
      <c r="AD105" s="15">
        <f t="shared" si="56"/>
        <v>2966</v>
      </c>
    </row>
    <row r="106" spans="1:30" ht="15" thickBot="1" x14ac:dyDescent="0.25">
      <c r="A106" s="94" t="s">
        <v>134</v>
      </c>
      <c r="B106" s="184" t="s">
        <v>133</v>
      </c>
      <c r="C106" s="59"/>
      <c r="D106" s="200"/>
      <c r="E106" s="73">
        <f>IFERROR(VLOOKUP($B106,[4]NUM6!$H$3:$P$155,2,FALSE),0)</f>
        <v>53</v>
      </c>
      <c r="F106" s="73">
        <f>IFERROR(VLOOKUP($B106,[4]NUM6!$H$3:$P$155,3,FALSE),0)</f>
        <v>49</v>
      </c>
      <c r="G106" s="73">
        <f>IFERROR(VLOOKUP($B106,[4]NUM6!$H$3:$P$155,4,FALSE),0)</f>
        <v>34</v>
      </c>
      <c r="H106" s="73">
        <f>IFERROR(VLOOKUP($B106,[4]NUM6!$H$3:$P$155,5,FALSE),0)</f>
        <v>32</v>
      </c>
      <c r="I106" s="73">
        <f>IFERROR(VLOOKUP($B106,[4]NUM6!$H$3:$P$155,6,FALSE),0)</f>
        <v>49</v>
      </c>
      <c r="J106" s="73">
        <f>IFERROR(VLOOKUP($B106,[4]NUM6!$H$3:$P$155,7,FALSE),0)</f>
        <v>22</v>
      </c>
      <c r="K106" s="73">
        <f>IFERROR(VLOOKUP($B106,[4]NUM6!$H$3:$P$155,8,FALSE),0)</f>
        <v>0</v>
      </c>
      <c r="L106" s="73"/>
      <c r="M106" s="73"/>
      <c r="N106" s="73"/>
      <c r="O106" s="73"/>
      <c r="P106" s="73"/>
      <c r="Q106" s="15">
        <f t="shared" si="55"/>
        <v>239</v>
      </c>
      <c r="R106" s="98">
        <f>VLOOKUP($B106,[4]NUM5!$H$3:$P$177,2,FALSE)</f>
        <v>250</v>
      </c>
      <c r="S106" s="98">
        <f>VLOOKUP($B106,[4]NUM5!$H$3:$P$177,3,FALSE)</f>
        <v>378</v>
      </c>
      <c r="T106" s="98">
        <f>VLOOKUP($B106,[4]NUM5!$H$3:$P$177,4,FALSE)</f>
        <v>337</v>
      </c>
      <c r="U106" s="98">
        <f>VLOOKUP($B106,[4]NUM5!$H$3:$P$177,5,FALSE)</f>
        <v>359</v>
      </c>
      <c r="V106" s="98">
        <f>VLOOKUP($B106,[4]NUM5!$H$3:$P$177,6,FALSE)</f>
        <v>241</v>
      </c>
      <c r="W106" s="98">
        <f>VLOOKUP($B106,[4]NUM5!$H$3:$P$177,7,FALSE)</f>
        <v>271</v>
      </c>
      <c r="X106" s="98">
        <f>VLOOKUP($B106,[4]NUM5!$H$3:$P$177,8,FALSE)</f>
        <v>284</v>
      </c>
      <c r="Y106" s="73"/>
      <c r="Z106" s="73"/>
      <c r="AA106" s="73"/>
      <c r="AB106" s="73"/>
      <c r="AC106" s="73"/>
      <c r="AD106" s="15">
        <f t="shared" si="56"/>
        <v>2120</v>
      </c>
    </row>
    <row r="107" spans="1:30" ht="15" thickBot="1" x14ac:dyDescent="0.25">
      <c r="A107" s="94" t="s">
        <v>134</v>
      </c>
      <c r="B107" s="184" t="s">
        <v>347</v>
      </c>
      <c r="C107" s="59"/>
      <c r="D107" s="200"/>
      <c r="E107" s="73">
        <f>IFERROR(VLOOKUP($B107,[4]NUM6!$H$3:$P$155,2,FALSE),0)</f>
        <v>0</v>
      </c>
      <c r="F107" s="73">
        <f>IFERROR(VLOOKUP($B107,[4]NUM6!$H$3:$P$155,3,FALSE),0)</f>
        <v>20</v>
      </c>
      <c r="G107" s="73">
        <f>IFERROR(VLOOKUP($B107,[4]NUM6!$H$3:$P$155,4,FALSE),0)</f>
        <v>0</v>
      </c>
      <c r="H107" s="73">
        <f>IFERROR(VLOOKUP($B107,[4]NUM6!$H$3:$P$155,5,FALSE),0)</f>
        <v>53</v>
      </c>
      <c r="I107" s="73">
        <f>IFERROR(VLOOKUP($B107,[4]NUM6!$H$3:$P$155,6,FALSE),0)</f>
        <v>22</v>
      </c>
      <c r="J107" s="73">
        <f>IFERROR(VLOOKUP($B107,[4]NUM6!$H$3:$P$155,7,FALSE),0)</f>
        <v>7</v>
      </c>
      <c r="K107" s="73">
        <f>IFERROR(VLOOKUP($B107,[4]NUM6!$H$3:$P$155,8,FALSE),0)</f>
        <v>18</v>
      </c>
      <c r="L107" s="73"/>
      <c r="M107" s="73"/>
      <c r="N107" s="73"/>
      <c r="O107" s="73"/>
      <c r="P107" s="73"/>
      <c r="Q107" s="15">
        <f t="shared" si="55"/>
        <v>120</v>
      </c>
      <c r="R107" s="98">
        <f>VLOOKUP($B107,[4]NUM5!$H$3:$P$177,2,FALSE)</f>
        <v>289</v>
      </c>
      <c r="S107" s="98">
        <f>VLOOKUP($B107,[4]NUM5!$H$3:$P$177,3,FALSE)</f>
        <v>275</v>
      </c>
      <c r="T107" s="98">
        <f>VLOOKUP($B107,[4]NUM5!$H$3:$P$177,4,FALSE)</f>
        <v>236</v>
      </c>
      <c r="U107" s="98">
        <f>VLOOKUP($B107,[4]NUM5!$H$3:$P$177,5,FALSE)</f>
        <v>138</v>
      </c>
      <c r="V107" s="98">
        <f>VLOOKUP($B107,[4]NUM5!$H$3:$P$177,6,FALSE)</f>
        <v>280</v>
      </c>
      <c r="W107" s="98">
        <f>VLOOKUP($B107,[4]NUM5!$H$3:$P$177,7,FALSE)</f>
        <v>385</v>
      </c>
      <c r="X107" s="98">
        <f>VLOOKUP($B107,[4]NUM5!$H$3:$P$177,8,FALSE)</f>
        <v>302</v>
      </c>
      <c r="Y107" s="73"/>
      <c r="Z107" s="73"/>
      <c r="AA107" s="73"/>
      <c r="AB107" s="73"/>
      <c r="AC107" s="73"/>
      <c r="AD107" s="15">
        <f t="shared" si="56"/>
        <v>1905</v>
      </c>
    </row>
    <row r="108" spans="1:30" ht="22.5" customHeight="1" thickBot="1" x14ac:dyDescent="0.25">
      <c r="A108" s="351" t="s">
        <v>181</v>
      </c>
      <c r="B108" s="352"/>
      <c r="C108" s="276">
        <f>Metas!J72/D108</f>
        <v>1.2237302827792076</v>
      </c>
      <c r="D108" s="17">
        <f>+Q108/AD108</f>
        <v>8.9888693175430051E-2</v>
      </c>
      <c r="E108" s="51">
        <f>SUM(E91:E107)</f>
        <v>667</v>
      </c>
      <c r="F108" s="51">
        <f t="shared" ref="F108:Q108" si="57">SUM(F91:F107)</f>
        <v>839</v>
      </c>
      <c r="G108" s="51">
        <f t="shared" si="57"/>
        <v>747</v>
      </c>
      <c r="H108" s="51">
        <f t="shared" si="57"/>
        <v>592</v>
      </c>
      <c r="I108" s="51">
        <f t="shared" ref="I108:J108" si="58">SUM(I91:I107)</f>
        <v>777</v>
      </c>
      <c r="J108" s="51">
        <f t="shared" si="58"/>
        <v>559</v>
      </c>
      <c r="K108" s="51">
        <f t="shared" ref="K108" si="59">SUM(K91:K107)</f>
        <v>616</v>
      </c>
      <c r="L108" s="51">
        <f t="shared" si="57"/>
        <v>0</v>
      </c>
      <c r="M108" s="51">
        <f t="shared" si="57"/>
        <v>0</v>
      </c>
      <c r="N108" s="51">
        <f t="shared" si="57"/>
        <v>0</v>
      </c>
      <c r="O108" s="51">
        <f t="shared" si="57"/>
        <v>0</v>
      </c>
      <c r="P108" s="51">
        <f t="shared" si="57"/>
        <v>0</v>
      </c>
      <c r="Q108" s="51">
        <f t="shared" si="57"/>
        <v>4797</v>
      </c>
      <c r="R108" s="51">
        <f t="shared" ref="R108" si="60">SUM(R91:R107)</f>
        <v>5937</v>
      </c>
      <c r="S108" s="51">
        <f t="shared" ref="S108" si="61">SUM(S91:S107)</f>
        <v>5991</v>
      </c>
      <c r="T108" s="51">
        <f t="shared" ref="T108" si="62">SUM(T91:T107)</f>
        <v>7948</v>
      </c>
      <c r="U108" s="51">
        <f t="shared" ref="U108:V108" si="63">SUM(U91:U107)</f>
        <v>7747</v>
      </c>
      <c r="V108" s="51">
        <f t="shared" si="63"/>
        <v>8745</v>
      </c>
      <c r="W108" s="51">
        <f t="shared" ref="W108:X108" si="64">SUM(W91:W107)</f>
        <v>9849</v>
      </c>
      <c r="X108" s="51">
        <f t="shared" si="64"/>
        <v>7149</v>
      </c>
      <c r="Y108" s="51">
        <f t="shared" ref="Y108" si="65">SUM(Y91:Y107)</f>
        <v>0</v>
      </c>
      <c r="Z108" s="51">
        <f t="shared" ref="Z108" si="66">SUM(Z91:Z107)</f>
        <v>0</v>
      </c>
      <c r="AA108" s="51">
        <f t="shared" ref="AA108" si="67">SUM(AA91:AA107)</f>
        <v>0</v>
      </c>
      <c r="AB108" s="51">
        <f t="shared" ref="AB108" si="68">SUM(AB91:AB107)</f>
        <v>0</v>
      </c>
      <c r="AC108" s="51">
        <f t="shared" ref="AC108" si="69">SUM(AC91:AC107)</f>
        <v>0</v>
      </c>
      <c r="AD108" s="51">
        <f t="shared" ref="AD108" si="70">SUM(AD91:AD107)</f>
        <v>53366</v>
      </c>
    </row>
    <row r="109" spans="1:30" ht="15" thickBot="1" x14ac:dyDescent="0.25">
      <c r="A109" s="94" t="s">
        <v>147</v>
      </c>
      <c r="B109" s="184" t="s">
        <v>135</v>
      </c>
      <c r="C109" s="59"/>
      <c r="D109" s="200"/>
      <c r="E109" s="73">
        <f>IFERROR(VLOOKUP($B109,[4]NUM6!$H$3:$P$155,2,FALSE),0)</f>
        <v>0</v>
      </c>
      <c r="F109" s="73">
        <f>IFERROR(VLOOKUP($B109,[4]NUM6!$H$3:$P$155,3,FALSE),0)</f>
        <v>1</v>
      </c>
      <c r="G109" s="73">
        <f>IFERROR(VLOOKUP($B109,[4]NUM6!$H$3:$P$155,4,FALSE),0)</f>
        <v>1</v>
      </c>
      <c r="H109" s="73">
        <f>IFERROR(VLOOKUP($B109,[4]NUM6!$H$3:$P$155,5,FALSE),0)</f>
        <v>2</v>
      </c>
      <c r="I109" s="73">
        <f>IFERROR(VLOOKUP($B109,[4]NUM6!$H$3:$P$155,6,FALSE),0)</f>
        <v>0</v>
      </c>
      <c r="J109" s="73">
        <f>IFERROR(VLOOKUP($B109,[4]NUM6!$H$3:$P$155,7,FALSE),0)</f>
        <v>1</v>
      </c>
      <c r="K109" s="73">
        <f>IFERROR(VLOOKUP($B109,[4]NUM6!$H$3:$P$155,8,FALSE),0)</f>
        <v>0</v>
      </c>
      <c r="L109" s="73"/>
      <c r="M109" s="73"/>
      <c r="N109" s="73"/>
      <c r="O109" s="73"/>
      <c r="P109" s="73"/>
      <c r="Q109" s="15">
        <f t="shared" ref="Q109:Q120" si="71">SUM(E109:P109)</f>
        <v>5</v>
      </c>
      <c r="R109" s="98">
        <f>VLOOKUP($B109,[4]NUM5!$H$3:$P$177,2,FALSE)</f>
        <v>15</v>
      </c>
      <c r="S109" s="98">
        <f>VLOOKUP($B109,[4]NUM5!$H$3:$P$177,3,FALSE)</f>
        <v>0</v>
      </c>
      <c r="T109" s="98">
        <f>VLOOKUP($B109,[4]NUM5!$H$3:$P$177,4,FALSE)</f>
        <v>14</v>
      </c>
      <c r="U109" s="98">
        <f>VLOOKUP($B109,[4]NUM5!$H$3:$P$177,5,FALSE)</f>
        <v>12</v>
      </c>
      <c r="V109" s="98">
        <f>VLOOKUP($B109,[4]NUM5!$H$3:$P$177,6,FALSE)</f>
        <v>0</v>
      </c>
      <c r="W109" s="98">
        <f>VLOOKUP($B109,[4]NUM5!$H$3:$P$177,7,FALSE)</f>
        <v>0</v>
      </c>
      <c r="X109" s="98">
        <f>VLOOKUP($B109,[4]NUM5!$H$3:$P$177,8,FALSE)</f>
        <v>0</v>
      </c>
      <c r="Y109" s="73"/>
      <c r="Z109" s="73"/>
      <c r="AA109" s="73"/>
      <c r="AB109" s="73"/>
      <c r="AC109" s="73"/>
      <c r="AD109" s="15">
        <f t="shared" ref="AD109:AD120" si="72">SUM(R109:AC109)</f>
        <v>41</v>
      </c>
    </row>
    <row r="110" spans="1:30" ht="15" thickBot="1" x14ac:dyDescent="0.25">
      <c r="A110" s="94" t="s">
        <v>147</v>
      </c>
      <c r="B110" s="184" t="s">
        <v>136</v>
      </c>
      <c r="C110" s="59"/>
      <c r="D110" s="200"/>
      <c r="E110" s="73">
        <f>IFERROR(VLOOKUP($B110,[4]NUM6!$H$3:$P$155,2,FALSE),0)</f>
        <v>3</v>
      </c>
      <c r="F110" s="73">
        <f>IFERROR(VLOOKUP($B110,[4]NUM6!$H$3:$P$155,3,FALSE),0)</f>
        <v>2</v>
      </c>
      <c r="G110" s="73">
        <f>IFERROR(VLOOKUP($B110,[4]NUM6!$H$3:$P$155,4,FALSE),0)</f>
        <v>5</v>
      </c>
      <c r="H110" s="73">
        <f>IFERROR(VLOOKUP($B110,[4]NUM6!$H$3:$P$155,5,FALSE),0)</f>
        <v>0</v>
      </c>
      <c r="I110" s="73">
        <f>IFERROR(VLOOKUP($B110,[4]NUM6!$H$3:$P$155,6,FALSE),0)</f>
        <v>0</v>
      </c>
      <c r="J110" s="73">
        <f>IFERROR(VLOOKUP($B110,[4]NUM6!$H$3:$P$155,7,FALSE),0)</f>
        <v>3</v>
      </c>
      <c r="K110" s="73">
        <f>IFERROR(VLOOKUP($B110,[4]NUM6!$H$3:$P$155,8,FALSE),0)</f>
        <v>5</v>
      </c>
      <c r="L110" s="73"/>
      <c r="M110" s="73"/>
      <c r="N110" s="73"/>
      <c r="O110" s="73"/>
      <c r="P110" s="73"/>
      <c r="Q110" s="15">
        <f t="shared" si="71"/>
        <v>18</v>
      </c>
      <c r="R110" s="98">
        <f>VLOOKUP($B110,[4]NUM5!$H$3:$P$177,2,FALSE)</f>
        <v>54</v>
      </c>
      <c r="S110" s="98">
        <f>VLOOKUP($B110,[4]NUM5!$H$3:$P$177,3,FALSE)</f>
        <v>36</v>
      </c>
      <c r="T110" s="98">
        <f>VLOOKUP($B110,[4]NUM5!$H$3:$P$177,4,FALSE)</f>
        <v>20</v>
      </c>
      <c r="U110" s="98">
        <f>VLOOKUP($B110,[4]NUM5!$H$3:$P$177,5,FALSE)</f>
        <v>21</v>
      </c>
      <c r="V110" s="98">
        <f>VLOOKUP($B110,[4]NUM5!$H$3:$P$177,6,FALSE)</f>
        <v>0</v>
      </c>
      <c r="W110" s="98">
        <f>VLOOKUP($B110,[4]NUM5!$H$3:$P$177,7,FALSE)</f>
        <v>0</v>
      </c>
      <c r="X110" s="98">
        <f>VLOOKUP($B110,[4]NUM5!$H$3:$P$177,8,FALSE)</f>
        <v>52</v>
      </c>
      <c r="Y110" s="73"/>
      <c r="Z110" s="73"/>
      <c r="AA110" s="73"/>
      <c r="AB110" s="73"/>
      <c r="AC110" s="73"/>
      <c r="AD110" s="15">
        <f t="shared" si="72"/>
        <v>183</v>
      </c>
    </row>
    <row r="111" spans="1:30" ht="15" thickBot="1" x14ac:dyDescent="0.25">
      <c r="A111" s="94" t="s">
        <v>147</v>
      </c>
      <c r="B111" s="184" t="s">
        <v>137</v>
      </c>
      <c r="C111" s="59"/>
      <c r="D111" s="200"/>
      <c r="E111" s="73">
        <f>IFERROR(VLOOKUP($B111,[4]NUM6!$H$3:$P$155,2,FALSE),0)</f>
        <v>5</v>
      </c>
      <c r="F111" s="73">
        <f>IFERROR(VLOOKUP($B111,[4]NUM6!$H$3:$P$155,3,FALSE),0)</f>
        <v>3</v>
      </c>
      <c r="G111" s="73">
        <f>IFERROR(VLOOKUP($B111,[4]NUM6!$H$3:$P$155,4,FALSE),0)</f>
        <v>0</v>
      </c>
      <c r="H111" s="73">
        <f>IFERROR(VLOOKUP($B111,[4]NUM6!$H$3:$P$155,5,FALSE),0)</f>
        <v>7</v>
      </c>
      <c r="I111" s="73">
        <f>IFERROR(VLOOKUP($B111,[4]NUM6!$H$3:$P$155,6,FALSE),0)</f>
        <v>3</v>
      </c>
      <c r="J111" s="73">
        <f>IFERROR(VLOOKUP($B111,[4]NUM6!$H$3:$P$155,7,FALSE),0)</f>
        <v>2</v>
      </c>
      <c r="K111" s="73">
        <f>IFERROR(VLOOKUP($B111,[4]NUM6!$H$3:$P$155,8,FALSE),0)</f>
        <v>4</v>
      </c>
      <c r="L111" s="73"/>
      <c r="M111" s="73"/>
      <c r="N111" s="73"/>
      <c r="O111" s="73"/>
      <c r="P111" s="73"/>
      <c r="Q111" s="15">
        <f t="shared" si="71"/>
        <v>24</v>
      </c>
      <c r="R111" s="98">
        <f>VLOOKUP($B111,[4]NUM5!$H$3:$P$177,2,FALSE)</f>
        <v>56</v>
      </c>
      <c r="S111" s="98">
        <f>VLOOKUP($B111,[4]NUM5!$H$3:$P$177,3,FALSE)</f>
        <v>67</v>
      </c>
      <c r="T111" s="98">
        <f>VLOOKUP($B111,[4]NUM5!$H$3:$P$177,4,FALSE)</f>
        <v>36</v>
      </c>
      <c r="U111" s="98">
        <f>VLOOKUP($B111,[4]NUM5!$H$3:$P$177,5,FALSE)</f>
        <v>82</v>
      </c>
      <c r="V111" s="98">
        <f>VLOOKUP($B111,[4]NUM5!$H$3:$P$177,6,FALSE)</f>
        <v>64</v>
      </c>
      <c r="W111" s="98">
        <f>VLOOKUP($B111,[4]NUM5!$H$3:$P$177,7,FALSE)</f>
        <v>36</v>
      </c>
      <c r="X111" s="98">
        <f>VLOOKUP($B111,[4]NUM5!$H$3:$P$177,8,FALSE)</f>
        <v>49</v>
      </c>
      <c r="Y111" s="73"/>
      <c r="Z111" s="73"/>
      <c r="AA111" s="73"/>
      <c r="AB111" s="73"/>
      <c r="AC111" s="73"/>
      <c r="AD111" s="15">
        <f t="shared" si="72"/>
        <v>390</v>
      </c>
    </row>
    <row r="112" spans="1:30" ht="15" thickBot="1" x14ac:dyDescent="0.25">
      <c r="A112" s="94" t="s">
        <v>147</v>
      </c>
      <c r="B112" s="184" t="s">
        <v>138</v>
      </c>
      <c r="C112" s="59"/>
      <c r="D112" s="200"/>
      <c r="E112" s="73">
        <f>IFERROR(VLOOKUP($B112,[4]NUM6!$H$3:$P$155,2,FALSE),0)</f>
        <v>0</v>
      </c>
      <c r="F112" s="73">
        <f>IFERROR(VLOOKUP($B112,[4]NUM6!$H$3:$P$155,3,FALSE),0)</f>
        <v>1</v>
      </c>
      <c r="G112" s="73">
        <f>IFERROR(VLOOKUP($B112,[4]NUM6!$H$3:$P$155,4,FALSE),0)</f>
        <v>2</v>
      </c>
      <c r="H112" s="73">
        <f>IFERROR(VLOOKUP($B112,[4]NUM6!$H$3:$P$155,5,FALSE),0)</f>
        <v>3</v>
      </c>
      <c r="I112" s="73">
        <f>IFERROR(VLOOKUP($B112,[4]NUM6!$H$3:$P$155,6,FALSE),0)</f>
        <v>1</v>
      </c>
      <c r="J112" s="73">
        <f>IFERROR(VLOOKUP($B112,[4]NUM6!$H$3:$P$155,7,FALSE),0)</f>
        <v>4</v>
      </c>
      <c r="K112" s="73">
        <f>IFERROR(VLOOKUP($B112,[4]NUM6!$H$3:$P$155,8,FALSE),0)</f>
        <v>0</v>
      </c>
      <c r="L112" s="73"/>
      <c r="M112" s="73"/>
      <c r="N112" s="73"/>
      <c r="O112" s="73"/>
      <c r="P112" s="73"/>
      <c r="Q112" s="15">
        <f t="shared" si="71"/>
        <v>11</v>
      </c>
      <c r="R112" s="98">
        <f>VLOOKUP($B112,[4]NUM5!$H$3:$P$177,2,FALSE)</f>
        <v>78</v>
      </c>
      <c r="S112" s="98">
        <f>VLOOKUP($B112,[4]NUM5!$H$3:$P$177,3,FALSE)</f>
        <v>63</v>
      </c>
      <c r="T112" s="98">
        <f>VLOOKUP($B112,[4]NUM5!$H$3:$P$177,4,FALSE)</f>
        <v>85</v>
      </c>
      <c r="U112" s="98">
        <f>VLOOKUP($B112,[4]NUM5!$H$3:$P$177,5,FALSE)</f>
        <v>47</v>
      </c>
      <c r="V112" s="98">
        <f>VLOOKUP($B112,[4]NUM5!$H$3:$P$177,6,FALSE)</f>
        <v>34</v>
      </c>
      <c r="W112" s="98">
        <f>VLOOKUP($B112,[4]NUM5!$H$3:$P$177,7,FALSE)</f>
        <v>28</v>
      </c>
      <c r="X112" s="98">
        <f>VLOOKUP($B112,[4]NUM5!$H$3:$P$177,8,FALSE)</f>
        <v>40</v>
      </c>
      <c r="Y112" s="73"/>
      <c r="Z112" s="73"/>
      <c r="AA112" s="73"/>
      <c r="AB112" s="73"/>
      <c r="AC112" s="73"/>
      <c r="AD112" s="15">
        <f t="shared" si="72"/>
        <v>375</v>
      </c>
    </row>
    <row r="113" spans="1:30" ht="15" thickBot="1" x14ac:dyDescent="0.25">
      <c r="A113" s="94" t="s">
        <v>147</v>
      </c>
      <c r="B113" s="184" t="s">
        <v>139</v>
      </c>
      <c r="C113" s="59"/>
      <c r="D113" s="200"/>
      <c r="E113" s="73">
        <f>IFERROR(VLOOKUP($B113,[4]NUM6!$H$3:$P$155,2,FALSE),0)</f>
        <v>3</v>
      </c>
      <c r="F113" s="73">
        <f>IFERROR(VLOOKUP($B113,[4]NUM6!$H$3:$P$155,3,FALSE),0)</f>
        <v>10</v>
      </c>
      <c r="G113" s="73">
        <f>IFERROR(VLOOKUP($B113,[4]NUM6!$H$3:$P$155,4,FALSE),0)</f>
        <v>11</v>
      </c>
      <c r="H113" s="73">
        <f>IFERROR(VLOOKUP($B113,[4]NUM6!$H$3:$P$155,5,FALSE),0)</f>
        <v>7</v>
      </c>
      <c r="I113" s="73">
        <f>IFERROR(VLOOKUP($B113,[4]NUM6!$H$3:$P$155,6,FALSE),0)</f>
        <v>0</v>
      </c>
      <c r="J113" s="73">
        <f>IFERROR(VLOOKUP($B113,[4]NUM6!$H$3:$P$155,7,FALSE),0)</f>
        <v>10</v>
      </c>
      <c r="K113" s="73">
        <f>IFERROR(VLOOKUP($B113,[4]NUM6!$H$3:$P$155,8,FALSE),0)</f>
        <v>0</v>
      </c>
      <c r="L113" s="73"/>
      <c r="M113" s="73"/>
      <c r="N113" s="73"/>
      <c r="O113" s="73"/>
      <c r="P113" s="73"/>
      <c r="Q113" s="15">
        <f t="shared" si="71"/>
        <v>41</v>
      </c>
      <c r="R113" s="98">
        <f>VLOOKUP($B113,[4]NUM5!$H$3:$P$177,2,FALSE)</f>
        <v>83</v>
      </c>
      <c r="S113" s="98">
        <f>VLOOKUP($B113,[4]NUM5!$H$3:$P$177,3,FALSE)</f>
        <v>74</v>
      </c>
      <c r="T113" s="98">
        <f>VLOOKUP($B113,[4]NUM5!$H$3:$P$177,4,FALSE)</f>
        <v>88</v>
      </c>
      <c r="U113" s="98">
        <f>VLOOKUP($B113,[4]NUM5!$H$3:$P$177,5,FALSE)</f>
        <v>83</v>
      </c>
      <c r="V113" s="98">
        <f>VLOOKUP($B113,[4]NUM5!$H$3:$P$177,6,FALSE)</f>
        <v>6</v>
      </c>
      <c r="W113" s="98">
        <f>VLOOKUP($B113,[4]NUM5!$H$3:$P$177,7,FALSE)</f>
        <v>0</v>
      </c>
      <c r="X113" s="98">
        <f>VLOOKUP($B113,[4]NUM5!$H$3:$P$177,8,FALSE)</f>
        <v>15</v>
      </c>
      <c r="Y113" s="73"/>
      <c r="Z113" s="73"/>
      <c r="AA113" s="73"/>
      <c r="AB113" s="73"/>
      <c r="AC113" s="73"/>
      <c r="AD113" s="15">
        <f t="shared" si="72"/>
        <v>349</v>
      </c>
    </row>
    <row r="114" spans="1:30" ht="15" thickBot="1" x14ac:dyDescent="0.25">
      <c r="A114" s="94" t="s">
        <v>147</v>
      </c>
      <c r="B114" s="184" t="s">
        <v>140</v>
      </c>
      <c r="C114" s="59"/>
      <c r="D114" s="200"/>
      <c r="E114" s="73">
        <f>IFERROR(VLOOKUP($B114,[4]NUM6!$H$3:$P$155,2,FALSE),0)</f>
        <v>1</v>
      </c>
      <c r="F114" s="73">
        <f>IFERROR(VLOOKUP($B114,[4]NUM6!$H$3:$P$155,3,FALSE),0)</f>
        <v>0</v>
      </c>
      <c r="G114" s="73">
        <f>IFERROR(VLOOKUP($B114,[4]NUM6!$H$3:$P$155,4,FALSE),0)</f>
        <v>1</v>
      </c>
      <c r="H114" s="73">
        <f>IFERROR(VLOOKUP($B114,[4]NUM6!$H$3:$P$155,5,FALSE),0)</f>
        <v>2</v>
      </c>
      <c r="I114" s="73">
        <f>IFERROR(VLOOKUP($B114,[4]NUM6!$H$3:$P$155,6,FALSE),0)</f>
        <v>3</v>
      </c>
      <c r="J114" s="73">
        <f>IFERROR(VLOOKUP($B114,[4]NUM6!$H$3:$P$155,7,FALSE),0)</f>
        <v>1</v>
      </c>
      <c r="K114" s="73">
        <f>IFERROR(VLOOKUP($B114,[4]NUM6!$H$3:$P$155,8,FALSE),0)</f>
        <v>1</v>
      </c>
      <c r="L114" s="73"/>
      <c r="M114" s="73"/>
      <c r="N114" s="73"/>
      <c r="O114" s="73"/>
      <c r="P114" s="73"/>
      <c r="Q114" s="15">
        <f t="shared" si="71"/>
        <v>9</v>
      </c>
      <c r="R114" s="98">
        <f>VLOOKUP($B114,[4]NUM5!$H$3:$P$177,2,FALSE)</f>
        <v>0</v>
      </c>
      <c r="S114" s="98">
        <f>VLOOKUP($B114,[4]NUM5!$H$3:$P$177,3,FALSE)</f>
        <v>0</v>
      </c>
      <c r="T114" s="98">
        <f>VLOOKUP($B114,[4]NUM5!$H$3:$P$177,4,FALSE)</f>
        <v>18</v>
      </c>
      <c r="U114" s="98">
        <f>VLOOKUP($B114,[4]NUM5!$H$3:$P$177,5,FALSE)</f>
        <v>18</v>
      </c>
      <c r="V114" s="98">
        <f>VLOOKUP($B114,[4]NUM5!$H$3:$P$177,6,FALSE)</f>
        <v>22</v>
      </c>
      <c r="W114" s="98">
        <f>VLOOKUP($B114,[4]NUM5!$H$3:$P$177,7,FALSE)</f>
        <v>24</v>
      </c>
      <c r="X114" s="98">
        <f>VLOOKUP($B114,[4]NUM5!$H$3:$P$177,8,FALSE)</f>
        <v>18</v>
      </c>
      <c r="Y114" s="73"/>
      <c r="Z114" s="73"/>
      <c r="AA114" s="73"/>
      <c r="AB114" s="73"/>
      <c r="AC114" s="73"/>
      <c r="AD114" s="15">
        <f t="shared" si="72"/>
        <v>100</v>
      </c>
    </row>
    <row r="115" spans="1:30" ht="15" thickBot="1" x14ac:dyDescent="0.25">
      <c r="A115" s="94" t="s">
        <v>147</v>
      </c>
      <c r="B115" s="184" t="s">
        <v>141</v>
      </c>
      <c r="C115" s="59"/>
      <c r="D115" s="200"/>
      <c r="E115" s="73">
        <f>IFERROR(VLOOKUP($B115,[4]NUM6!$H$3:$P$155,2,FALSE),0)</f>
        <v>0</v>
      </c>
      <c r="F115" s="73">
        <f>IFERROR(VLOOKUP($B115,[4]NUM6!$H$3:$P$155,3,FALSE),0)</f>
        <v>1</v>
      </c>
      <c r="G115" s="73">
        <f>IFERROR(VLOOKUP($B115,[4]NUM6!$H$3:$P$155,4,FALSE),0)</f>
        <v>9</v>
      </c>
      <c r="H115" s="73">
        <f>IFERROR(VLOOKUP($B115,[4]NUM6!$H$3:$P$155,5,FALSE),0)</f>
        <v>2</v>
      </c>
      <c r="I115" s="73">
        <f>IFERROR(VLOOKUP($B115,[4]NUM6!$H$3:$P$155,6,FALSE),0)</f>
        <v>3</v>
      </c>
      <c r="J115" s="73">
        <f>IFERROR(VLOOKUP($B115,[4]NUM6!$H$3:$P$155,7,FALSE),0)</f>
        <v>1</v>
      </c>
      <c r="K115" s="73">
        <f>IFERROR(VLOOKUP($B115,[4]NUM6!$H$3:$P$155,8,FALSE),0)</f>
        <v>3</v>
      </c>
      <c r="L115" s="73"/>
      <c r="M115" s="73"/>
      <c r="N115" s="73"/>
      <c r="O115" s="73"/>
      <c r="P115" s="73"/>
      <c r="Q115" s="15">
        <f t="shared" si="71"/>
        <v>19</v>
      </c>
      <c r="R115" s="98">
        <f>VLOOKUP($B115,[4]NUM5!$H$3:$P$177,2,FALSE)</f>
        <v>47</v>
      </c>
      <c r="S115" s="98">
        <f>VLOOKUP($B115,[4]NUM5!$H$3:$P$177,3,FALSE)</f>
        <v>24</v>
      </c>
      <c r="T115" s="98">
        <f>VLOOKUP($B115,[4]NUM5!$H$3:$P$177,4,FALSE)</f>
        <v>73</v>
      </c>
      <c r="U115" s="98">
        <f>VLOOKUP($B115,[4]NUM5!$H$3:$P$177,5,FALSE)</f>
        <v>37</v>
      </c>
      <c r="V115" s="98">
        <f>VLOOKUP($B115,[4]NUM5!$H$3:$P$177,6,FALSE)</f>
        <v>34</v>
      </c>
      <c r="W115" s="98">
        <f>VLOOKUP($B115,[4]NUM5!$H$3:$P$177,7,FALSE)</f>
        <v>66</v>
      </c>
      <c r="X115" s="98">
        <f>VLOOKUP($B115,[4]NUM5!$H$3:$P$177,8,FALSE)</f>
        <v>48</v>
      </c>
      <c r="Y115" s="73"/>
      <c r="Z115" s="73"/>
      <c r="AA115" s="73"/>
      <c r="AB115" s="73"/>
      <c r="AC115" s="73"/>
      <c r="AD115" s="15">
        <f t="shared" si="72"/>
        <v>329</v>
      </c>
    </row>
    <row r="116" spans="1:30" ht="15" thickBot="1" x14ac:dyDescent="0.25">
      <c r="A116" s="94" t="s">
        <v>147</v>
      </c>
      <c r="B116" s="184" t="s">
        <v>142</v>
      </c>
      <c r="C116" s="59"/>
      <c r="D116" s="200"/>
      <c r="E116" s="73">
        <f>IFERROR(VLOOKUP($B116,[4]NUM6!$H$3:$P$155,2,FALSE),0)</f>
        <v>7</v>
      </c>
      <c r="F116" s="73">
        <f>IFERROR(VLOOKUP($B116,[4]NUM6!$H$3:$P$155,3,FALSE),0)</f>
        <v>2</v>
      </c>
      <c r="G116" s="73">
        <f>IFERROR(VLOOKUP($B116,[4]NUM6!$H$3:$P$155,4,FALSE),0)</f>
        <v>1</v>
      </c>
      <c r="H116" s="73">
        <f>IFERROR(VLOOKUP($B116,[4]NUM6!$H$3:$P$155,5,FALSE),0)</f>
        <v>7</v>
      </c>
      <c r="I116" s="73">
        <f>IFERROR(VLOOKUP($B116,[4]NUM6!$H$3:$P$155,6,FALSE),0)</f>
        <v>2</v>
      </c>
      <c r="J116" s="73">
        <f>IFERROR(VLOOKUP($B116,[4]NUM6!$H$3:$P$155,7,FALSE),0)</f>
        <v>2</v>
      </c>
      <c r="K116" s="73">
        <f>IFERROR(VLOOKUP($B116,[4]NUM6!$H$3:$P$155,8,FALSE),0)</f>
        <v>9</v>
      </c>
      <c r="L116" s="73"/>
      <c r="M116" s="73"/>
      <c r="N116" s="73"/>
      <c r="O116" s="73"/>
      <c r="P116" s="73"/>
      <c r="Q116" s="15">
        <f t="shared" si="71"/>
        <v>30</v>
      </c>
      <c r="R116" s="98">
        <f>VLOOKUP($B116,[4]NUM5!$H$3:$P$177,2,FALSE)</f>
        <v>88</v>
      </c>
      <c r="S116" s="98">
        <f>VLOOKUP($B116,[4]NUM5!$H$3:$P$177,3,FALSE)</f>
        <v>71</v>
      </c>
      <c r="T116" s="98">
        <f>VLOOKUP($B116,[4]NUM5!$H$3:$P$177,4,FALSE)</f>
        <v>36</v>
      </c>
      <c r="U116" s="98">
        <f>VLOOKUP($B116,[4]NUM5!$H$3:$P$177,5,FALSE)</f>
        <v>74</v>
      </c>
      <c r="V116" s="98">
        <f>VLOOKUP($B116,[4]NUM5!$H$3:$P$177,6,FALSE)</f>
        <v>40</v>
      </c>
      <c r="W116" s="98">
        <f>VLOOKUP($B116,[4]NUM5!$H$3:$P$177,7,FALSE)</f>
        <v>84</v>
      </c>
      <c r="X116" s="98">
        <f>VLOOKUP($B116,[4]NUM5!$H$3:$P$177,8,FALSE)</f>
        <v>82</v>
      </c>
      <c r="Y116" s="73"/>
      <c r="Z116" s="73"/>
      <c r="AA116" s="73"/>
      <c r="AB116" s="73"/>
      <c r="AC116" s="73"/>
      <c r="AD116" s="15">
        <f t="shared" si="72"/>
        <v>475</v>
      </c>
    </row>
    <row r="117" spans="1:30" ht="15" thickBot="1" x14ac:dyDescent="0.25">
      <c r="A117" s="94" t="s">
        <v>147</v>
      </c>
      <c r="B117" s="184" t="s">
        <v>143</v>
      </c>
      <c r="C117" s="59"/>
      <c r="D117" s="200"/>
      <c r="E117" s="73">
        <f>IFERROR(VLOOKUP($B117,[4]NUM6!$H$3:$P$155,2,FALSE),0)</f>
        <v>3</v>
      </c>
      <c r="F117" s="73">
        <f>IFERROR(VLOOKUP($B117,[4]NUM6!$H$3:$P$155,3,FALSE),0)</f>
        <v>5</v>
      </c>
      <c r="G117" s="73">
        <f>IFERROR(VLOOKUP($B117,[4]NUM6!$H$3:$P$155,4,FALSE),0)</f>
        <v>2</v>
      </c>
      <c r="H117" s="73">
        <f>IFERROR(VLOOKUP($B117,[4]NUM6!$H$3:$P$155,5,FALSE),0)</f>
        <v>3</v>
      </c>
      <c r="I117" s="73">
        <f>IFERROR(VLOOKUP($B117,[4]NUM6!$H$3:$P$155,6,FALSE),0)</f>
        <v>0</v>
      </c>
      <c r="J117" s="73">
        <f>IFERROR(VLOOKUP($B117,[4]NUM6!$H$3:$P$155,7,FALSE),0)</f>
        <v>2</v>
      </c>
      <c r="K117" s="73">
        <f>IFERROR(VLOOKUP($B117,[4]NUM6!$H$3:$P$155,8,FALSE),0)</f>
        <v>4</v>
      </c>
      <c r="L117" s="73"/>
      <c r="M117" s="73"/>
      <c r="N117" s="73"/>
      <c r="O117" s="73"/>
      <c r="P117" s="73"/>
      <c r="Q117" s="15">
        <f t="shared" si="71"/>
        <v>19</v>
      </c>
      <c r="R117" s="98">
        <f>VLOOKUP($B117,[4]NUM5!$H$3:$P$177,2,FALSE)</f>
        <v>49</v>
      </c>
      <c r="S117" s="98">
        <f>VLOOKUP($B117,[4]NUM5!$H$3:$P$177,3,FALSE)</f>
        <v>43</v>
      </c>
      <c r="T117" s="98">
        <f>VLOOKUP($B117,[4]NUM5!$H$3:$P$177,4,FALSE)</f>
        <v>20</v>
      </c>
      <c r="U117" s="98">
        <f>VLOOKUP($B117,[4]NUM5!$H$3:$P$177,5,FALSE)</f>
        <v>22</v>
      </c>
      <c r="V117" s="98">
        <f>VLOOKUP($B117,[4]NUM5!$H$3:$P$177,6,FALSE)</f>
        <v>18</v>
      </c>
      <c r="W117" s="98">
        <f>VLOOKUP($B117,[4]NUM5!$H$3:$P$177,7,FALSE)</f>
        <v>0</v>
      </c>
      <c r="X117" s="98">
        <f>VLOOKUP($B117,[4]NUM5!$H$3:$P$177,8,FALSE)</f>
        <v>57</v>
      </c>
      <c r="Y117" s="73"/>
      <c r="Z117" s="73"/>
      <c r="AA117" s="73"/>
      <c r="AB117" s="73"/>
      <c r="AC117" s="73"/>
      <c r="AD117" s="15">
        <f t="shared" si="72"/>
        <v>209</v>
      </c>
    </row>
    <row r="118" spans="1:30" ht="15" thickBot="1" x14ac:dyDescent="0.25">
      <c r="A118" s="94" t="s">
        <v>147</v>
      </c>
      <c r="B118" s="184" t="s">
        <v>144</v>
      </c>
      <c r="C118" s="59"/>
      <c r="D118" s="200"/>
      <c r="E118" s="73">
        <f>IFERROR(VLOOKUP($B118,[4]NUM6!$H$3:$P$155,2,FALSE),0)</f>
        <v>0</v>
      </c>
      <c r="F118" s="73">
        <f>IFERROR(VLOOKUP($B118,[4]NUM6!$H$3:$P$155,3,FALSE),0)</f>
        <v>1</v>
      </c>
      <c r="G118" s="73">
        <f>IFERROR(VLOOKUP($B118,[4]NUM6!$H$3:$P$155,4,FALSE),0)</f>
        <v>1</v>
      </c>
      <c r="H118" s="73">
        <f>IFERROR(VLOOKUP($B118,[4]NUM6!$H$3:$P$155,5,FALSE),0)</f>
        <v>3</v>
      </c>
      <c r="I118" s="73">
        <f>IFERROR(VLOOKUP($B118,[4]NUM6!$H$3:$P$155,6,FALSE),0)</f>
        <v>0</v>
      </c>
      <c r="J118" s="73">
        <f>IFERROR(VLOOKUP($B118,[4]NUM6!$H$3:$P$155,7,FALSE),0)</f>
        <v>1</v>
      </c>
      <c r="K118" s="73">
        <f>IFERROR(VLOOKUP($B118,[4]NUM6!$H$3:$P$155,8,FALSE),0)</f>
        <v>2</v>
      </c>
      <c r="L118" s="73"/>
      <c r="M118" s="73"/>
      <c r="N118" s="73"/>
      <c r="O118" s="73"/>
      <c r="P118" s="73"/>
      <c r="Q118" s="15">
        <f t="shared" si="71"/>
        <v>8</v>
      </c>
      <c r="R118" s="98">
        <f>VLOOKUP($B118,[4]NUM5!$H$3:$P$177,2,FALSE)</f>
        <v>26</v>
      </c>
      <c r="S118" s="98">
        <f>VLOOKUP($B118,[4]NUM5!$H$3:$P$177,3,FALSE)</f>
        <v>26</v>
      </c>
      <c r="T118" s="98">
        <f>VLOOKUP($B118,[4]NUM5!$H$3:$P$177,4,FALSE)</f>
        <v>27</v>
      </c>
      <c r="U118" s="98">
        <f>VLOOKUP($B118,[4]NUM5!$H$3:$P$177,5,FALSE)</f>
        <v>24</v>
      </c>
      <c r="V118" s="98">
        <f>VLOOKUP($B118,[4]NUM5!$H$3:$P$177,6,FALSE)</f>
        <v>36</v>
      </c>
      <c r="W118" s="98">
        <f>VLOOKUP($B118,[4]NUM5!$H$3:$P$177,7,FALSE)</f>
        <v>27</v>
      </c>
      <c r="X118" s="98">
        <f>VLOOKUP($B118,[4]NUM5!$H$3:$P$177,8,FALSE)</f>
        <v>19</v>
      </c>
      <c r="Y118" s="73"/>
      <c r="Z118" s="73"/>
      <c r="AA118" s="73"/>
      <c r="AB118" s="73"/>
      <c r="AC118" s="73"/>
      <c r="AD118" s="15">
        <f t="shared" si="72"/>
        <v>185</v>
      </c>
    </row>
    <row r="119" spans="1:30" ht="15" thickBot="1" x14ac:dyDescent="0.25">
      <c r="A119" s="94" t="s">
        <v>147</v>
      </c>
      <c r="B119" s="184" t="s">
        <v>145</v>
      </c>
      <c r="C119" s="59"/>
      <c r="D119" s="200"/>
      <c r="E119" s="73">
        <f>IFERROR(VLOOKUP($B119,[4]NUM6!$H$3:$P$155,2,FALSE),0)</f>
        <v>1</v>
      </c>
      <c r="F119" s="73">
        <f>IFERROR(VLOOKUP($B119,[4]NUM6!$H$3:$P$155,3,FALSE),0)</f>
        <v>1</v>
      </c>
      <c r="G119" s="73">
        <f>IFERROR(VLOOKUP($B119,[4]NUM6!$H$3:$P$155,4,FALSE),0)</f>
        <v>1</v>
      </c>
      <c r="H119" s="73">
        <f>IFERROR(VLOOKUP($B119,[4]NUM6!$H$3:$P$155,5,FALSE),0)</f>
        <v>5</v>
      </c>
      <c r="I119" s="73">
        <f>IFERROR(VLOOKUP($B119,[4]NUM6!$H$3:$P$155,6,FALSE),0)</f>
        <v>3</v>
      </c>
      <c r="J119" s="73">
        <f>IFERROR(VLOOKUP($B119,[4]NUM6!$H$3:$P$155,7,FALSE),0)</f>
        <v>4</v>
      </c>
      <c r="K119" s="73">
        <f>IFERROR(VLOOKUP($B119,[4]NUM6!$H$3:$P$155,8,FALSE),0)</f>
        <v>3</v>
      </c>
      <c r="L119" s="73"/>
      <c r="M119" s="73"/>
      <c r="N119" s="73"/>
      <c r="O119" s="73"/>
      <c r="P119" s="73"/>
      <c r="Q119" s="15">
        <f t="shared" si="71"/>
        <v>18</v>
      </c>
      <c r="R119" s="98">
        <f>VLOOKUP($B119,[4]NUM5!$H$3:$P$177,2,FALSE)</f>
        <v>54</v>
      </c>
      <c r="S119" s="98">
        <f>VLOOKUP($B119,[4]NUM5!$H$3:$P$177,3,FALSE)</f>
        <v>16</v>
      </c>
      <c r="T119" s="98">
        <f>VLOOKUP($B119,[4]NUM5!$H$3:$P$177,4,FALSE)</f>
        <v>33</v>
      </c>
      <c r="U119" s="98">
        <f>VLOOKUP($B119,[4]NUM5!$H$3:$P$177,5,FALSE)</f>
        <v>51</v>
      </c>
      <c r="V119" s="98">
        <f>VLOOKUP($B119,[4]NUM5!$H$3:$P$177,6,FALSE)</f>
        <v>13</v>
      </c>
      <c r="W119" s="98">
        <f>VLOOKUP($B119,[4]NUM5!$H$3:$P$177,7,FALSE)</f>
        <v>37</v>
      </c>
      <c r="X119" s="98">
        <f>VLOOKUP($B119,[4]NUM5!$H$3:$P$177,8,FALSE)</f>
        <v>42</v>
      </c>
      <c r="Y119" s="73"/>
      <c r="Z119" s="73"/>
      <c r="AA119" s="73"/>
      <c r="AB119" s="73"/>
      <c r="AC119" s="73"/>
      <c r="AD119" s="15">
        <f t="shared" si="72"/>
        <v>246</v>
      </c>
    </row>
    <row r="120" spans="1:30" ht="15" thickBot="1" x14ac:dyDescent="0.25">
      <c r="A120" s="94" t="s">
        <v>147</v>
      </c>
      <c r="B120" s="184" t="s">
        <v>146</v>
      </c>
      <c r="C120" s="59"/>
      <c r="D120" s="200"/>
      <c r="E120" s="73">
        <f>IFERROR(VLOOKUP($B120,[4]NUM6!$H$3:$P$155,2,FALSE),0)</f>
        <v>5</v>
      </c>
      <c r="F120" s="73">
        <f>IFERROR(VLOOKUP($B120,[4]NUM6!$H$3:$P$155,3,FALSE),0)</f>
        <v>3</v>
      </c>
      <c r="G120" s="73">
        <f>IFERROR(VLOOKUP($B120,[4]NUM6!$H$3:$P$155,4,FALSE),0)</f>
        <v>0</v>
      </c>
      <c r="H120" s="73">
        <f>IFERROR(VLOOKUP($B120,[4]NUM6!$H$3:$P$155,5,FALSE),0)</f>
        <v>4</v>
      </c>
      <c r="I120" s="73">
        <f>IFERROR(VLOOKUP($B120,[4]NUM6!$H$3:$P$155,6,FALSE),0)</f>
        <v>0</v>
      </c>
      <c r="J120" s="73">
        <f>IFERROR(VLOOKUP($B120,[4]NUM6!$H$3:$P$155,7,FALSE),0)</f>
        <v>6</v>
      </c>
      <c r="K120" s="73">
        <f>IFERROR(VLOOKUP($B120,[4]NUM6!$H$3:$P$155,8,FALSE),0)</f>
        <v>1</v>
      </c>
      <c r="L120" s="73"/>
      <c r="M120" s="73"/>
      <c r="N120" s="73"/>
      <c r="O120" s="73"/>
      <c r="P120" s="73"/>
      <c r="Q120" s="15">
        <f t="shared" si="71"/>
        <v>19</v>
      </c>
      <c r="R120" s="98">
        <f>VLOOKUP($B120,[4]NUM5!$H$3:$P$177,2,FALSE)</f>
        <v>27</v>
      </c>
      <c r="S120" s="98">
        <f>VLOOKUP($B120,[4]NUM5!$H$3:$P$177,3,FALSE)</f>
        <v>36</v>
      </c>
      <c r="T120" s="98">
        <f>VLOOKUP($B120,[4]NUM5!$H$3:$P$177,4,FALSE)</f>
        <v>20</v>
      </c>
      <c r="U120" s="98">
        <f>VLOOKUP($B120,[4]NUM5!$H$3:$P$177,5,FALSE)</f>
        <v>51</v>
      </c>
      <c r="V120" s="98">
        <f>VLOOKUP($B120,[4]NUM5!$H$3:$P$177,6,FALSE)</f>
        <v>18</v>
      </c>
      <c r="W120" s="98">
        <f>VLOOKUP($B120,[4]NUM5!$H$3:$P$177,7,FALSE)</f>
        <v>0</v>
      </c>
      <c r="X120" s="98">
        <f>VLOOKUP($B120,[4]NUM5!$H$3:$P$177,8,FALSE)</f>
        <v>0</v>
      </c>
      <c r="Y120" s="73"/>
      <c r="Z120" s="73"/>
      <c r="AA120" s="73"/>
      <c r="AB120" s="73"/>
      <c r="AC120" s="73"/>
      <c r="AD120" s="15">
        <f t="shared" si="72"/>
        <v>152</v>
      </c>
    </row>
    <row r="121" spans="1:30" ht="15" thickBot="1" x14ac:dyDescent="0.25">
      <c r="A121" s="351" t="s">
        <v>182</v>
      </c>
      <c r="B121" s="352"/>
      <c r="C121" s="276">
        <f>Metas!J66/D121</f>
        <v>1.3734885216997652</v>
      </c>
      <c r="D121" s="17">
        <f>+Q121/AD121</f>
        <v>7.2841133816743578E-2</v>
      </c>
      <c r="E121" s="51">
        <f>SUM(E109:E120)</f>
        <v>28</v>
      </c>
      <c r="F121" s="51">
        <f t="shared" ref="F121:P121" si="73">SUM(F109:F120)</f>
        <v>30</v>
      </c>
      <c r="G121" s="51">
        <f t="shared" si="73"/>
        <v>34</v>
      </c>
      <c r="H121" s="51">
        <f t="shared" si="73"/>
        <v>45</v>
      </c>
      <c r="I121" s="51">
        <f t="shared" ref="I121:J121" si="74">SUM(I109:I120)</f>
        <v>15</v>
      </c>
      <c r="J121" s="51">
        <f t="shared" si="74"/>
        <v>37</v>
      </c>
      <c r="K121" s="51">
        <f t="shared" ref="K121" si="75">SUM(K109:K120)</f>
        <v>32</v>
      </c>
      <c r="L121" s="51">
        <f t="shared" si="73"/>
        <v>0</v>
      </c>
      <c r="M121" s="51">
        <f t="shared" si="73"/>
        <v>0</v>
      </c>
      <c r="N121" s="51">
        <f t="shared" si="73"/>
        <v>0</v>
      </c>
      <c r="O121" s="51">
        <f t="shared" si="73"/>
        <v>0</v>
      </c>
      <c r="P121" s="51">
        <f t="shared" si="73"/>
        <v>0</v>
      </c>
      <c r="Q121" s="12">
        <f>SUM(Q109:Q120)</f>
        <v>221</v>
      </c>
      <c r="R121" s="51">
        <f t="shared" ref="R121:AC121" si="76">SUM(R109:R120)</f>
        <v>577</v>
      </c>
      <c r="S121" s="51">
        <f t="shared" si="76"/>
        <v>456</v>
      </c>
      <c r="T121" s="51">
        <f t="shared" si="76"/>
        <v>470</v>
      </c>
      <c r="U121" s="51">
        <f t="shared" si="76"/>
        <v>522</v>
      </c>
      <c r="V121" s="51">
        <f t="shared" ref="V121:W121" si="77">SUM(V109:V120)</f>
        <v>285</v>
      </c>
      <c r="W121" s="51">
        <f t="shared" si="77"/>
        <v>302</v>
      </c>
      <c r="X121" s="51">
        <f t="shared" ref="X121" si="78">SUM(X109:X120)</f>
        <v>422</v>
      </c>
      <c r="Y121" s="51">
        <f t="shared" si="76"/>
        <v>0</v>
      </c>
      <c r="Z121" s="51">
        <f t="shared" si="76"/>
        <v>0</v>
      </c>
      <c r="AA121" s="51">
        <f t="shared" si="76"/>
        <v>0</v>
      </c>
      <c r="AB121" s="51">
        <f t="shared" si="76"/>
        <v>0</v>
      </c>
      <c r="AC121" s="51">
        <f t="shared" si="76"/>
        <v>0</v>
      </c>
      <c r="AD121" s="12">
        <f>SUM(AD109:AD120)</f>
        <v>3034</v>
      </c>
    </row>
    <row r="122" spans="1:30" ht="15" thickBot="1" x14ac:dyDescent="0.25">
      <c r="A122" s="94" t="s">
        <v>161</v>
      </c>
      <c r="B122" s="184" t="s">
        <v>148</v>
      </c>
      <c r="C122" s="59"/>
      <c r="D122" s="200"/>
      <c r="E122" s="98">
        <f>IFERROR(VLOOKUP($B122,[4]NUM6!$H$3:$P$155,2,FALSE),0)</f>
        <v>0</v>
      </c>
      <c r="F122" s="98">
        <f>IFERROR(VLOOKUP($B122,[4]NUM6!$H$3:$P$155,3,FALSE),0)</f>
        <v>102</v>
      </c>
      <c r="G122" s="98">
        <f>IFERROR(VLOOKUP($B122,[4]NUM6!$H$3:$P$155,4,FALSE),0)</f>
        <v>100</v>
      </c>
      <c r="H122" s="98">
        <f>IFERROR(VLOOKUP($B122,[4]NUM6!$H$3:$P$155,5,FALSE),0)</f>
        <v>72</v>
      </c>
      <c r="I122" s="98">
        <f>IFERROR(VLOOKUP($B122,[4]NUM6!$H$3:$P$155,6,FALSE),0)</f>
        <v>77</v>
      </c>
      <c r="J122" s="98">
        <f>IFERROR(VLOOKUP($B122,[4]NUM6!$H$3:$P$155,7,FALSE),0)</f>
        <v>56</v>
      </c>
      <c r="K122" s="98">
        <f>IFERROR(VLOOKUP($B122,[4]NUM6!$H$3:$P$155,8,FALSE),0)</f>
        <v>77</v>
      </c>
      <c r="L122" s="73"/>
      <c r="M122" s="73"/>
      <c r="N122" s="73"/>
      <c r="O122" s="73"/>
      <c r="P122" s="73"/>
      <c r="Q122" s="15">
        <f t="shared" ref="Q122:Q134" si="79">SUM(E122:P122)</f>
        <v>484</v>
      </c>
      <c r="R122" s="98">
        <f>VLOOKUP($B122,[4]NUM5!$H$3:$P$177,2,FALSE)</f>
        <v>508</v>
      </c>
      <c r="S122" s="98">
        <f>VLOOKUP($B122,[4]NUM5!$H$3:$P$177,3,FALSE)</f>
        <v>987</v>
      </c>
      <c r="T122" s="98">
        <f>VLOOKUP($B122,[4]NUM5!$H$3:$P$177,4,FALSE)</f>
        <v>1004</v>
      </c>
      <c r="U122" s="98">
        <f>VLOOKUP($B122,[4]NUM5!$H$3:$P$177,5,FALSE)</f>
        <v>742</v>
      </c>
      <c r="V122" s="98">
        <f>VLOOKUP($B122,[4]NUM5!$H$3:$P$177,6,FALSE)</f>
        <v>680</v>
      </c>
      <c r="W122" s="98">
        <f>VLOOKUP($B122,[4]NUM5!$H$3:$P$177,7,FALSE)</f>
        <v>903</v>
      </c>
      <c r="X122" s="98">
        <f>VLOOKUP($B122,[4]NUM5!$H$3:$P$177,8,FALSE)</f>
        <v>938</v>
      </c>
      <c r="Y122" s="73"/>
      <c r="Z122" s="73"/>
      <c r="AA122" s="73"/>
      <c r="AB122" s="73"/>
      <c r="AC122" s="73"/>
      <c r="AD122" s="15">
        <f t="shared" ref="AD122:AD134" si="80">SUM(R122:AC122)</f>
        <v>5762</v>
      </c>
    </row>
    <row r="123" spans="1:30" ht="15" thickBot="1" x14ac:dyDescent="0.25">
      <c r="A123" s="94" t="s">
        <v>161</v>
      </c>
      <c r="B123" s="184" t="s">
        <v>149</v>
      </c>
      <c r="C123" s="59"/>
      <c r="D123" s="200"/>
      <c r="E123" s="98">
        <f>IFERROR(VLOOKUP($B123,[4]NUM6!$H$3:$P$155,2,FALSE),0)</f>
        <v>25</v>
      </c>
      <c r="F123" s="98">
        <f>IFERROR(VLOOKUP($B123,[4]NUM6!$H$3:$P$155,3,FALSE),0)</f>
        <v>10</v>
      </c>
      <c r="G123" s="98">
        <f>IFERROR(VLOOKUP($B123,[4]NUM6!$H$3:$P$155,4,FALSE),0)</f>
        <v>55</v>
      </c>
      <c r="H123" s="98">
        <f>IFERROR(VLOOKUP($B123,[4]NUM6!$H$3:$P$155,5,FALSE),0)</f>
        <v>31</v>
      </c>
      <c r="I123" s="98">
        <f>IFERROR(VLOOKUP($B123,[4]NUM6!$H$3:$P$155,6,FALSE),0)</f>
        <v>56</v>
      </c>
      <c r="J123" s="98">
        <f>IFERROR(VLOOKUP($B123,[4]NUM6!$H$3:$P$155,7,FALSE),0)</f>
        <v>36</v>
      </c>
      <c r="K123" s="98">
        <f>IFERROR(VLOOKUP($B123,[4]NUM6!$H$3:$P$155,8,FALSE),0)</f>
        <v>21</v>
      </c>
      <c r="L123" s="73"/>
      <c r="M123" s="73"/>
      <c r="N123" s="73"/>
      <c r="O123" s="73"/>
      <c r="P123" s="73"/>
      <c r="Q123" s="15">
        <f t="shared" si="79"/>
        <v>234</v>
      </c>
      <c r="R123" s="98">
        <f>VLOOKUP($B123,[4]NUM5!$H$3:$P$177,2,FALSE)</f>
        <v>276</v>
      </c>
      <c r="S123" s="98">
        <f>VLOOKUP($B123,[4]NUM5!$H$3:$P$177,3,FALSE)</f>
        <v>408</v>
      </c>
      <c r="T123" s="98">
        <f>VLOOKUP($B123,[4]NUM5!$H$3:$P$177,4,FALSE)</f>
        <v>536</v>
      </c>
      <c r="U123" s="98">
        <f>VLOOKUP($B123,[4]NUM5!$H$3:$P$177,5,FALSE)</f>
        <v>387</v>
      </c>
      <c r="V123" s="98">
        <f>VLOOKUP($B123,[4]NUM5!$H$3:$P$177,6,FALSE)</f>
        <v>572</v>
      </c>
      <c r="W123" s="98">
        <f>VLOOKUP($B123,[4]NUM5!$H$3:$P$177,7,FALSE)</f>
        <v>275</v>
      </c>
      <c r="X123" s="98">
        <f>VLOOKUP($B123,[4]NUM5!$H$3:$P$177,8,FALSE)</f>
        <v>756</v>
      </c>
      <c r="Y123" s="73"/>
      <c r="Z123" s="73"/>
      <c r="AA123" s="73"/>
      <c r="AB123" s="73"/>
      <c r="AC123" s="73"/>
      <c r="AD123" s="15">
        <f t="shared" si="80"/>
        <v>3210</v>
      </c>
    </row>
    <row r="124" spans="1:30" ht="15" thickBot="1" x14ac:dyDescent="0.25">
      <c r="A124" s="94" t="s">
        <v>161</v>
      </c>
      <c r="B124" s="184" t="s">
        <v>150</v>
      </c>
      <c r="C124" s="59"/>
      <c r="D124" s="200"/>
      <c r="E124" s="98">
        <f>IFERROR(VLOOKUP($B124,[4]NUM6!$H$3:$P$155,2,FALSE),0)</f>
        <v>19</v>
      </c>
      <c r="F124" s="98">
        <f>IFERROR(VLOOKUP($B124,[4]NUM6!$H$3:$P$155,3,FALSE),0)</f>
        <v>16</v>
      </c>
      <c r="G124" s="98">
        <f>IFERROR(VLOOKUP($B124,[4]NUM6!$H$3:$P$155,4,FALSE),0)</f>
        <v>49</v>
      </c>
      <c r="H124" s="98">
        <f>IFERROR(VLOOKUP($B124,[4]NUM6!$H$3:$P$155,5,FALSE),0)</f>
        <v>21</v>
      </c>
      <c r="I124" s="98">
        <f>IFERROR(VLOOKUP($B124,[4]NUM6!$H$3:$P$155,6,FALSE),0)</f>
        <v>28</v>
      </c>
      <c r="J124" s="98">
        <f>IFERROR(VLOOKUP($B124,[4]NUM6!$H$3:$P$155,7,FALSE),0)</f>
        <v>21</v>
      </c>
      <c r="K124" s="98">
        <f>IFERROR(VLOOKUP($B124,[4]NUM6!$H$3:$P$155,8,FALSE),0)</f>
        <v>18</v>
      </c>
      <c r="L124" s="73"/>
      <c r="M124" s="73"/>
      <c r="N124" s="73"/>
      <c r="O124" s="73"/>
      <c r="P124" s="73"/>
      <c r="Q124" s="15">
        <f t="shared" si="79"/>
        <v>172</v>
      </c>
      <c r="R124" s="98">
        <f>VLOOKUP($B124,[4]NUM5!$H$3:$P$177,2,FALSE)</f>
        <v>176</v>
      </c>
      <c r="S124" s="98">
        <f>VLOOKUP($B124,[4]NUM5!$H$3:$P$177,3,FALSE)</f>
        <v>141</v>
      </c>
      <c r="T124" s="98">
        <f>VLOOKUP($B124,[4]NUM5!$H$3:$P$177,4,FALSE)</f>
        <v>203</v>
      </c>
      <c r="U124" s="98">
        <f>VLOOKUP($B124,[4]NUM5!$H$3:$P$177,5,FALSE)</f>
        <v>138</v>
      </c>
      <c r="V124" s="98">
        <f>VLOOKUP($B124,[4]NUM5!$H$3:$P$177,6,FALSE)</f>
        <v>277</v>
      </c>
      <c r="W124" s="98">
        <f>VLOOKUP($B124,[4]NUM5!$H$3:$P$177,7,FALSE)</f>
        <v>266</v>
      </c>
      <c r="X124" s="98">
        <f>VLOOKUP($B124,[4]NUM5!$H$3:$P$177,8,FALSE)</f>
        <v>213</v>
      </c>
      <c r="Y124" s="73"/>
      <c r="Z124" s="73"/>
      <c r="AA124" s="73"/>
      <c r="AB124" s="73"/>
      <c r="AC124" s="73"/>
      <c r="AD124" s="15">
        <f t="shared" si="80"/>
        <v>1414</v>
      </c>
    </row>
    <row r="125" spans="1:30" ht="15" thickBot="1" x14ac:dyDescent="0.25">
      <c r="A125" s="94" t="s">
        <v>161</v>
      </c>
      <c r="B125" s="184" t="s">
        <v>151</v>
      </c>
      <c r="C125" s="59"/>
      <c r="D125" s="200"/>
      <c r="E125" s="98">
        <f>IFERROR(VLOOKUP($B125,[4]NUM6!$H$3:$P$155,2,FALSE),0)</f>
        <v>0</v>
      </c>
      <c r="F125" s="98">
        <f>IFERROR(VLOOKUP($B125,[4]NUM6!$H$3:$P$155,3,FALSE),0)</f>
        <v>46</v>
      </c>
      <c r="G125" s="98">
        <f>IFERROR(VLOOKUP($B125,[4]NUM6!$H$3:$P$155,4,FALSE),0)</f>
        <v>34</v>
      </c>
      <c r="H125" s="98">
        <f>IFERROR(VLOOKUP($B125,[4]NUM6!$H$3:$P$155,5,FALSE),0)</f>
        <v>40</v>
      </c>
      <c r="I125" s="98">
        <f>IFERROR(VLOOKUP($B125,[4]NUM6!$H$3:$P$155,6,FALSE),0)</f>
        <v>78</v>
      </c>
      <c r="J125" s="98">
        <f>IFERROR(VLOOKUP($B125,[4]NUM6!$H$3:$P$155,7,FALSE),0)</f>
        <v>47</v>
      </c>
      <c r="K125" s="98">
        <f>IFERROR(VLOOKUP($B125,[4]NUM6!$H$3:$P$155,8,FALSE),0)</f>
        <v>63</v>
      </c>
      <c r="L125" s="73"/>
      <c r="M125" s="73"/>
      <c r="N125" s="73"/>
      <c r="O125" s="73"/>
      <c r="P125" s="73"/>
      <c r="Q125" s="15">
        <f t="shared" si="79"/>
        <v>308</v>
      </c>
      <c r="R125" s="98">
        <f>VLOOKUP($B125,[4]NUM5!$H$3:$P$177,2,FALSE)</f>
        <v>480</v>
      </c>
      <c r="S125" s="98">
        <f>VLOOKUP($B125,[4]NUM5!$H$3:$P$177,3,FALSE)</f>
        <v>576</v>
      </c>
      <c r="T125" s="98">
        <f>VLOOKUP($B125,[4]NUM5!$H$3:$P$177,4,FALSE)</f>
        <v>763</v>
      </c>
      <c r="U125" s="98">
        <f>VLOOKUP($B125,[4]NUM5!$H$3:$P$177,5,FALSE)</f>
        <v>636</v>
      </c>
      <c r="V125" s="98">
        <f>VLOOKUP($B125,[4]NUM5!$H$3:$P$177,6,FALSE)</f>
        <v>751</v>
      </c>
      <c r="W125" s="98">
        <f>VLOOKUP($B125,[4]NUM5!$H$3:$P$177,7,FALSE)</f>
        <v>617</v>
      </c>
      <c r="X125" s="98">
        <f>VLOOKUP($B125,[4]NUM5!$H$3:$P$177,8,FALSE)</f>
        <v>871</v>
      </c>
      <c r="Y125" s="73"/>
      <c r="Z125" s="73"/>
      <c r="AA125" s="73"/>
      <c r="AB125" s="73"/>
      <c r="AC125" s="73"/>
      <c r="AD125" s="15">
        <f t="shared" si="80"/>
        <v>4694</v>
      </c>
    </row>
    <row r="126" spans="1:30" ht="15" thickBot="1" x14ac:dyDescent="0.25">
      <c r="A126" s="94" t="s">
        <v>161</v>
      </c>
      <c r="B126" s="184" t="s">
        <v>152</v>
      </c>
      <c r="C126" s="59"/>
      <c r="D126" s="200"/>
      <c r="E126" s="98">
        <f>IFERROR(VLOOKUP($B126,[4]NUM6!$H$3:$P$155,2,FALSE),0)</f>
        <v>0</v>
      </c>
      <c r="F126" s="98">
        <f>IFERROR(VLOOKUP($B126,[4]NUM6!$H$3:$P$155,3,FALSE),0)</f>
        <v>0</v>
      </c>
      <c r="G126" s="98">
        <f>IFERROR(VLOOKUP($B126,[4]NUM6!$H$3:$P$155,4,FALSE),0)</f>
        <v>0</v>
      </c>
      <c r="H126" s="98">
        <f>IFERROR(VLOOKUP($B126,[4]NUM6!$H$3:$P$155,5,FALSE),0)</f>
        <v>0</v>
      </c>
      <c r="I126" s="98">
        <f>IFERROR(VLOOKUP($B126,[4]NUM6!$H$3:$P$155,6,FALSE),0)</f>
        <v>0</v>
      </c>
      <c r="J126" s="98">
        <f>IFERROR(VLOOKUP($B126,[4]NUM6!$H$3:$P$155,7,FALSE),0)</f>
        <v>0</v>
      </c>
      <c r="K126" s="98">
        <f>IFERROR(VLOOKUP($B126,[4]NUM6!$H$3:$P$155,8,FALSE),0)</f>
        <v>0</v>
      </c>
      <c r="L126" s="73"/>
      <c r="M126" s="73"/>
      <c r="N126" s="73"/>
      <c r="O126" s="73"/>
      <c r="P126" s="73"/>
      <c r="Q126" s="15">
        <f t="shared" si="79"/>
        <v>0</v>
      </c>
      <c r="R126" s="98">
        <f>VLOOKUP($B126,[4]NUM5!$H$3:$P$177,2,FALSE)</f>
        <v>154</v>
      </c>
      <c r="S126" s="98">
        <f>VLOOKUP($B126,[4]NUM5!$H$3:$P$177,3,FALSE)</f>
        <v>63</v>
      </c>
      <c r="T126" s="98">
        <f>VLOOKUP($B126,[4]NUM5!$H$3:$P$177,4,FALSE)</f>
        <v>56</v>
      </c>
      <c r="U126" s="98">
        <f>VLOOKUP($B126,[4]NUM5!$H$3:$P$177,5,FALSE)</f>
        <v>13</v>
      </c>
      <c r="V126" s="98">
        <f>VLOOKUP($B126,[4]NUM5!$H$3:$P$177,6,FALSE)</f>
        <v>71</v>
      </c>
      <c r="W126" s="98">
        <f>VLOOKUP($B126,[4]NUM5!$H$3:$P$177,7,FALSE)</f>
        <v>49</v>
      </c>
      <c r="X126" s="98">
        <f>VLOOKUP($B126,[4]NUM5!$H$3:$P$177,8,FALSE)</f>
        <v>65</v>
      </c>
      <c r="Y126" s="73"/>
      <c r="Z126" s="73"/>
      <c r="AA126" s="73"/>
      <c r="AB126" s="73"/>
      <c r="AC126" s="73"/>
      <c r="AD126" s="15">
        <f t="shared" si="80"/>
        <v>471</v>
      </c>
    </row>
    <row r="127" spans="1:30" ht="15" thickBot="1" x14ac:dyDescent="0.25">
      <c r="A127" s="94" t="s">
        <v>161</v>
      </c>
      <c r="B127" s="184" t="s">
        <v>153</v>
      </c>
      <c r="C127" s="59"/>
      <c r="D127" s="200"/>
      <c r="E127" s="98">
        <f>IFERROR(VLOOKUP($B127,[4]NUM6!$H$3:$P$155,2,FALSE),0)</f>
        <v>0</v>
      </c>
      <c r="F127" s="98">
        <f>IFERROR(VLOOKUP($B127,[4]NUM6!$H$3:$P$155,3,FALSE),0)</f>
        <v>0</v>
      </c>
      <c r="G127" s="98">
        <f>IFERROR(VLOOKUP($B127,[4]NUM6!$H$3:$P$155,4,FALSE),0)</f>
        <v>0</v>
      </c>
      <c r="H127" s="98">
        <f>IFERROR(VLOOKUP($B127,[4]NUM6!$H$3:$P$155,5,FALSE),0)</f>
        <v>0</v>
      </c>
      <c r="I127" s="98">
        <f>IFERROR(VLOOKUP($B127,[4]NUM6!$H$3:$P$155,6,FALSE),0)</f>
        <v>0</v>
      </c>
      <c r="J127" s="98">
        <f>IFERROR(VLOOKUP($B127,[4]NUM6!$H$3:$P$155,7,FALSE),0)</f>
        <v>0</v>
      </c>
      <c r="K127" s="98">
        <f>IFERROR(VLOOKUP($B127,[4]NUM6!$H$3:$P$155,8,FALSE),0)</f>
        <v>0</v>
      </c>
      <c r="L127" s="73"/>
      <c r="M127" s="73"/>
      <c r="N127" s="73"/>
      <c r="O127" s="73"/>
      <c r="P127" s="73"/>
      <c r="Q127" s="15">
        <f t="shared" si="79"/>
        <v>0</v>
      </c>
      <c r="R127" s="98">
        <f>VLOOKUP($B127,[4]NUM5!$H$3:$P$177,2,FALSE)</f>
        <v>54</v>
      </c>
      <c r="S127" s="98">
        <f>VLOOKUP($B127,[4]NUM5!$H$3:$P$177,3,FALSE)</f>
        <v>25</v>
      </c>
      <c r="T127" s="98">
        <f>VLOOKUP($B127,[4]NUM5!$H$3:$P$177,4,FALSE)</f>
        <v>38</v>
      </c>
      <c r="U127" s="98">
        <f>VLOOKUP($B127,[4]NUM5!$H$3:$P$177,5,FALSE)</f>
        <v>0</v>
      </c>
      <c r="V127" s="98">
        <f>VLOOKUP($B127,[4]NUM5!$H$3:$P$177,6,FALSE)</f>
        <v>41</v>
      </c>
      <c r="W127" s="98">
        <f>VLOOKUP($B127,[4]NUM5!$H$3:$P$177,7,FALSE)</f>
        <v>54</v>
      </c>
      <c r="X127" s="98">
        <f>VLOOKUP($B127,[4]NUM5!$H$3:$P$177,8,FALSE)</f>
        <v>0</v>
      </c>
      <c r="Y127" s="73"/>
      <c r="Z127" s="73"/>
      <c r="AA127" s="73"/>
      <c r="AB127" s="73"/>
      <c r="AC127" s="73"/>
      <c r="AD127" s="15">
        <f t="shared" si="80"/>
        <v>212</v>
      </c>
    </row>
    <row r="128" spans="1:30" ht="15" thickBot="1" x14ac:dyDescent="0.25">
      <c r="A128" s="94" t="s">
        <v>161</v>
      </c>
      <c r="B128" s="184" t="s">
        <v>154</v>
      </c>
      <c r="C128" s="59"/>
      <c r="D128" s="200"/>
      <c r="E128" s="98">
        <f>IFERROR(VLOOKUP($B128,[4]NUM6!$H$3:$P$155,2,FALSE),0)</f>
        <v>0</v>
      </c>
      <c r="F128" s="98">
        <f>IFERROR(VLOOKUP($B128,[4]NUM6!$H$3:$P$155,3,FALSE),0)</f>
        <v>0</v>
      </c>
      <c r="G128" s="98">
        <f>IFERROR(VLOOKUP($B128,[4]NUM6!$H$3:$P$155,4,FALSE),0)</f>
        <v>0</v>
      </c>
      <c r="H128" s="98">
        <f>IFERROR(VLOOKUP($B128,[4]NUM6!$H$3:$P$155,5,FALSE),0)</f>
        <v>0</v>
      </c>
      <c r="I128" s="98">
        <f>IFERROR(VLOOKUP($B128,[4]NUM6!$H$3:$P$155,6,FALSE),0)</f>
        <v>0</v>
      </c>
      <c r="J128" s="98">
        <f>IFERROR(VLOOKUP($B128,[4]NUM6!$H$3:$P$155,7,FALSE),0)</f>
        <v>0</v>
      </c>
      <c r="K128" s="98">
        <f>IFERROR(VLOOKUP($B128,[4]NUM6!$H$3:$P$155,8,FALSE),0)</f>
        <v>0</v>
      </c>
      <c r="L128" s="73"/>
      <c r="M128" s="73"/>
      <c r="N128" s="73"/>
      <c r="O128" s="73"/>
      <c r="P128" s="73"/>
      <c r="Q128" s="15">
        <f t="shared" si="79"/>
        <v>0</v>
      </c>
      <c r="R128" s="98">
        <f>VLOOKUP($B128,[4]NUM5!$H$3:$P$177,2,FALSE)</f>
        <v>21</v>
      </c>
      <c r="S128" s="98">
        <f>VLOOKUP($B128,[4]NUM5!$H$3:$P$177,3,FALSE)</f>
        <v>87</v>
      </c>
      <c r="T128" s="98">
        <f>VLOOKUP($B128,[4]NUM5!$H$3:$P$177,4,FALSE)</f>
        <v>65</v>
      </c>
      <c r="U128" s="98">
        <f>VLOOKUP($B128,[4]NUM5!$H$3:$P$177,5,FALSE)</f>
        <v>24</v>
      </c>
      <c r="V128" s="98">
        <f>VLOOKUP($B128,[4]NUM5!$H$3:$P$177,6,FALSE)</f>
        <v>60</v>
      </c>
      <c r="W128" s="98">
        <f>VLOOKUP($B128,[4]NUM5!$H$3:$P$177,7,FALSE)</f>
        <v>35</v>
      </c>
      <c r="X128" s="98">
        <f>VLOOKUP($B128,[4]NUM5!$H$3:$P$177,8,FALSE)</f>
        <v>108</v>
      </c>
      <c r="Y128" s="73"/>
      <c r="Z128" s="73"/>
      <c r="AA128" s="73"/>
      <c r="AB128" s="73"/>
      <c r="AC128" s="73"/>
      <c r="AD128" s="15">
        <f t="shared" si="80"/>
        <v>400</v>
      </c>
    </row>
    <row r="129" spans="1:30" ht="15" thickBot="1" x14ac:dyDescent="0.25">
      <c r="A129" s="94" t="s">
        <v>161</v>
      </c>
      <c r="B129" s="184" t="s">
        <v>155</v>
      </c>
      <c r="C129" s="59"/>
      <c r="D129" s="200"/>
      <c r="E129" s="98">
        <f>IFERROR(VLOOKUP($B129,[4]NUM6!$H$3:$P$155,2,FALSE),0)</f>
        <v>0</v>
      </c>
      <c r="F129" s="98">
        <f>IFERROR(VLOOKUP($B129,[4]NUM6!$H$3:$P$155,3,FALSE),0)</f>
        <v>0</v>
      </c>
      <c r="G129" s="98">
        <f>IFERROR(VLOOKUP($B129,[4]NUM6!$H$3:$P$155,4,FALSE),0)</f>
        <v>0</v>
      </c>
      <c r="H129" s="98">
        <f>IFERROR(VLOOKUP($B129,[4]NUM6!$H$3:$P$155,5,FALSE),0)</f>
        <v>0</v>
      </c>
      <c r="I129" s="98">
        <f>IFERROR(VLOOKUP($B129,[4]NUM6!$H$3:$P$155,6,FALSE),0)</f>
        <v>0</v>
      </c>
      <c r="J129" s="98">
        <f>IFERROR(VLOOKUP($B129,[4]NUM6!$H$3:$P$155,7,FALSE),0)</f>
        <v>0</v>
      </c>
      <c r="K129" s="98">
        <f>IFERROR(VLOOKUP($B129,[4]NUM6!$H$3:$P$155,8,FALSE),0)</f>
        <v>0</v>
      </c>
      <c r="L129" s="73"/>
      <c r="M129" s="73"/>
      <c r="N129" s="73"/>
      <c r="O129" s="73"/>
      <c r="P129" s="73"/>
      <c r="Q129" s="15">
        <f t="shared" si="79"/>
        <v>0</v>
      </c>
      <c r="R129" s="98">
        <f>VLOOKUP($B129,[4]NUM5!$H$3:$P$177,2,FALSE)</f>
        <v>0</v>
      </c>
      <c r="S129" s="98">
        <f>VLOOKUP($B129,[4]NUM5!$H$3:$P$177,3,FALSE)</f>
        <v>38</v>
      </c>
      <c r="T129" s="98">
        <f>VLOOKUP($B129,[4]NUM5!$H$3:$P$177,4,FALSE)</f>
        <v>25</v>
      </c>
      <c r="U129" s="98">
        <f>VLOOKUP($B129,[4]NUM5!$H$3:$P$177,5,FALSE)</f>
        <v>0</v>
      </c>
      <c r="V129" s="98">
        <f>VLOOKUP($B129,[4]NUM5!$H$3:$P$177,6,FALSE)</f>
        <v>40</v>
      </c>
      <c r="W129" s="98">
        <f>VLOOKUP($B129,[4]NUM5!$H$3:$P$177,7,FALSE)</f>
        <v>49</v>
      </c>
      <c r="X129" s="98">
        <f>VLOOKUP($B129,[4]NUM5!$H$3:$P$177,8,FALSE)</f>
        <v>33</v>
      </c>
      <c r="Y129" s="73"/>
      <c r="Z129" s="73"/>
      <c r="AA129" s="73"/>
      <c r="AB129" s="73"/>
      <c r="AC129" s="73"/>
      <c r="AD129" s="15">
        <f t="shared" si="80"/>
        <v>185</v>
      </c>
    </row>
    <row r="130" spans="1:30" ht="15" thickBot="1" x14ac:dyDescent="0.25">
      <c r="A130" s="94" t="s">
        <v>161</v>
      </c>
      <c r="B130" s="184" t="s">
        <v>156</v>
      </c>
      <c r="C130" s="59"/>
      <c r="D130" s="200"/>
      <c r="E130" s="98">
        <f>IFERROR(VLOOKUP($B130,[4]NUM6!$H$3:$P$155,2,FALSE),0)</f>
        <v>0</v>
      </c>
      <c r="F130" s="98">
        <f>IFERROR(VLOOKUP($B130,[4]NUM6!$H$3:$P$155,3,FALSE),0)</f>
        <v>0</v>
      </c>
      <c r="G130" s="98">
        <f>IFERROR(VLOOKUP($B130,[4]NUM6!$H$3:$P$155,4,FALSE),0)</f>
        <v>0</v>
      </c>
      <c r="H130" s="98">
        <f>IFERROR(VLOOKUP($B130,[4]NUM6!$H$3:$P$155,5,FALSE),0)</f>
        <v>0</v>
      </c>
      <c r="I130" s="98">
        <f>IFERROR(VLOOKUP($B130,[4]NUM6!$H$3:$P$155,6,FALSE),0)</f>
        <v>0</v>
      </c>
      <c r="J130" s="98">
        <f>IFERROR(VLOOKUP($B130,[4]NUM6!$H$3:$P$155,7,FALSE),0)</f>
        <v>0</v>
      </c>
      <c r="K130" s="98">
        <f>IFERROR(VLOOKUP($B130,[4]NUM6!$H$3:$P$155,8,FALSE),0)</f>
        <v>0</v>
      </c>
      <c r="L130" s="73"/>
      <c r="M130" s="73"/>
      <c r="N130" s="73"/>
      <c r="O130" s="73"/>
      <c r="P130" s="73"/>
      <c r="Q130" s="15">
        <f t="shared" si="79"/>
        <v>0</v>
      </c>
      <c r="R130" s="98">
        <f>VLOOKUP($B130,[4]NUM5!$H$3:$P$177,2,FALSE)</f>
        <v>18</v>
      </c>
      <c r="S130" s="98">
        <f>VLOOKUP($B130,[4]NUM5!$H$3:$P$177,3,FALSE)</f>
        <v>0</v>
      </c>
      <c r="T130" s="98">
        <f>VLOOKUP($B130,[4]NUM5!$H$3:$P$177,4,FALSE)</f>
        <v>36</v>
      </c>
      <c r="U130" s="98">
        <f>VLOOKUP($B130,[4]NUM5!$H$3:$P$177,5,FALSE)</f>
        <v>33</v>
      </c>
      <c r="V130" s="98">
        <f>VLOOKUP($B130,[4]NUM5!$H$3:$P$177,6,FALSE)</f>
        <v>49</v>
      </c>
      <c r="W130" s="98">
        <f>VLOOKUP($B130,[4]NUM5!$H$3:$P$177,7,FALSE)</f>
        <v>38</v>
      </c>
      <c r="X130" s="98">
        <f>VLOOKUP($B130,[4]NUM5!$H$3:$P$177,8,FALSE)</f>
        <v>15</v>
      </c>
      <c r="Y130" s="73"/>
      <c r="Z130" s="73"/>
      <c r="AA130" s="73"/>
      <c r="AB130" s="73"/>
      <c r="AC130" s="73"/>
      <c r="AD130" s="15">
        <f t="shared" si="80"/>
        <v>189</v>
      </c>
    </row>
    <row r="131" spans="1:30" ht="15" thickBot="1" x14ac:dyDescent="0.25">
      <c r="A131" s="94" t="s">
        <v>161</v>
      </c>
      <c r="B131" s="184" t="s">
        <v>157</v>
      </c>
      <c r="C131" s="59"/>
      <c r="D131" s="200"/>
      <c r="E131" s="98">
        <f>IFERROR(VLOOKUP($B131,[4]NUM6!$H$3:$P$155,2,FALSE),0)</f>
        <v>0</v>
      </c>
      <c r="F131" s="98">
        <f>IFERROR(VLOOKUP($B131,[4]NUM6!$H$3:$P$155,3,FALSE),0)</f>
        <v>0</v>
      </c>
      <c r="G131" s="98">
        <f>IFERROR(VLOOKUP($B131,[4]NUM6!$H$3:$P$155,4,FALSE),0)</f>
        <v>0</v>
      </c>
      <c r="H131" s="98">
        <f>IFERROR(VLOOKUP($B131,[4]NUM6!$H$3:$P$155,5,FALSE),0)</f>
        <v>0</v>
      </c>
      <c r="I131" s="98">
        <f>IFERROR(VLOOKUP($B131,[4]NUM6!$H$3:$P$155,6,FALSE),0)</f>
        <v>0</v>
      </c>
      <c r="J131" s="98">
        <f>IFERROR(VLOOKUP($B131,[4]NUM6!$H$3:$P$155,7,FALSE),0)</f>
        <v>0</v>
      </c>
      <c r="K131" s="98">
        <f>IFERROR(VLOOKUP($B131,[4]NUM6!$H$3:$P$155,8,FALSE),0)</f>
        <v>0</v>
      </c>
      <c r="L131" s="73"/>
      <c r="M131" s="73"/>
      <c r="N131" s="73"/>
      <c r="O131" s="73"/>
      <c r="P131" s="73"/>
      <c r="Q131" s="15">
        <f t="shared" si="79"/>
        <v>0</v>
      </c>
      <c r="R131" s="98">
        <f>VLOOKUP($B131,[4]NUM5!$H$3:$P$177,2,FALSE)</f>
        <v>100</v>
      </c>
      <c r="S131" s="98">
        <f>VLOOKUP($B131,[4]NUM5!$H$3:$P$177,3,FALSE)</f>
        <v>82</v>
      </c>
      <c r="T131" s="98">
        <f>VLOOKUP($B131,[4]NUM5!$H$3:$P$177,4,FALSE)</f>
        <v>146</v>
      </c>
      <c r="U131" s="98">
        <f>VLOOKUP($B131,[4]NUM5!$H$3:$P$177,5,FALSE)</f>
        <v>21</v>
      </c>
      <c r="V131" s="98">
        <f>VLOOKUP($B131,[4]NUM5!$H$3:$P$177,6,FALSE)</f>
        <v>87</v>
      </c>
      <c r="W131" s="98">
        <f>VLOOKUP($B131,[4]NUM5!$H$3:$P$177,7,FALSE)</f>
        <v>82</v>
      </c>
      <c r="X131" s="98">
        <f>VLOOKUP($B131,[4]NUM5!$H$3:$P$177,8,FALSE)</f>
        <v>75</v>
      </c>
      <c r="Y131" s="73"/>
      <c r="Z131" s="73"/>
      <c r="AA131" s="73"/>
      <c r="AB131" s="73"/>
      <c r="AC131" s="73"/>
      <c r="AD131" s="15">
        <f t="shared" si="80"/>
        <v>593</v>
      </c>
    </row>
    <row r="132" spans="1:30" ht="15" thickBot="1" x14ac:dyDescent="0.25">
      <c r="A132" s="94" t="s">
        <v>161</v>
      </c>
      <c r="B132" s="184" t="s">
        <v>158</v>
      </c>
      <c r="C132" s="59"/>
      <c r="D132" s="200"/>
      <c r="E132" s="98">
        <f>IFERROR(VLOOKUP($B132,[4]NUM6!$H$3:$P$155,2,FALSE),0)</f>
        <v>0</v>
      </c>
      <c r="F132" s="98">
        <f>IFERROR(VLOOKUP($B132,[4]NUM6!$H$3:$P$155,3,FALSE),0)</f>
        <v>0</v>
      </c>
      <c r="G132" s="98">
        <f>IFERROR(VLOOKUP($B132,[4]NUM6!$H$3:$P$155,4,FALSE),0)</f>
        <v>0</v>
      </c>
      <c r="H132" s="98">
        <f>IFERROR(VLOOKUP($B132,[4]NUM6!$H$3:$P$155,5,FALSE),0)</f>
        <v>0</v>
      </c>
      <c r="I132" s="98">
        <f>IFERROR(VLOOKUP($B132,[4]NUM6!$H$3:$P$155,6,FALSE),0)</f>
        <v>0</v>
      </c>
      <c r="J132" s="98">
        <f>IFERROR(VLOOKUP($B132,[4]NUM6!$H$3:$P$155,7,FALSE),0)</f>
        <v>0</v>
      </c>
      <c r="K132" s="98">
        <f>IFERROR(VLOOKUP($B132,[4]NUM6!$H$3:$P$155,8,FALSE),0)</f>
        <v>0</v>
      </c>
      <c r="L132" s="73"/>
      <c r="M132" s="73"/>
      <c r="N132" s="73"/>
      <c r="O132" s="73"/>
      <c r="P132" s="73"/>
      <c r="Q132" s="15">
        <f t="shared" si="79"/>
        <v>0</v>
      </c>
      <c r="R132" s="98">
        <f>VLOOKUP($B132,[4]NUM5!$H$3:$P$177,2,FALSE)</f>
        <v>54</v>
      </c>
      <c r="S132" s="98">
        <f>VLOOKUP($B132,[4]NUM5!$H$3:$P$177,3,FALSE)</f>
        <v>0</v>
      </c>
      <c r="T132" s="98">
        <f>VLOOKUP($B132,[4]NUM5!$H$3:$P$177,4,FALSE)</f>
        <v>72</v>
      </c>
      <c r="U132" s="98">
        <f>VLOOKUP($B132,[4]NUM5!$H$3:$P$177,5,FALSE)</f>
        <v>76</v>
      </c>
      <c r="V132" s="98">
        <f>VLOOKUP($B132,[4]NUM5!$H$3:$P$177,6,FALSE)</f>
        <v>92</v>
      </c>
      <c r="W132" s="98">
        <f>VLOOKUP($B132,[4]NUM5!$H$3:$P$177,7,FALSE)</f>
        <v>82</v>
      </c>
      <c r="X132" s="98">
        <f>VLOOKUP($B132,[4]NUM5!$H$3:$P$177,8,FALSE)</f>
        <v>65</v>
      </c>
      <c r="Y132" s="73"/>
      <c r="Z132" s="73"/>
      <c r="AA132" s="73"/>
      <c r="AB132" s="73"/>
      <c r="AC132" s="73"/>
      <c r="AD132" s="15">
        <f t="shared" si="80"/>
        <v>441</v>
      </c>
    </row>
    <row r="133" spans="1:30" ht="15" thickBot="1" x14ac:dyDescent="0.25">
      <c r="A133" s="94" t="s">
        <v>161</v>
      </c>
      <c r="B133" s="184" t="s">
        <v>159</v>
      </c>
      <c r="C133" s="59"/>
      <c r="D133" s="200"/>
      <c r="E133" s="98">
        <f>IFERROR(VLOOKUP($B133,[4]NUM6!$H$3:$P$155,2,FALSE),0)</f>
        <v>0</v>
      </c>
      <c r="F133" s="98">
        <f>IFERROR(VLOOKUP($B133,[4]NUM6!$H$3:$P$155,3,FALSE),0)</f>
        <v>0</v>
      </c>
      <c r="G133" s="98">
        <f>IFERROR(VLOOKUP($B133,[4]NUM6!$H$3:$P$155,4,FALSE),0)</f>
        <v>0</v>
      </c>
      <c r="H133" s="98">
        <f>IFERROR(VLOOKUP($B133,[4]NUM6!$H$3:$P$155,5,FALSE),0)</f>
        <v>0</v>
      </c>
      <c r="I133" s="98">
        <f>IFERROR(VLOOKUP($B133,[4]NUM6!$H$3:$P$155,6,FALSE),0)</f>
        <v>0</v>
      </c>
      <c r="J133" s="98">
        <f>IFERROR(VLOOKUP($B133,[4]NUM6!$H$3:$P$155,7,FALSE),0)</f>
        <v>0</v>
      </c>
      <c r="K133" s="98">
        <f>IFERROR(VLOOKUP($B133,[4]NUM6!$H$3:$P$155,8,FALSE),0)</f>
        <v>0</v>
      </c>
      <c r="L133" s="73"/>
      <c r="M133" s="73"/>
      <c r="N133" s="73"/>
      <c r="O133" s="73"/>
      <c r="P133" s="73"/>
      <c r="Q133" s="15">
        <f t="shared" si="79"/>
        <v>0</v>
      </c>
      <c r="R133" s="98">
        <f>VLOOKUP($B133,[4]NUM5!$H$3:$P$177,2,FALSE)</f>
        <v>0</v>
      </c>
      <c r="S133" s="98">
        <f>VLOOKUP($B133,[4]NUM5!$H$3:$P$177,3,FALSE)</f>
        <v>11</v>
      </c>
      <c r="T133" s="98">
        <f>VLOOKUP($B133,[4]NUM5!$H$3:$P$177,4,FALSE)</f>
        <v>18</v>
      </c>
      <c r="U133" s="98">
        <f>VLOOKUP($B133,[4]NUM5!$H$3:$P$177,5,FALSE)</f>
        <v>17</v>
      </c>
      <c r="V133" s="98">
        <f>VLOOKUP($B133,[4]NUM5!$H$3:$P$177,6,FALSE)</f>
        <v>28</v>
      </c>
      <c r="W133" s="98">
        <f>VLOOKUP($B133,[4]NUM5!$H$3:$P$177,7,FALSE)</f>
        <v>36</v>
      </c>
      <c r="X133" s="98">
        <f>VLOOKUP($B133,[4]NUM5!$H$3:$P$177,8,FALSE)</f>
        <v>25</v>
      </c>
      <c r="Y133" s="73"/>
      <c r="Z133" s="73"/>
      <c r="AA133" s="73"/>
      <c r="AB133" s="73"/>
      <c r="AC133" s="73"/>
      <c r="AD133" s="15">
        <f t="shared" si="80"/>
        <v>135</v>
      </c>
    </row>
    <row r="134" spans="1:30" ht="15" thickBot="1" x14ac:dyDescent="0.25">
      <c r="A134" s="94" t="s">
        <v>161</v>
      </c>
      <c r="B134" s="184" t="s">
        <v>160</v>
      </c>
      <c r="C134" s="59"/>
      <c r="D134" s="200"/>
      <c r="E134" s="98">
        <f>IFERROR(VLOOKUP($B134,[4]NUM6!$H$3:$P$155,2,FALSE),0)</f>
        <v>0</v>
      </c>
      <c r="F134" s="98">
        <f>IFERROR(VLOOKUP($B134,[4]NUM6!$H$3:$P$155,3,FALSE),0)</f>
        <v>0</v>
      </c>
      <c r="G134" s="98">
        <f>IFERROR(VLOOKUP($B134,[4]NUM6!$H$3:$P$155,4,FALSE),0)</f>
        <v>0</v>
      </c>
      <c r="H134" s="98">
        <f>IFERROR(VLOOKUP($B134,[4]NUM6!$H$3:$P$155,5,FALSE),0)</f>
        <v>0</v>
      </c>
      <c r="I134" s="98">
        <f>IFERROR(VLOOKUP($B134,[4]NUM6!$H$3:$P$155,6,FALSE),0)</f>
        <v>0</v>
      </c>
      <c r="J134" s="98">
        <f>IFERROR(VLOOKUP($B134,[4]NUM6!$H$3:$P$155,7,FALSE),0)</f>
        <v>0</v>
      </c>
      <c r="K134" s="98">
        <f>IFERROR(VLOOKUP($B134,[4]NUM6!$H$3:$P$155,8,FALSE),0)</f>
        <v>0</v>
      </c>
      <c r="L134" s="73"/>
      <c r="M134" s="73"/>
      <c r="N134" s="73"/>
      <c r="O134" s="73"/>
      <c r="P134" s="73"/>
      <c r="Q134" s="15">
        <f t="shared" si="79"/>
        <v>0</v>
      </c>
      <c r="R134" s="98">
        <f>VLOOKUP($B134,[4]NUM5!$H$3:$P$177,2,FALSE)</f>
        <v>10</v>
      </c>
      <c r="S134" s="98">
        <f>VLOOKUP($B134,[4]NUM5!$H$3:$P$177,3,FALSE)</f>
        <v>0</v>
      </c>
      <c r="T134" s="98">
        <f>VLOOKUP($B134,[4]NUM5!$H$3:$P$177,4,FALSE)</f>
        <v>25</v>
      </c>
      <c r="U134" s="98">
        <f>VLOOKUP($B134,[4]NUM5!$H$3:$P$177,5,FALSE)</f>
        <v>10</v>
      </c>
      <c r="V134" s="98">
        <f>VLOOKUP($B134,[4]NUM5!$H$3:$P$177,6,FALSE)</f>
        <v>11</v>
      </c>
      <c r="W134" s="98">
        <f>VLOOKUP($B134,[4]NUM5!$H$3:$P$177,7,FALSE)</f>
        <v>17</v>
      </c>
      <c r="X134" s="98">
        <f>VLOOKUP($B134,[4]NUM5!$H$3:$P$177,8,FALSE)</f>
        <v>17</v>
      </c>
      <c r="Y134" s="73"/>
      <c r="Z134" s="73"/>
      <c r="AA134" s="73"/>
      <c r="AB134" s="73"/>
      <c r="AC134" s="73"/>
      <c r="AD134" s="15">
        <f t="shared" si="80"/>
        <v>90</v>
      </c>
    </row>
    <row r="135" spans="1:30" ht="24" customHeight="1" thickBot="1" x14ac:dyDescent="0.25">
      <c r="A135" s="351" t="s">
        <v>183</v>
      </c>
      <c r="B135" s="352"/>
      <c r="C135" s="276">
        <f>Metas!J71/D135</f>
        <v>1.4852493830213898</v>
      </c>
      <c r="D135" s="17">
        <f>+Q135/AD135</f>
        <v>6.7318498538997532E-2</v>
      </c>
      <c r="E135" s="51">
        <f>SUM(E122:E134)</f>
        <v>44</v>
      </c>
      <c r="F135" s="51">
        <f t="shared" ref="F135:P135" si="81">SUM(F122:F134)</f>
        <v>174</v>
      </c>
      <c r="G135" s="51">
        <f t="shared" si="81"/>
        <v>238</v>
      </c>
      <c r="H135" s="51">
        <f t="shared" si="81"/>
        <v>164</v>
      </c>
      <c r="I135" s="51">
        <f t="shared" ref="I135:J135" si="82">SUM(I122:I134)</f>
        <v>239</v>
      </c>
      <c r="J135" s="51">
        <f t="shared" si="82"/>
        <v>160</v>
      </c>
      <c r="K135" s="51">
        <f t="shared" ref="K135" si="83">SUM(K122:K134)</f>
        <v>179</v>
      </c>
      <c r="L135" s="51">
        <f t="shared" si="81"/>
        <v>0</v>
      </c>
      <c r="M135" s="51">
        <f t="shared" si="81"/>
        <v>0</v>
      </c>
      <c r="N135" s="51">
        <f t="shared" si="81"/>
        <v>0</v>
      </c>
      <c r="O135" s="51">
        <f t="shared" si="81"/>
        <v>0</v>
      </c>
      <c r="P135" s="51">
        <f t="shared" si="81"/>
        <v>0</v>
      </c>
      <c r="Q135" s="12">
        <f>SUM(Q122:Q134)</f>
        <v>1198</v>
      </c>
      <c r="R135" s="51">
        <f t="shared" ref="R135:AC135" si="84">SUM(R122:R134)</f>
        <v>1851</v>
      </c>
      <c r="S135" s="51">
        <f t="shared" si="84"/>
        <v>2418</v>
      </c>
      <c r="T135" s="51">
        <f t="shared" si="84"/>
        <v>2987</v>
      </c>
      <c r="U135" s="51">
        <f t="shared" si="84"/>
        <v>2097</v>
      </c>
      <c r="V135" s="51">
        <f t="shared" ref="V135:W135" si="85">SUM(V122:V134)</f>
        <v>2759</v>
      </c>
      <c r="W135" s="51">
        <f t="shared" si="85"/>
        <v>2503</v>
      </c>
      <c r="X135" s="51">
        <f t="shared" ref="X135" si="86">SUM(X122:X134)</f>
        <v>3181</v>
      </c>
      <c r="Y135" s="51">
        <f t="shared" si="84"/>
        <v>0</v>
      </c>
      <c r="Z135" s="51">
        <f t="shared" si="84"/>
        <v>0</v>
      </c>
      <c r="AA135" s="51">
        <f t="shared" si="84"/>
        <v>0</v>
      </c>
      <c r="AB135" s="51">
        <f t="shared" si="84"/>
        <v>0</v>
      </c>
      <c r="AC135" s="51">
        <f t="shared" si="84"/>
        <v>0</v>
      </c>
      <c r="AD135" s="12">
        <f>SUM(AD122:AD134)</f>
        <v>17796</v>
      </c>
    </row>
    <row r="136" spans="1:30" ht="15" thickBot="1" x14ac:dyDescent="0.25">
      <c r="A136" s="94" t="s">
        <v>166</v>
      </c>
      <c r="B136" s="184" t="s">
        <v>162</v>
      </c>
      <c r="C136" s="59"/>
      <c r="D136" s="200"/>
      <c r="E136" s="98">
        <f>IFERROR(VLOOKUP($B136,[4]NUM6!$H$3:$P$155,2,FALSE),0)</f>
        <v>143</v>
      </c>
      <c r="F136" s="98">
        <f>IFERROR(VLOOKUP($B136,[4]NUM6!$H$3:$P$155,3,FALSE),0)</f>
        <v>104</v>
      </c>
      <c r="G136" s="98">
        <f>IFERROR(VLOOKUP($B136,[4]NUM6!$H$3:$P$155,4,FALSE),0)</f>
        <v>115</v>
      </c>
      <c r="H136" s="98">
        <f>IFERROR(VLOOKUP($B136,[4]NUM6!$H$3:$P$155,5,FALSE),0)</f>
        <v>108</v>
      </c>
      <c r="I136" s="98">
        <f>IFERROR(VLOOKUP($B136,[4]NUM6!$H$3:$P$155,6,FALSE),0)</f>
        <v>139</v>
      </c>
      <c r="J136" s="98">
        <f>IFERROR(VLOOKUP($B136,[4]NUM6!$H$3:$P$155,7,FALSE),0)</f>
        <v>64</v>
      </c>
      <c r="K136" s="98">
        <f>IFERROR(VLOOKUP($B136,[4]NUM6!$H$3:$P$155,8,FALSE),0)</f>
        <v>61</v>
      </c>
      <c r="L136" s="73"/>
      <c r="M136" s="73"/>
      <c r="N136" s="73"/>
      <c r="O136" s="73"/>
      <c r="P136" s="73"/>
      <c r="Q136" s="15">
        <f>SUM(E136:P136)</f>
        <v>734</v>
      </c>
      <c r="R136" s="98">
        <f>VLOOKUP($B136,[4]NUM5!$H$3:$P$177,2,FALSE)</f>
        <v>1179</v>
      </c>
      <c r="S136" s="98">
        <f>VLOOKUP($B136,[4]NUM5!$H$3:$P$177,3,FALSE)</f>
        <v>386</v>
      </c>
      <c r="T136" s="98">
        <f>VLOOKUP($B136,[4]NUM5!$H$3:$P$177,4,FALSE)</f>
        <v>929</v>
      </c>
      <c r="U136" s="98">
        <f>VLOOKUP($B136,[4]NUM5!$H$3:$P$177,5,FALSE)</f>
        <v>966</v>
      </c>
      <c r="V136" s="98">
        <f>VLOOKUP($B136,[4]NUM5!$H$3:$P$177,6,FALSE)</f>
        <v>1075</v>
      </c>
      <c r="W136" s="98">
        <f>VLOOKUP($B136,[4]NUM5!$H$3:$P$177,7,FALSE)</f>
        <v>831</v>
      </c>
      <c r="X136" s="98">
        <f>VLOOKUP($B136,[4]NUM5!$H$3:$P$177,8,FALSE)</f>
        <v>734</v>
      </c>
      <c r="Y136" s="73"/>
      <c r="Z136" s="73"/>
      <c r="AA136" s="73"/>
      <c r="AB136" s="73"/>
      <c r="AC136" s="73"/>
      <c r="AD136" s="15">
        <f>SUM(R136:AC136)</f>
        <v>6100</v>
      </c>
    </row>
    <row r="137" spans="1:30" ht="15" thickBot="1" x14ac:dyDescent="0.25">
      <c r="A137" s="94" t="s">
        <v>166</v>
      </c>
      <c r="B137" s="184" t="s">
        <v>163</v>
      </c>
      <c r="C137" s="59"/>
      <c r="D137" s="200"/>
      <c r="E137" s="98">
        <f>IFERROR(VLOOKUP($B137,[4]NUM6!$H$3:$P$155,2,FALSE),0)</f>
        <v>0</v>
      </c>
      <c r="F137" s="98">
        <f>IFERROR(VLOOKUP($B137,[4]NUM6!$H$3:$P$155,3,FALSE),0)</f>
        <v>0</v>
      </c>
      <c r="G137" s="98">
        <f>IFERROR(VLOOKUP($B137,[4]NUM6!$H$3:$P$155,4,FALSE),0)</f>
        <v>0</v>
      </c>
      <c r="H137" s="98">
        <f>IFERROR(VLOOKUP($B137,[4]NUM6!$H$3:$P$155,5,FALSE),0)</f>
        <v>0</v>
      </c>
      <c r="I137" s="98">
        <f>IFERROR(VLOOKUP($B137,[4]NUM6!$H$3:$P$155,6,FALSE),0)</f>
        <v>0</v>
      </c>
      <c r="J137" s="98">
        <f>IFERROR(VLOOKUP($B137,[4]NUM6!$H$3:$P$155,7,FALSE),0)</f>
        <v>0</v>
      </c>
      <c r="K137" s="98">
        <f>IFERROR(VLOOKUP($B137,[4]NUM6!$H$3:$P$155,8,FALSE),0)</f>
        <v>0</v>
      </c>
      <c r="L137" s="73"/>
      <c r="M137" s="73"/>
      <c r="N137" s="73"/>
      <c r="O137" s="73"/>
      <c r="P137" s="73"/>
      <c r="Q137" s="15">
        <f>SUM(E137:P137)</f>
        <v>0</v>
      </c>
      <c r="R137" s="98">
        <f>VLOOKUP($B137,[4]NUM5!$H$3:$P$177,2,FALSE)</f>
        <v>101</v>
      </c>
      <c r="S137" s="98">
        <f>VLOOKUP($B137,[4]NUM5!$H$3:$P$177,3,FALSE)</f>
        <v>126</v>
      </c>
      <c r="T137" s="98">
        <f>VLOOKUP($B137,[4]NUM5!$H$3:$P$177,4,FALSE)</f>
        <v>80</v>
      </c>
      <c r="U137" s="98">
        <f>VLOOKUP($B137,[4]NUM5!$H$3:$P$177,5,FALSE)</f>
        <v>109</v>
      </c>
      <c r="V137" s="98">
        <f>VLOOKUP($B137,[4]NUM5!$H$3:$P$177,6,FALSE)</f>
        <v>140</v>
      </c>
      <c r="W137" s="98">
        <f>VLOOKUP($B137,[4]NUM5!$H$3:$P$177,7,FALSE)</f>
        <v>125</v>
      </c>
      <c r="X137" s="98">
        <f>VLOOKUP($B137,[4]NUM5!$H$3:$P$177,8,FALSE)</f>
        <v>116</v>
      </c>
      <c r="Y137" s="73"/>
      <c r="Z137" s="73"/>
      <c r="AA137" s="73"/>
      <c r="AB137" s="73"/>
      <c r="AC137" s="73"/>
      <c r="AD137" s="15">
        <f>SUM(R137:AC137)</f>
        <v>797</v>
      </c>
    </row>
    <row r="138" spans="1:30" ht="15" thickBot="1" x14ac:dyDescent="0.25">
      <c r="A138" s="94" t="s">
        <v>166</v>
      </c>
      <c r="B138" s="184" t="s">
        <v>164</v>
      </c>
      <c r="C138" s="59"/>
      <c r="D138" s="200"/>
      <c r="E138" s="98">
        <f>IFERROR(VLOOKUP($B138,[4]NUM6!$H$3:$P$155,2,FALSE),0)</f>
        <v>0</v>
      </c>
      <c r="F138" s="98">
        <f>IFERROR(VLOOKUP($B138,[4]NUM6!$H$3:$P$155,3,FALSE),0)</f>
        <v>0</v>
      </c>
      <c r="G138" s="98">
        <f>IFERROR(VLOOKUP($B138,[4]NUM6!$H$3:$P$155,4,FALSE),0)</f>
        <v>0</v>
      </c>
      <c r="H138" s="98">
        <f>IFERROR(VLOOKUP($B138,[4]NUM6!$H$3:$P$155,5,FALSE),0)</f>
        <v>0</v>
      </c>
      <c r="I138" s="98">
        <f>IFERROR(VLOOKUP($B138,[4]NUM6!$H$3:$P$155,6,FALSE),0)</f>
        <v>0</v>
      </c>
      <c r="J138" s="98">
        <f>IFERROR(VLOOKUP($B138,[4]NUM6!$H$3:$P$155,7,FALSE),0)</f>
        <v>0</v>
      </c>
      <c r="K138" s="98">
        <f>IFERROR(VLOOKUP($B138,[4]NUM6!$H$3:$P$155,8,FALSE),0)</f>
        <v>0</v>
      </c>
      <c r="L138" s="73"/>
      <c r="M138" s="73"/>
      <c r="N138" s="73"/>
      <c r="O138" s="73"/>
      <c r="P138" s="73"/>
      <c r="Q138" s="15">
        <f>SUM(E138:P138)</f>
        <v>0</v>
      </c>
      <c r="R138" s="98">
        <f>VLOOKUP($B138,[4]NUM5!$H$3:$P$177,2,FALSE)</f>
        <v>9</v>
      </c>
      <c r="S138" s="98">
        <f>VLOOKUP($B138,[4]NUM5!$H$3:$P$177,3,FALSE)</f>
        <v>11</v>
      </c>
      <c r="T138" s="98">
        <f>VLOOKUP($B138,[4]NUM5!$H$3:$P$177,4,FALSE)</f>
        <v>13</v>
      </c>
      <c r="U138" s="98">
        <f>VLOOKUP($B138,[4]NUM5!$H$3:$P$177,5,FALSE)</f>
        <v>3</v>
      </c>
      <c r="V138" s="98">
        <f>VLOOKUP($B138,[4]NUM5!$H$3:$P$177,6,FALSE)</f>
        <v>9</v>
      </c>
      <c r="W138" s="98">
        <f>VLOOKUP($B138,[4]NUM5!$H$3:$P$177,7,FALSE)</f>
        <v>5</v>
      </c>
      <c r="X138" s="98">
        <f>VLOOKUP($B138,[4]NUM5!$H$3:$P$177,8,FALSE)</f>
        <v>0</v>
      </c>
      <c r="Y138" s="73"/>
      <c r="Z138" s="73"/>
      <c r="AA138" s="73"/>
      <c r="AB138" s="73"/>
      <c r="AC138" s="73"/>
      <c r="AD138" s="15">
        <f>SUM(R138:AC138)</f>
        <v>50</v>
      </c>
    </row>
    <row r="139" spans="1:30" ht="15" thickBot="1" x14ac:dyDescent="0.25">
      <c r="A139" s="94" t="s">
        <v>166</v>
      </c>
      <c r="B139" s="184" t="s">
        <v>165</v>
      </c>
      <c r="C139" s="59"/>
      <c r="D139" s="200"/>
      <c r="E139" s="98">
        <f>IFERROR(VLOOKUP($B139,[4]NUM6!$H$3:$P$155,2,FALSE),0)</f>
        <v>0</v>
      </c>
      <c r="F139" s="98">
        <f>IFERROR(VLOOKUP($B139,[4]NUM6!$H$3:$P$155,3,FALSE),0)</f>
        <v>0</v>
      </c>
      <c r="G139" s="98">
        <f>IFERROR(VLOOKUP($B139,[4]NUM6!$H$3:$P$155,4,FALSE),0)</f>
        <v>0</v>
      </c>
      <c r="H139" s="98">
        <f>IFERROR(VLOOKUP($B139,[4]NUM6!$H$3:$P$155,5,FALSE),0)</f>
        <v>0</v>
      </c>
      <c r="I139" s="98">
        <f>IFERROR(VLOOKUP($B139,[4]NUM6!$H$3:$P$155,6,FALSE),0)</f>
        <v>0</v>
      </c>
      <c r="J139" s="98">
        <f>IFERROR(VLOOKUP($B139,[4]NUM6!$H$3:$P$155,7,FALSE),0)</f>
        <v>0</v>
      </c>
      <c r="K139" s="98">
        <f>IFERROR(VLOOKUP($B139,[4]NUM6!$H$3:$P$155,8,FALSE),0)</f>
        <v>0</v>
      </c>
      <c r="L139" s="73"/>
      <c r="M139" s="73"/>
      <c r="N139" s="73"/>
      <c r="O139" s="73"/>
      <c r="P139" s="73"/>
      <c r="Q139" s="15">
        <f>SUM(E139:P139)</f>
        <v>0</v>
      </c>
      <c r="R139" s="98">
        <f>VLOOKUP($B139,[4]NUM5!$H$3:$P$177,2,FALSE)</f>
        <v>14</v>
      </c>
      <c r="S139" s="98">
        <f>VLOOKUP($B139,[4]NUM5!$H$3:$P$177,3,FALSE)</f>
        <v>22</v>
      </c>
      <c r="T139" s="98">
        <f>VLOOKUP($B139,[4]NUM5!$H$3:$P$177,4,FALSE)</f>
        <v>19</v>
      </c>
      <c r="U139" s="98">
        <f>VLOOKUP($B139,[4]NUM5!$H$3:$P$177,5,FALSE)</f>
        <v>18</v>
      </c>
      <c r="V139" s="98">
        <f>VLOOKUP($B139,[4]NUM5!$H$3:$P$177,6,FALSE)</f>
        <v>16</v>
      </c>
      <c r="W139" s="98">
        <f>VLOOKUP($B139,[4]NUM5!$H$3:$P$177,7,FALSE)</f>
        <v>21</v>
      </c>
      <c r="X139" s="98">
        <f>VLOOKUP($B139,[4]NUM5!$H$3:$P$177,8,FALSE)</f>
        <v>26</v>
      </c>
      <c r="Y139" s="73"/>
      <c r="Z139" s="73"/>
      <c r="AA139" s="73"/>
      <c r="AB139" s="73"/>
      <c r="AC139" s="73"/>
      <c r="AD139" s="15">
        <f>SUM(R139:AC139)</f>
        <v>136</v>
      </c>
    </row>
    <row r="140" spans="1:30" ht="15" thickBot="1" x14ac:dyDescent="0.25">
      <c r="A140" s="351" t="s">
        <v>184</v>
      </c>
      <c r="B140" s="352"/>
      <c r="C140" s="276">
        <f>Metas!J73/D140</f>
        <v>0.96515335757155118</v>
      </c>
      <c r="D140" s="17">
        <f>+Q140/AD140</f>
        <v>0.1036284060426373</v>
      </c>
      <c r="E140" s="51">
        <f>SUM(E136:E139)</f>
        <v>143</v>
      </c>
      <c r="F140" s="51">
        <f t="shared" ref="F140:P140" si="87">SUM(F136:F139)</f>
        <v>104</v>
      </c>
      <c r="G140" s="51">
        <f t="shared" si="87"/>
        <v>115</v>
      </c>
      <c r="H140" s="51">
        <f t="shared" si="87"/>
        <v>108</v>
      </c>
      <c r="I140" s="51">
        <f t="shared" ref="I140:J140" si="88">SUM(I136:I139)</f>
        <v>139</v>
      </c>
      <c r="J140" s="51">
        <f t="shared" si="88"/>
        <v>64</v>
      </c>
      <c r="K140" s="51">
        <f t="shared" ref="K140" si="89">SUM(K136:K139)</f>
        <v>61</v>
      </c>
      <c r="L140" s="51">
        <f t="shared" si="87"/>
        <v>0</v>
      </c>
      <c r="M140" s="51">
        <f t="shared" si="87"/>
        <v>0</v>
      </c>
      <c r="N140" s="51">
        <f t="shared" si="87"/>
        <v>0</v>
      </c>
      <c r="O140" s="51">
        <f t="shared" si="87"/>
        <v>0</v>
      </c>
      <c r="P140" s="51">
        <f t="shared" si="87"/>
        <v>0</v>
      </c>
      <c r="Q140" s="12">
        <f>SUM(Q136:Q139)</f>
        <v>734</v>
      </c>
      <c r="R140" s="51">
        <f t="shared" ref="R140:AC140" si="90">SUM(R136:R139)</f>
        <v>1303</v>
      </c>
      <c r="S140" s="51">
        <f t="shared" si="90"/>
        <v>545</v>
      </c>
      <c r="T140" s="51">
        <f t="shared" si="90"/>
        <v>1041</v>
      </c>
      <c r="U140" s="51">
        <f t="shared" si="90"/>
        <v>1096</v>
      </c>
      <c r="V140" s="51">
        <f t="shared" ref="V140:W140" si="91">SUM(V136:V139)</f>
        <v>1240</v>
      </c>
      <c r="W140" s="51">
        <f t="shared" si="91"/>
        <v>982</v>
      </c>
      <c r="X140" s="51">
        <f t="shared" ref="X140" si="92">SUM(X136:X139)</f>
        <v>876</v>
      </c>
      <c r="Y140" s="51">
        <f t="shared" si="90"/>
        <v>0</v>
      </c>
      <c r="Z140" s="51">
        <f t="shared" si="90"/>
        <v>0</v>
      </c>
      <c r="AA140" s="51">
        <f t="shared" si="90"/>
        <v>0</v>
      </c>
      <c r="AB140" s="51">
        <f t="shared" si="90"/>
        <v>0</v>
      </c>
      <c r="AC140" s="51">
        <f t="shared" si="90"/>
        <v>0</v>
      </c>
      <c r="AD140" s="12">
        <f>SUM(AD136:AD139)</f>
        <v>7083</v>
      </c>
    </row>
    <row r="141" spans="1:30" ht="15" thickBot="1" x14ac:dyDescent="0.25">
      <c r="A141" s="94" t="s">
        <v>174</v>
      </c>
      <c r="B141" s="184" t="s">
        <v>167</v>
      </c>
      <c r="C141" s="59"/>
      <c r="D141" s="200"/>
      <c r="E141" s="98">
        <f>IFERROR(VLOOKUP($B141,[4]NUM6!$H$3:$P$155,2,FALSE),0)</f>
        <v>10</v>
      </c>
      <c r="F141" s="98">
        <f>IFERROR(VLOOKUP($B141,[4]NUM6!$H$3:$P$155,3,FALSE),0)</f>
        <v>6</v>
      </c>
      <c r="G141" s="98">
        <f>IFERROR(VLOOKUP($B141,[4]NUM6!$H$3:$P$155,4,FALSE),0)</f>
        <v>5</v>
      </c>
      <c r="H141" s="98">
        <f>IFERROR(VLOOKUP($B141,[4]NUM6!$H$3:$P$155,5,FALSE),0)</f>
        <v>8</v>
      </c>
      <c r="I141" s="98">
        <f>IFERROR(VLOOKUP($B141,[4]NUM6!$H$3:$P$155,6,FALSE),0)</f>
        <v>2</v>
      </c>
      <c r="J141" s="98">
        <f>IFERROR(VLOOKUP($B141,[4]NUM6!$H$3:$P$155,7,FALSE),0)</f>
        <v>8</v>
      </c>
      <c r="K141" s="98">
        <f>IFERROR(VLOOKUP($B141,[4]NUM6!$H$3:$P$155,8,FALSE),0)</f>
        <v>5</v>
      </c>
      <c r="L141" s="73"/>
      <c r="M141" s="73"/>
      <c r="N141" s="73"/>
      <c r="O141" s="73"/>
      <c r="P141" s="73"/>
      <c r="Q141" s="15">
        <f t="shared" ref="Q141:Q146" si="93">SUM(E141:P141)</f>
        <v>44</v>
      </c>
      <c r="R141" s="98">
        <f>VLOOKUP($B141,[4]NUM5!$H$3:$P$177,2,FALSE)</f>
        <v>174</v>
      </c>
      <c r="S141" s="98">
        <f>VLOOKUP($B141,[4]NUM5!$H$3:$P$177,3,FALSE)</f>
        <v>104</v>
      </c>
      <c r="T141" s="98">
        <f>VLOOKUP($B141,[4]NUM5!$H$3:$P$177,4,FALSE)</f>
        <v>86</v>
      </c>
      <c r="U141" s="98">
        <f>VLOOKUP($B141,[4]NUM5!$H$3:$P$177,5,FALSE)</f>
        <v>122</v>
      </c>
      <c r="V141" s="98">
        <f>VLOOKUP($B141,[4]NUM5!$H$3:$P$177,6,FALSE)</f>
        <v>102</v>
      </c>
      <c r="W141" s="98">
        <f>VLOOKUP($B141,[4]NUM5!$H$3:$P$177,7,FALSE)</f>
        <v>154</v>
      </c>
      <c r="X141" s="98">
        <f>VLOOKUP($B141,[4]NUM5!$H$3:$P$177,8,FALSE)</f>
        <v>160</v>
      </c>
      <c r="Y141" s="73"/>
      <c r="Z141" s="73"/>
      <c r="AA141" s="73"/>
      <c r="AB141" s="73"/>
      <c r="AC141" s="73"/>
      <c r="AD141" s="15">
        <f t="shared" ref="AD141:AD147" si="94">SUM(R141:AC141)</f>
        <v>902</v>
      </c>
    </row>
    <row r="142" spans="1:30" ht="15" thickBot="1" x14ac:dyDescent="0.25">
      <c r="A142" s="94" t="s">
        <v>174</v>
      </c>
      <c r="B142" s="184" t="s">
        <v>168</v>
      </c>
      <c r="C142" s="59"/>
      <c r="D142" s="200"/>
      <c r="E142" s="98">
        <f>IFERROR(VLOOKUP($B142,[4]NUM6!$H$3:$P$155,2,FALSE),0)</f>
        <v>0</v>
      </c>
      <c r="F142" s="98">
        <f>IFERROR(VLOOKUP($B142,[4]NUM6!$H$3:$P$155,3,FALSE),0)</f>
        <v>0</v>
      </c>
      <c r="G142" s="98">
        <f>IFERROR(VLOOKUP($B142,[4]NUM6!$H$3:$P$155,4,FALSE),0)</f>
        <v>2</v>
      </c>
      <c r="H142" s="98">
        <f>IFERROR(VLOOKUP($B142,[4]NUM6!$H$3:$P$155,5,FALSE),0)</f>
        <v>0</v>
      </c>
      <c r="I142" s="98">
        <f>IFERROR(VLOOKUP($B142,[4]NUM6!$H$3:$P$155,6,FALSE),0)</f>
        <v>0</v>
      </c>
      <c r="J142" s="98">
        <f>IFERROR(VLOOKUP($B142,[4]NUM6!$H$3:$P$155,7,FALSE),0)</f>
        <v>0</v>
      </c>
      <c r="K142" s="98">
        <f>IFERROR(VLOOKUP($B142,[4]NUM6!$H$3:$P$155,8,FALSE),0)</f>
        <v>3</v>
      </c>
      <c r="L142" s="73"/>
      <c r="M142" s="73"/>
      <c r="N142" s="73"/>
      <c r="O142" s="73"/>
      <c r="P142" s="73"/>
      <c r="Q142" s="15">
        <f t="shared" si="93"/>
        <v>5</v>
      </c>
      <c r="R142" s="98">
        <f>VLOOKUP($B142,[4]NUM5!$H$3:$P$177,2,FALSE)</f>
        <v>11</v>
      </c>
      <c r="S142" s="98">
        <f>VLOOKUP($B142,[4]NUM5!$H$3:$P$177,3,FALSE)</f>
        <v>7</v>
      </c>
      <c r="T142" s="98">
        <f>VLOOKUP($B142,[4]NUM5!$H$3:$P$177,4,FALSE)</f>
        <v>12</v>
      </c>
      <c r="U142" s="98">
        <f>VLOOKUP($B142,[4]NUM5!$H$3:$P$177,5,FALSE)</f>
        <v>21</v>
      </c>
      <c r="V142" s="98">
        <f>VLOOKUP($B142,[4]NUM5!$H$3:$P$177,6,FALSE)</f>
        <v>11</v>
      </c>
      <c r="W142" s="98">
        <f>VLOOKUP($B142,[4]NUM5!$H$3:$P$177,7,FALSE)</f>
        <v>24</v>
      </c>
      <c r="X142" s="98">
        <f>VLOOKUP($B142,[4]NUM5!$H$3:$P$177,8,FALSE)</f>
        <v>20</v>
      </c>
      <c r="Y142" s="73"/>
      <c r="Z142" s="73"/>
      <c r="AA142" s="73"/>
      <c r="AB142" s="73"/>
      <c r="AC142" s="73"/>
      <c r="AD142" s="15">
        <f t="shared" si="94"/>
        <v>106</v>
      </c>
    </row>
    <row r="143" spans="1:30" ht="15" thickBot="1" x14ac:dyDescent="0.25">
      <c r="A143" s="94" t="s">
        <v>174</v>
      </c>
      <c r="B143" s="184" t="s">
        <v>169</v>
      </c>
      <c r="C143" s="59"/>
      <c r="D143" s="200"/>
      <c r="E143" s="98">
        <f>IFERROR(VLOOKUP($B143,[4]NUM6!$H$3:$P$155,2,FALSE),0)</f>
        <v>0</v>
      </c>
      <c r="F143" s="98">
        <f>IFERROR(VLOOKUP($B143,[4]NUM6!$H$3:$P$155,3,FALSE),0)</f>
        <v>0</v>
      </c>
      <c r="G143" s="98">
        <f>IFERROR(VLOOKUP($B143,[4]NUM6!$H$3:$P$155,4,FALSE),0)</f>
        <v>2</v>
      </c>
      <c r="H143" s="98">
        <f>IFERROR(VLOOKUP($B143,[4]NUM6!$H$3:$P$155,5,FALSE),0)</f>
        <v>2</v>
      </c>
      <c r="I143" s="98">
        <f>IFERROR(VLOOKUP($B143,[4]NUM6!$H$3:$P$155,6,FALSE),0)</f>
        <v>0</v>
      </c>
      <c r="J143" s="98">
        <f>IFERROR(VLOOKUP($B143,[4]NUM6!$H$3:$P$155,7,FALSE),0)</f>
        <v>0</v>
      </c>
      <c r="K143" s="98">
        <f>IFERROR(VLOOKUP($B143,[4]NUM6!$H$3:$P$155,8,FALSE),0)</f>
        <v>1</v>
      </c>
      <c r="L143" s="73"/>
      <c r="M143" s="73"/>
      <c r="N143" s="73"/>
      <c r="O143" s="73"/>
      <c r="P143" s="73"/>
      <c r="Q143" s="15">
        <f t="shared" si="93"/>
        <v>5</v>
      </c>
      <c r="R143" s="98">
        <f>VLOOKUP($B143,[4]NUM5!$H$3:$P$177,2,FALSE)</f>
        <v>20</v>
      </c>
      <c r="S143" s="98">
        <f>VLOOKUP($B143,[4]NUM5!$H$3:$P$177,3,FALSE)</f>
        <v>11</v>
      </c>
      <c r="T143" s="98">
        <f>VLOOKUP($B143,[4]NUM5!$H$3:$P$177,4,FALSE)</f>
        <v>17</v>
      </c>
      <c r="U143" s="98">
        <f>VLOOKUP($B143,[4]NUM5!$H$3:$P$177,5,FALSE)</f>
        <v>36</v>
      </c>
      <c r="V143" s="98">
        <f>VLOOKUP($B143,[4]NUM5!$H$3:$P$177,6,FALSE)</f>
        <v>14</v>
      </c>
      <c r="W143" s="98">
        <f>VLOOKUP($B143,[4]NUM5!$H$3:$P$177,7,FALSE)</f>
        <v>31</v>
      </c>
      <c r="X143" s="98">
        <f>VLOOKUP($B143,[4]NUM5!$H$3:$P$177,8,FALSE)</f>
        <v>41</v>
      </c>
      <c r="Y143" s="73"/>
      <c r="Z143" s="73"/>
      <c r="AA143" s="73"/>
      <c r="AB143" s="73"/>
      <c r="AC143" s="73"/>
      <c r="AD143" s="15">
        <f t="shared" si="94"/>
        <v>170</v>
      </c>
    </row>
    <row r="144" spans="1:30" ht="15" thickBot="1" x14ac:dyDescent="0.25">
      <c r="A144" s="94" t="s">
        <v>174</v>
      </c>
      <c r="B144" s="184" t="s">
        <v>170</v>
      </c>
      <c r="C144" s="59"/>
      <c r="D144" s="200"/>
      <c r="E144" s="98">
        <f>IFERROR(VLOOKUP($B144,[4]NUM6!$H$3:$P$155,2,FALSE),0)</f>
        <v>0</v>
      </c>
      <c r="F144" s="98">
        <f>IFERROR(VLOOKUP($B144,[4]NUM6!$H$3:$P$155,3,FALSE),0)</f>
        <v>0</v>
      </c>
      <c r="G144" s="98">
        <f>IFERROR(VLOOKUP($B144,[4]NUM6!$H$3:$P$155,4,FALSE),0)</f>
        <v>3</v>
      </c>
      <c r="H144" s="98">
        <f>IFERROR(VLOOKUP($B144,[4]NUM6!$H$3:$P$155,5,FALSE),0)</f>
        <v>0</v>
      </c>
      <c r="I144" s="98">
        <f>IFERROR(VLOOKUP($B144,[4]NUM6!$H$3:$P$155,6,FALSE),0)</f>
        <v>0</v>
      </c>
      <c r="J144" s="98">
        <f>IFERROR(VLOOKUP($B144,[4]NUM6!$H$3:$P$155,7,FALSE),0)</f>
        <v>1</v>
      </c>
      <c r="K144" s="98">
        <f>IFERROR(VLOOKUP($B144,[4]NUM6!$H$3:$P$155,8,FALSE),0)</f>
        <v>0</v>
      </c>
      <c r="L144" s="73"/>
      <c r="M144" s="73"/>
      <c r="N144" s="73"/>
      <c r="O144" s="73"/>
      <c r="P144" s="73"/>
      <c r="Q144" s="15">
        <f t="shared" si="93"/>
        <v>4</v>
      </c>
      <c r="R144" s="98">
        <f>VLOOKUP($B144,[4]NUM5!$H$3:$P$177,2,FALSE)</f>
        <v>9</v>
      </c>
      <c r="S144" s="98">
        <f>VLOOKUP($B144,[4]NUM5!$H$3:$P$177,3,FALSE)</f>
        <v>10</v>
      </c>
      <c r="T144" s="98">
        <f>VLOOKUP($B144,[4]NUM5!$H$3:$P$177,4,FALSE)</f>
        <v>10</v>
      </c>
      <c r="U144" s="98">
        <f>VLOOKUP($B144,[4]NUM5!$H$3:$P$177,5,FALSE)</f>
        <v>12</v>
      </c>
      <c r="V144" s="98">
        <f>VLOOKUP($B144,[4]NUM5!$H$3:$P$177,6,FALSE)</f>
        <v>11</v>
      </c>
      <c r="W144" s="98">
        <f>VLOOKUP($B144,[4]NUM5!$H$3:$P$177,7,FALSE)</f>
        <v>20</v>
      </c>
      <c r="X144" s="98">
        <f>VLOOKUP($B144,[4]NUM5!$H$3:$P$177,8,FALSE)</f>
        <v>12</v>
      </c>
      <c r="Y144" s="73"/>
      <c r="Z144" s="73"/>
      <c r="AA144" s="73"/>
      <c r="AB144" s="73"/>
      <c r="AC144" s="73"/>
      <c r="AD144" s="15">
        <f t="shared" si="94"/>
        <v>84</v>
      </c>
    </row>
    <row r="145" spans="1:30" ht="15" thickBot="1" x14ac:dyDescent="0.25">
      <c r="A145" s="94" t="s">
        <v>174</v>
      </c>
      <c r="B145" s="184" t="s">
        <v>171</v>
      </c>
      <c r="C145" s="59"/>
      <c r="D145" s="200"/>
      <c r="E145" s="98">
        <f>IFERROR(VLOOKUP($B145,[4]NUM6!$H$3:$P$155,2,FALSE),0)</f>
        <v>8</v>
      </c>
      <c r="F145" s="98">
        <f>IFERROR(VLOOKUP($B145,[4]NUM6!$H$3:$P$155,3,FALSE),0)</f>
        <v>4</v>
      </c>
      <c r="G145" s="98">
        <f>IFERROR(VLOOKUP($B145,[4]NUM6!$H$3:$P$155,4,FALSE),0)</f>
        <v>12</v>
      </c>
      <c r="H145" s="98">
        <f>IFERROR(VLOOKUP($B145,[4]NUM6!$H$3:$P$155,5,FALSE),0)</f>
        <v>1</v>
      </c>
      <c r="I145" s="98">
        <f>IFERROR(VLOOKUP($B145,[4]NUM6!$H$3:$P$155,6,FALSE),0)</f>
        <v>4</v>
      </c>
      <c r="J145" s="98">
        <f>IFERROR(VLOOKUP($B145,[4]NUM6!$H$3:$P$155,7,FALSE),0)</f>
        <v>17</v>
      </c>
      <c r="K145" s="98">
        <f>IFERROR(VLOOKUP($B145,[4]NUM6!$H$3:$P$155,8,FALSE),0)</f>
        <v>6</v>
      </c>
      <c r="L145" s="73"/>
      <c r="M145" s="73"/>
      <c r="N145" s="73"/>
      <c r="O145" s="73"/>
      <c r="P145" s="73"/>
      <c r="Q145" s="15">
        <f t="shared" si="93"/>
        <v>52</v>
      </c>
      <c r="R145" s="98">
        <f>VLOOKUP($B145,[4]NUM5!$H$3:$P$177,2,FALSE)</f>
        <v>43</v>
      </c>
      <c r="S145" s="98">
        <f>VLOOKUP($B145,[4]NUM5!$H$3:$P$177,3,FALSE)</f>
        <v>31</v>
      </c>
      <c r="T145" s="98">
        <f>VLOOKUP($B145,[4]NUM5!$H$3:$P$177,4,FALSE)</f>
        <v>55</v>
      </c>
      <c r="U145" s="98">
        <f>VLOOKUP($B145,[4]NUM5!$H$3:$P$177,5,FALSE)</f>
        <v>0</v>
      </c>
      <c r="V145" s="98">
        <f>VLOOKUP($B145,[4]NUM5!$H$3:$P$177,6,FALSE)</f>
        <v>50</v>
      </c>
      <c r="W145" s="98">
        <f>VLOOKUP($B145,[4]NUM5!$H$3:$P$177,7,FALSE)</f>
        <v>93</v>
      </c>
      <c r="X145" s="98">
        <f>VLOOKUP($B145,[4]NUM5!$H$3:$P$177,8,FALSE)</f>
        <v>55</v>
      </c>
      <c r="Y145" s="73"/>
      <c r="Z145" s="73"/>
      <c r="AA145" s="73"/>
      <c r="AB145" s="73"/>
      <c r="AC145" s="73"/>
      <c r="AD145" s="15">
        <f t="shared" si="94"/>
        <v>327</v>
      </c>
    </row>
    <row r="146" spans="1:30" ht="15" thickBot="1" x14ac:dyDescent="0.25">
      <c r="A146" s="94" t="s">
        <v>174</v>
      </c>
      <c r="B146" s="184" t="s">
        <v>172</v>
      </c>
      <c r="C146" s="59"/>
      <c r="D146" s="200"/>
      <c r="E146" s="98">
        <f>IFERROR(VLOOKUP($B146,[4]NUM6!$H$3:$P$155,2,FALSE),0)</f>
        <v>1</v>
      </c>
      <c r="F146" s="98">
        <f>IFERROR(VLOOKUP($B146,[4]NUM6!$H$3:$P$155,3,FALSE),0)</f>
        <v>5</v>
      </c>
      <c r="G146" s="98">
        <f>IFERROR(VLOOKUP($B146,[4]NUM6!$H$3:$P$155,4,FALSE),0)</f>
        <v>1</v>
      </c>
      <c r="H146" s="98">
        <f>IFERROR(VLOOKUP($B146,[4]NUM6!$H$3:$P$155,5,FALSE),0)</f>
        <v>6</v>
      </c>
      <c r="I146" s="98">
        <f>IFERROR(VLOOKUP($B146,[4]NUM6!$H$3:$P$155,6,FALSE),0)</f>
        <v>0</v>
      </c>
      <c r="J146" s="98">
        <f>IFERROR(VLOOKUP($B146,[4]NUM6!$H$3:$P$155,7,FALSE),0)</f>
        <v>5</v>
      </c>
      <c r="K146" s="98">
        <f>IFERROR(VLOOKUP($B146,[4]NUM6!$H$3:$P$155,8,FALSE),0)</f>
        <v>1</v>
      </c>
      <c r="L146" s="73"/>
      <c r="M146" s="73"/>
      <c r="N146" s="73"/>
      <c r="O146" s="73"/>
      <c r="P146" s="73"/>
      <c r="Q146" s="15">
        <f t="shared" si="93"/>
        <v>19</v>
      </c>
      <c r="R146" s="98">
        <f>VLOOKUP($B146,[4]NUM5!$H$3:$P$177,2,FALSE)</f>
        <v>18</v>
      </c>
      <c r="S146" s="98">
        <f>VLOOKUP($B146,[4]NUM5!$H$3:$P$177,3,FALSE)</f>
        <v>31</v>
      </c>
      <c r="T146" s="98">
        <f>VLOOKUP($B146,[4]NUM5!$H$3:$P$177,4,FALSE)</f>
        <v>35</v>
      </c>
      <c r="U146" s="98">
        <f>VLOOKUP($B146,[4]NUM5!$H$3:$P$177,5,FALSE)</f>
        <v>23</v>
      </c>
      <c r="V146" s="98">
        <f>VLOOKUP($B146,[4]NUM5!$H$3:$P$177,6,FALSE)</f>
        <v>29</v>
      </c>
      <c r="W146" s="98">
        <f>VLOOKUP($B146,[4]NUM5!$H$3:$P$177,7,FALSE)</f>
        <v>23</v>
      </c>
      <c r="X146" s="98">
        <f>VLOOKUP($B146,[4]NUM5!$H$3:$P$177,8,FALSE)</f>
        <v>23</v>
      </c>
      <c r="Y146" s="73"/>
      <c r="Z146" s="73"/>
      <c r="AA146" s="73"/>
      <c r="AB146" s="73"/>
      <c r="AC146" s="73"/>
      <c r="AD146" s="15">
        <f t="shared" si="94"/>
        <v>182</v>
      </c>
    </row>
    <row r="147" spans="1:30" ht="15" thickBot="1" x14ac:dyDescent="0.25">
      <c r="A147" s="94" t="s">
        <v>174</v>
      </c>
      <c r="B147" s="184" t="s">
        <v>173</v>
      </c>
      <c r="C147" s="59"/>
      <c r="D147" s="200"/>
      <c r="E147" s="98">
        <f>IFERROR(VLOOKUP($B147,[4]NUM6!$H$3:$P$155,2,FALSE),0)</f>
        <v>3</v>
      </c>
      <c r="F147" s="98">
        <f>IFERROR(VLOOKUP($B147,[4]NUM6!$H$3:$P$155,3,FALSE),0)</f>
        <v>0</v>
      </c>
      <c r="G147" s="98">
        <f>IFERROR(VLOOKUP($B147,[4]NUM6!$H$3:$P$155,4,FALSE),0)</f>
        <v>0</v>
      </c>
      <c r="H147" s="98">
        <f>IFERROR(VLOOKUP($B147,[4]NUM6!$H$3:$P$155,5,FALSE),0)</f>
        <v>0</v>
      </c>
      <c r="I147" s="98">
        <f>IFERROR(VLOOKUP($B147,[4]NUM6!$H$3:$P$155,6,FALSE),0)</f>
        <v>0</v>
      </c>
      <c r="J147" s="98">
        <f>IFERROR(VLOOKUP($B147,[4]NUM6!$H$3:$P$155,7,FALSE),0)</f>
        <v>2</v>
      </c>
      <c r="K147" s="98">
        <f>IFERROR(VLOOKUP($B147,[4]NUM6!$H$3:$P$155,8,FALSE),0)</f>
        <v>2</v>
      </c>
      <c r="L147" s="73"/>
      <c r="M147" s="73"/>
      <c r="N147" s="73"/>
      <c r="O147" s="73"/>
      <c r="P147" s="73"/>
      <c r="Q147" s="15">
        <f>SUM(E147:P147)</f>
        <v>7</v>
      </c>
      <c r="R147" s="98">
        <f>VLOOKUP($B147,[4]NUM5!$H$3:$P$177,2,FALSE)</f>
        <v>34</v>
      </c>
      <c r="S147" s="98">
        <f>VLOOKUP($B147,[4]NUM5!$H$3:$P$177,3,FALSE)</f>
        <v>16</v>
      </c>
      <c r="T147" s="98">
        <f>VLOOKUP($B147,[4]NUM5!$H$3:$P$177,4,FALSE)</f>
        <v>14</v>
      </c>
      <c r="U147" s="98">
        <f>VLOOKUP($B147,[4]NUM5!$H$3:$P$177,5,FALSE)</f>
        <v>22</v>
      </c>
      <c r="V147" s="98">
        <f>VLOOKUP($B147,[4]NUM5!$H$3:$P$177,6,FALSE)</f>
        <v>14</v>
      </c>
      <c r="W147" s="98">
        <f>VLOOKUP($B147,[4]NUM5!$H$3:$P$177,7,FALSE)</f>
        <v>37</v>
      </c>
      <c r="X147" s="98">
        <f>VLOOKUP($B147,[4]NUM5!$H$3:$P$177,8,FALSE)</f>
        <v>23</v>
      </c>
      <c r="Y147" s="73"/>
      <c r="Z147" s="73"/>
      <c r="AA147" s="73"/>
      <c r="AB147" s="73"/>
      <c r="AC147" s="73"/>
      <c r="AD147" s="15">
        <f t="shared" si="94"/>
        <v>160</v>
      </c>
    </row>
    <row r="148" spans="1:30" ht="15" thickBot="1" x14ac:dyDescent="0.25">
      <c r="A148" s="351" t="s">
        <v>185</v>
      </c>
      <c r="B148" s="352"/>
      <c r="C148" s="276">
        <f>Metas!J74/D148</f>
        <v>1.4202149638539763</v>
      </c>
      <c r="D148" s="17">
        <f>+Q148/AD148</f>
        <v>7.0429829104091138E-2</v>
      </c>
      <c r="E148" s="51">
        <f>SUM(E141:E147)</f>
        <v>22</v>
      </c>
      <c r="F148" s="51">
        <f t="shared" ref="F148:P148" si="95">SUM(F141:F147)</f>
        <v>15</v>
      </c>
      <c r="G148" s="51">
        <f t="shared" si="95"/>
        <v>25</v>
      </c>
      <c r="H148" s="51">
        <f t="shared" si="95"/>
        <v>17</v>
      </c>
      <c r="I148" s="51">
        <f t="shared" ref="I148:J148" si="96">SUM(I141:I147)</f>
        <v>6</v>
      </c>
      <c r="J148" s="51">
        <f t="shared" si="96"/>
        <v>33</v>
      </c>
      <c r="K148" s="51">
        <f t="shared" ref="K148" si="97">SUM(K141:K147)</f>
        <v>18</v>
      </c>
      <c r="L148" s="51">
        <f t="shared" si="95"/>
        <v>0</v>
      </c>
      <c r="M148" s="51">
        <f t="shared" si="95"/>
        <v>0</v>
      </c>
      <c r="N148" s="51">
        <f t="shared" si="95"/>
        <v>0</v>
      </c>
      <c r="O148" s="51">
        <f t="shared" si="95"/>
        <v>0</v>
      </c>
      <c r="P148" s="51">
        <f t="shared" si="95"/>
        <v>0</v>
      </c>
      <c r="Q148" s="12">
        <f>SUM(Q141:Q147)</f>
        <v>136</v>
      </c>
      <c r="R148" s="51">
        <f t="shared" ref="R148:AC148" si="98">SUM(R141:R147)</f>
        <v>309</v>
      </c>
      <c r="S148" s="51">
        <f t="shared" si="98"/>
        <v>210</v>
      </c>
      <c r="T148" s="51">
        <f t="shared" si="98"/>
        <v>229</v>
      </c>
      <c r="U148" s="51">
        <f t="shared" si="98"/>
        <v>236</v>
      </c>
      <c r="V148" s="51">
        <f t="shared" ref="V148:W148" si="99">SUM(V141:V147)</f>
        <v>231</v>
      </c>
      <c r="W148" s="51">
        <f t="shared" si="99"/>
        <v>382</v>
      </c>
      <c r="X148" s="51">
        <f t="shared" ref="X148" si="100">SUM(X141:X147)</f>
        <v>334</v>
      </c>
      <c r="Y148" s="51">
        <f t="shared" si="98"/>
        <v>0</v>
      </c>
      <c r="Z148" s="51">
        <f t="shared" si="98"/>
        <v>0</v>
      </c>
      <c r="AA148" s="51">
        <f t="shared" si="98"/>
        <v>0</v>
      </c>
      <c r="AB148" s="51">
        <f t="shared" si="98"/>
        <v>0</v>
      </c>
      <c r="AC148" s="51">
        <f t="shared" si="98"/>
        <v>0</v>
      </c>
      <c r="AD148" s="12">
        <f>SUM(AD141:AD147)</f>
        <v>1931</v>
      </c>
    </row>
    <row r="149" spans="1:30" x14ac:dyDescent="0.2">
      <c r="B149" s="112" t="s">
        <v>190</v>
      </c>
      <c r="C149" s="68"/>
      <c r="D149" s="226"/>
      <c r="E149" s="73">
        <f t="shared" ref="E149:AD149" si="101">+E25+E37+E48+E62+E73+E79+E90+E108+E121+E135+E140+E148</f>
        <v>3668</v>
      </c>
      <c r="F149" s="73">
        <f t="shared" si="101"/>
        <v>4212</v>
      </c>
      <c r="G149" s="73">
        <f t="shared" si="101"/>
        <v>4611</v>
      </c>
      <c r="H149" s="73">
        <f t="shared" si="101"/>
        <v>3244</v>
      </c>
      <c r="I149" s="73">
        <f t="shared" ref="I149:J149" si="102">+I25+I37+I48+I62+I73+I79+I90+I108+I121+I135+I140+I148</f>
        <v>4149</v>
      </c>
      <c r="J149" s="73">
        <f t="shared" si="102"/>
        <v>3574</v>
      </c>
      <c r="K149" s="73">
        <f t="shared" ref="K149" si="103">+K25+K37+K48+K62+K73+K79+K90+K108+K121+K135+K140+K148</f>
        <v>4054</v>
      </c>
      <c r="L149" s="73">
        <f t="shared" si="101"/>
        <v>0</v>
      </c>
      <c r="M149" s="73">
        <f t="shared" si="101"/>
        <v>0</v>
      </c>
      <c r="N149" s="73">
        <f t="shared" si="101"/>
        <v>0</v>
      </c>
      <c r="O149" s="73">
        <f t="shared" si="101"/>
        <v>0</v>
      </c>
      <c r="P149" s="73">
        <f t="shared" si="101"/>
        <v>0</v>
      </c>
      <c r="Q149" s="71">
        <f t="shared" si="101"/>
        <v>27512</v>
      </c>
      <c r="R149" s="73">
        <f t="shared" si="101"/>
        <v>40692</v>
      </c>
      <c r="S149" s="73">
        <f t="shared" si="101"/>
        <v>38545</v>
      </c>
      <c r="T149" s="73">
        <f t="shared" si="101"/>
        <v>46958</v>
      </c>
      <c r="U149" s="73">
        <f t="shared" si="101"/>
        <v>40711</v>
      </c>
      <c r="V149" s="73">
        <f t="shared" ref="V149:W149" si="104">+V25+V37+V48+V62+V73+V79+V90+V108+V121+V135+V140+V148</f>
        <v>48608</v>
      </c>
      <c r="W149" s="73">
        <f t="shared" si="104"/>
        <v>48718</v>
      </c>
      <c r="X149" s="73">
        <f t="shared" ref="X149" si="105">+X25+X37+X48+X62+X73+X79+X90+X108+X121+X135+X140+X148</f>
        <v>46767</v>
      </c>
      <c r="Y149" s="73">
        <f t="shared" si="101"/>
        <v>0</v>
      </c>
      <c r="Z149" s="73">
        <f t="shared" si="101"/>
        <v>0</v>
      </c>
      <c r="AA149" s="73">
        <f t="shared" si="101"/>
        <v>0</v>
      </c>
      <c r="AB149" s="73">
        <f t="shared" si="101"/>
        <v>0</v>
      </c>
      <c r="AC149" s="73">
        <f t="shared" si="101"/>
        <v>0</v>
      </c>
      <c r="AD149" s="71">
        <f t="shared" si="101"/>
        <v>310999</v>
      </c>
    </row>
    <row r="150" spans="1:30" x14ac:dyDescent="0.2">
      <c r="C150" s="69"/>
    </row>
  </sheetData>
  <mergeCells count="21">
    <mergeCell ref="A1:A10"/>
    <mergeCell ref="B1:B10"/>
    <mergeCell ref="C1:C11"/>
    <mergeCell ref="D1:D10"/>
    <mergeCell ref="E1:AD1"/>
    <mergeCell ref="E2:Q9"/>
    <mergeCell ref="R2:AD9"/>
    <mergeCell ref="E10:Q10"/>
    <mergeCell ref="R10:AD10"/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52.140625" style="94" bestFit="1" customWidth="1"/>
    <col min="3" max="3" width="14.42578125" style="58" customWidth="1"/>
    <col min="4" max="4" width="10" style="58" bestFit="1" customWidth="1"/>
    <col min="5" max="5" width="13.7109375" style="71" bestFit="1" customWidth="1"/>
    <col min="6" max="8" width="10.85546875" style="71" bestFit="1" customWidth="1"/>
    <col min="9" max="13" width="10.28515625" style="71" bestFit="1" customWidth="1"/>
    <col min="14" max="14" width="10.85546875" style="71" customWidth="1"/>
    <col min="15" max="15" width="9.7109375" style="71" bestFit="1" customWidth="1"/>
    <col min="16" max="16" width="10.28515625" style="71" bestFit="1" customWidth="1"/>
    <col min="17" max="17" width="11.7109375" style="71" bestFit="1" customWidth="1"/>
    <col min="18" max="18" width="14.140625" style="58" customWidth="1"/>
    <col min="19" max="19" width="15.7109375" style="58" customWidth="1"/>
    <col min="20" max="16384" width="11.42578125" style="58"/>
  </cols>
  <sheetData>
    <row r="1" spans="1:19" s="137" customFormat="1" ht="73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368" t="s">
        <v>286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70"/>
    </row>
    <row r="2" spans="1:19" s="137" customFormat="1" ht="15" customHeight="1" thickTop="1" x14ac:dyDescent="0.2">
      <c r="A2" s="354"/>
      <c r="B2" s="356"/>
      <c r="C2" s="323"/>
      <c r="D2" s="349"/>
      <c r="E2" s="338" t="s">
        <v>2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71" t="s">
        <v>3</v>
      </c>
      <c r="S2" s="372"/>
    </row>
    <row r="3" spans="1:19" s="137" customFormat="1" ht="15" customHeight="1" x14ac:dyDescent="0.2">
      <c r="A3" s="354"/>
      <c r="B3" s="356"/>
      <c r="C3" s="323"/>
      <c r="D3" s="349"/>
      <c r="E3" s="338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71"/>
      <c r="S3" s="372"/>
    </row>
    <row r="4" spans="1:19" s="137" customFormat="1" ht="15" customHeight="1" x14ac:dyDescent="0.2">
      <c r="A4" s="354"/>
      <c r="B4" s="356"/>
      <c r="C4" s="323"/>
      <c r="D4" s="349"/>
      <c r="E4" s="338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71"/>
      <c r="S4" s="372"/>
    </row>
    <row r="5" spans="1:19" s="137" customFormat="1" ht="15" customHeight="1" x14ac:dyDescent="0.2">
      <c r="A5" s="354"/>
      <c r="B5" s="356"/>
      <c r="C5" s="323"/>
      <c r="D5" s="349"/>
      <c r="E5" s="338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71"/>
      <c r="S5" s="372"/>
    </row>
    <row r="6" spans="1:19" s="137" customFormat="1" ht="15" customHeight="1" x14ac:dyDescent="0.2">
      <c r="A6" s="354"/>
      <c r="B6" s="356"/>
      <c r="C6" s="323"/>
      <c r="D6" s="349"/>
      <c r="E6" s="338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71"/>
      <c r="S6" s="372"/>
    </row>
    <row r="7" spans="1:19" s="137" customFormat="1" ht="15" customHeight="1" x14ac:dyDescent="0.2">
      <c r="A7" s="354"/>
      <c r="B7" s="356"/>
      <c r="C7" s="323"/>
      <c r="D7" s="349"/>
      <c r="E7" s="338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71"/>
      <c r="S7" s="372"/>
    </row>
    <row r="8" spans="1:19" s="137" customFormat="1" ht="15" customHeight="1" x14ac:dyDescent="0.2">
      <c r="A8" s="354"/>
      <c r="B8" s="356"/>
      <c r="C8" s="323"/>
      <c r="D8" s="349"/>
      <c r="E8" s="338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71"/>
      <c r="S8" s="372"/>
    </row>
    <row r="9" spans="1:19" s="137" customFormat="1" ht="15.75" customHeight="1" thickBot="1" x14ac:dyDescent="0.25">
      <c r="A9" s="354"/>
      <c r="B9" s="356"/>
      <c r="C9" s="323"/>
      <c r="D9" s="349"/>
      <c r="E9" s="340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73"/>
      <c r="S9" s="374"/>
    </row>
    <row r="10" spans="1:19" s="137" customFormat="1" ht="57.75" customHeight="1" thickTop="1" thickBot="1" x14ac:dyDescent="0.25">
      <c r="A10" s="355"/>
      <c r="B10" s="324"/>
      <c r="C10" s="323"/>
      <c r="D10" s="350"/>
      <c r="E10" s="345" t="s">
        <v>36</v>
      </c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5"/>
      <c r="Q10" s="345"/>
      <c r="R10" s="375" t="s">
        <v>382</v>
      </c>
      <c r="S10" s="376"/>
    </row>
    <row r="11" spans="1:19" s="137" customFormat="1" ht="15" thickBot="1" x14ac:dyDescent="0.25">
      <c r="A11" s="146"/>
      <c r="B11" s="146"/>
      <c r="C11" s="324"/>
      <c r="D11" s="140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8" t="s">
        <v>16</v>
      </c>
      <c r="R11" s="377"/>
      <c r="S11" s="378"/>
    </row>
    <row r="12" spans="1:19" ht="15" thickBot="1" x14ac:dyDescent="0.25">
      <c r="A12" s="94" t="s">
        <v>53</v>
      </c>
      <c r="B12" s="184" t="s">
        <v>40</v>
      </c>
      <c r="C12" s="59"/>
      <c r="D12" s="59"/>
      <c r="E12" s="98">
        <f>IFERROR(VLOOKUP($B12,[4]NUM7!$H$3:$P$164,2,FALSE),0)</f>
        <v>281</v>
      </c>
      <c r="F12" s="98">
        <f>IFERROR(VLOOKUP($B12,[4]NUM7!$H$3:$P$164,3,FALSE),0)</f>
        <v>245</v>
      </c>
      <c r="G12" s="98">
        <f>IFERROR(VLOOKUP($B12,[4]NUM7!$H$3:$P$164,4,FALSE),0)</f>
        <v>328</v>
      </c>
      <c r="H12" s="98">
        <f>IFERROR(VLOOKUP($B12,[4]NUM7!$H$3:$P$164,5,FALSE),0)</f>
        <v>349</v>
      </c>
      <c r="I12" s="98">
        <f>IFERROR(VLOOKUP($B12,[4]NUM7!$H$3:$P$164,6,FALSE),0)</f>
        <v>140</v>
      </c>
      <c r="J12" s="98">
        <f>IFERROR(VLOOKUP($B12,[4]NUM7!$H$3:$P$164,7,FALSE),0)</f>
        <v>374</v>
      </c>
      <c r="K12" s="98">
        <f>IFERROR(VLOOKUP($B12,[4]NUM7!$H$3:$P$164,8,FALSE),0)</f>
        <v>334</v>
      </c>
      <c r="L12" s="108"/>
      <c r="M12" s="108"/>
      <c r="N12" s="108"/>
      <c r="O12" s="108"/>
      <c r="P12" s="108"/>
      <c r="Q12" s="15">
        <f>SUM(E12:P12)</f>
        <v>2051</v>
      </c>
    </row>
    <row r="13" spans="1:19" ht="15" thickBot="1" x14ac:dyDescent="0.25">
      <c r="A13" s="94" t="s">
        <v>53</v>
      </c>
      <c r="B13" s="184" t="s">
        <v>41</v>
      </c>
      <c r="C13" s="59"/>
      <c r="D13" s="59"/>
      <c r="E13" s="98">
        <f>IFERROR(VLOOKUP($B13,[4]NUM7!$H$3:$P$164,2,FALSE),0)</f>
        <v>428</v>
      </c>
      <c r="F13" s="98">
        <f>IFERROR(VLOOKUP($B13,[4]NUM7!$H$3:$P$164,3,FALSE),0)</f>
        <v>93</v>
      </c>
      <c r="G13" s="98">
        <f>IFERROR(VLOOKUP($B13,[4]NUM7!$H$3:$P$164,4,FALSE),0)</f>
        <v>355</v>
      </c>
      <c r="H13" s="98">
        <f>IFERROR(VLOOKUP($B13,[4]NUM7!$H$3:$P$164,5,FALSE),0)</f>
        <v>274</v>
      </c>
      <c r="I13" s="98">
        <f>IFERROR(VLOOKUP($B13,[4]NUM7!$H$3:$P$164,6,FALSE),0)</f>
        <v>269</v>
      </c>
      <c r="J13" s="98">
        <f>IFERROR(VLOOKUP($B13,[4]NUM7!$H$3:$P$164,7,FALSE),0)</f>
        <v>198</v>
      </c>
      <c r="K13" s="98">
        <f>IFERROR(VLOOKUP($B13,[4]NUM7!$H$3:$P$164,8,FALSE),0)</f>
        <v>298</v>
      </c>
      <c r="L13" s="108"/>
      <c r="M13" s="108"/>
      <c r="N13" s="108"/>
      <c r="O13" s="108"/>
      <c r="Q13" s="15">
        <f t="shared" ref="Q13:Q24" si="0">SUM(E13:P13)</f>
        <v>1915</v>
      </c>
    </row>
    <row r="14" spans="1:19" ht="15" thickBot="1" x14ac:dyDescent="0.25">
      <c r="A14" s="94" t="s">
        <v>53</v>
      </c>
      <c r="B14" s="184" t="s">
        <v>42</v>
      </c>
      <c r="C14" s="59"/>
      <c r="D14" s="59"/>
      <c r="E14" s="98">
        <f>IFERROR(VLOOKUP($B14,[4]NUM7!$H$3:$P$164,2,FALSE),0)</f>
        <v>133</v>
      </c>
      <c r="F14" s="98">
        <f>IFERROR(VLOOKUP($B14,[4]NUM7!$H$3:$P$164,3,FALSE),0)</f>
        <v>89</v>
      </c>
      <c r="G14" s="98">
        <f>IFERROR(VLOOKUP($B14,[4]NUM7!$H$3:$P$164,4,FALSE),0)</f>
        <v>165</v>
      </c>
      <c r="H14" s="98">
        <f>IFERROR(VLOOKUP($B14,[4]NUM7!$H$3:$P$164,5,FALSE),0)</f>
        <v>146</v>
      </c>
      <c r="I14" s="98">
        <f>IFERROR(VLOOKUP($B14,[4]NUM7!$H$3:$P$164,6,FALSE),0)</f>
        <v>229</v>
      </c>
      <c r="J14" s="98">
        <f>IFERROR(VLOOKUP($B14,[4]NUM7!$H$3:$P$164,7,FALSE),0)</f>
        <v>136</v>
      </c>
      <c r="K14" s="98">
        <f>IFERROR(VLOOKUP($B14,[4]NUM7!$H$3:$P$164,8,FALSE),0)</f>
        <v>133</v>
      </c>
      <c r="L14" s="108"/>
      <c r="M14" s="108"/>
      <c r="N14" s="108"/>
      <c r="O14" s="108"/>
      <c r="Q14" s="15">
        <f t="shared" si="0"/>
        <v>1031</v>
      </c>
    </row>
    <row r="15" spans="1:19" ht="15" thickBot="1" x14ac:dyDescent="0.25">
      <c r="A15" s="94" t="s">
        <v>53</v>
      </c>
      <c r="B15" s="184" t="s">
        <v>43</v>
      </c>
      <c r="C15" s="59"/>
      <c r="D15" s="59"/>
      <c r="E15" s="98">
        <f>IFERROR(VLOOKUP($B15,[4]NUM7!$H$3:$P$164,2,FALSE),0)</f>
        <v>50</v>
      </c>
      <c r="F15" s="98">
        <f>IFERROR(VLOOKUP($B15,[4]NUM7!$H$3:$P$164,3,FALSE),0)</f>
        <v>235</v>
      </c>
      <c r="G15" s="98">
        <f>IFERROR(VLOOKUP($B15,[4]NUM7!$H$3:$P$164,4,FALSE),0)</f>
        <v>302</v>
      </c>
      <c r="H15" s="98">
        <f>IFERROR(VLOOKUP($B15,[4]NUM7!$H$3:$P$164,5,FALSE),0)</f>
        <v>224</v>
      </c>
      <c r="I15" s="98">
        <f>IFERROR(VLOOKUP($B15,[4]NUM7!$H$3:$P$164,6,FALSE),0)</f>
        <v>197</v>
      </c>
      <c r="J15" s="98">
        <f>IFERROR(VLOOKUP($B15,[4]NUM7!$H$3:$P$164,7,FALSE),0)</f>
        <v>256</v>
      </c>
      <c r="K15" s="98">
        <f>IFERROR(VLOOKUP($B15,[4]NUM7!$H$3:$P$164,8,FALSE),0)</f>
        <v>312</v>
      </c>
      <c r="L15" s="108"/>
      <c r="M15" s="108"/>
      <c r="N15" s="108"/>
      <c r="O15" s="108"/>
      <c r="Q15" s="15">
        <f t="shared" si="0"/>
        <v>1576</v>
      </c>
    </row>
    <row r="16" spans="1:19" ht="15" thickBot="1" x14ac:dyDescent="0.25">
      <c r="A16" s="94" t="s">
        <v>53</v>
      </c>
      <c r="B16" s="184" t="s">
        <v>44</v>
      </c>
      <c r="C16" s="62"/>
      <c r="D16" s="59"/>
      <c r="E16" s="98">
        <f>IFERROR(VLOOKUP($B16,[4]NUM7!$H$3:$P$164,2,FALSE),0)</f>
        <v>154</v>
      </c>
      <c r="F16" s="98">
        <f>IFERROR(VLOOKUP($B16,[4]NUM7!$H$3:$P$164,3,FALSE),0)</f>
        <v>103</v>
      </c>
      <c r="G16" s="98">
        <f>IFERROR(VLOOKUP($B16,[4]NUM7!$H$3:$P$164,4,FALSE),0)</f>
        <v>86</v>
      </c>
      <c r="H16" s="98">
        <f>IFERROR(VLOOKUP($B16,[4]NUM7!$H$3:$P$164,5,FALSE),0)</f>
        <v>160</v>
      </c>
      <c r="I16" s="98">
        <f>IFERROR(VLOOKUP($B16,[4]NUM7!$H$3:$P$164,6,FALSE),0)</f>
        <v>152</v>
      </c>
      <c r="J16" s="98">
        <f>IFERROR(VLOOKUP($B16,[4]NUM7!$H$3:$P$164,7,FALSE),0)</f>
        <v>205</v>
      </c>
      <c r="K16" s="98">
        <f>IFERROR(VLOOKUP($B16,[4]NUM7!$H$3:$P$164,8,FALSE),0)</f>
        <v>90</v>
      </c>
      <c r="L16" s="108"/>
      <c r="M16" s="108"/>
      <c r="N16" s="108"/>
      <c r="O16" s="108"/>
      <c r="Q16" s="15">
        <f t="shared" si="0"/>
        <v>950</v>
      </c>
    </row>
    <row r="17" spans="1:21" ht="15" thickBot="1" x14ac:dyDescent="0.25">
      <c r="A17" s="94" t="s">
        <v>53</v>
      </c>
      <c r="B17" s="184" t="s">
        <v>45</v>
      </c>
      <c r="C17" s="59"/>
      <c r="D17" s="59"/>
      <c r="E17" s="98">
        <f>IFERROR(VLOOKUP($B17,[4]NUM7!$H$3:$P$164,2,FALSE),0)</f>
        <v>216</v>
      </c>
      <c r="F17" s="98">
        <f>IFERROR(VLOOKUP($B17,[4]NUM7!$H$3:$P$164,3,FALSE),0)</f>
        <v>281</v>
      </c>
      <c r="G17" s="98">
        <f>IFERROR(VLOOKUP($B17,[4]NUM7!$H$3:$P$164,4,FALSE),0)</f>
        <v>219</v>
      </c>
      <c r="H17" s="98">
        <f>IFERROR(VLOOKUP($B17,[4]NUM7!$H$3:$P$164,5,FALSE),0)</f>
        <v>88</v>
      </c>
      <c r="I17" s="98">
        <f>IFERROR(VLOOKUP($B17,[4]NUM7!$H$3:$P$164,6,FALSE),0)</f>
        <v>152</v>
      </c>
      <c r="J17" s="98">
        <f>IFERROR(VLOOKUP($B17,[4]NUM7!$H$3:$P$164,7,FALSE),0)</f>
        <v>155</v>
      </c>
      <c r="K17" s="98">
        <f>IFERROR(VLOOKUP($B17,[4]NUM7!$H$3:$P$164,8,FALSE),0)</f>
        <v>148</v>
      </c>
      <c r="L17" s="108"/>
      <c r="M17" s="108"/>
      <c r="N17" s="108"/>
      <c r="O17" s="108"/>
      <c r="Q17" s="15">
        <f t="shared" si="0"/>
        <v>1259</v>
      </c>
    </row>
    <row r="18" spans="1:21" ht="15" thickBot="1" x14ac:dyDescent="0.25">
      <c r="A18" s="94" t="s">
        <v>53</v>
      </c>
      <c r="B18" s="184" t="s">
        <v>46</v>
      </c>
      <c r="C18" s="59"/>
      <c r="D18" s="59"/>
      <c r="E18" s="98">
        <f>IFERROR(VLOOKUP($B18,[4]NUM7!$H$3:$P$164,2,FALSE),0)</f>
        <v>16</v>
      </c>
      <c r="F18" s="98">
        <f>IFERROR(VLOOKUP($B18,[4]NUM7!$H$3:$P$164,3,FALSE),0)</f>
        <v>26</v>
      </c>
      <c r="G18" s="98">
        <f>IFERROR(VLOOKUP($B18,[4]NUM7!$H$3:$P$164,4,FALSE),0)</f>
        <v>17</v>
      </c>
      <c r="H18" s="98">
        <f>IFERROR(VLOOKUP($B18,[4]NUM7!$H$3:$P$164,5,FALSE),0)</f>
        <v>33</v>
      </c>
      <c r="I18" s="98">
        <f>IFERROR(VLOOKUP($B18,[4]NUM7!$H$3:$P$164,6,FALSE),0)</f>
        <v>39</v>
      </c>
      <c r="J18" s="98">
        <f>IFERROR(VLOOKUP($B18,[4]NUM7!$H$3:$P$164,7,FALSE),0)</f>
        <v>52</v>
      </c>
      <c r="K18" s="98">
        <f>IFERROR(VLOOKUP($B18,[4]NUM7!$H$3:$P$164,8,FALSE),0)</f>
        <v>44</v>
      </c>
      <c r="L18" s="108"/>
      <c r="M18" s="108"/>
      <c r="N18" s="108"/>
      <c r="O18" s="108"/>
      <c r="Q18" s="15">
        <f t="shared" si="0"/>
        <v>227</v>
      </c>
    </row>
    <row r="19" spans="1:21" ht="15" thickBot="1" x14ac:dyDescent="0.25">
      <c r="A19" s="94" t="s">
        <v>53</v>
      </c>
      <c r="B19" s="184" t="s">
        <v>47</v>
      </c>
      <c r="C19" s="59"/>
      <c r="D19" s="59"/>
      <c r="E19" s="98">
        <f>IFERROR(VLOOKUP($B19,[4]NUM7!$H$3:$P$164,2,FALSE),0)</f>
        <v>11</v>
      </c>
      <c r="F19" s="98">
        <f>IFERROR(VLOOKUP($B19,[4]NUM7!$H$3:$P$164,3,FALSE),0)</f>
        <v>17</v>
      </c>
      <c r="G19" s="98">
        <f>IFERROR(VLOOKUP($B19,[4]NUM7!$H$3:$P$164,4,FALSE),0)</f>
        <v>7</v>
      </c>
      <c r="H19" s="98">
        <f>IFERROR(VLOOKUP($B19,[4]NUM7!$H$3:$P$164,5,FALSE),0)</f>
        <v>20</v>
      </c>
      <c r="I19" s="98">
        <f>IFERROR(VLOOKUP($B19,[4]NUM7!$H$3:$P$164,6,FALSE),0)</f>
        <v>12</v>
      </c>
      <c r="J19" s="98">
        <f>IFERROR(VLOOKUP($B19,[4]NUM7!$H$3:$P$164,7,FALSE),0)</f>
        <v>10</v>
      </c>
      <c r="K19" s="98">
        <f>IFERROR(VLOOKUP($B19,[4]NUM7!$H$3:$P$164,8,FALSE),0)</f>
        <v>10</v>
      </c>
      <c r="L19" s="108"/>
      <c r="M19" s="108"/>
      <c r="N19" s="108"/>
      <c r="O19" s="108"/>
      <c r="Q19" s="15">
        <f t="shared" si="0"/>
        <v>87</v>
      </c>
    </row>
    <row r="20" spans="1:21" ht="15" thickBot="1" x14ac:dyDescent="0.25">
      <c r="A20" s="94" t="s">
        <v>53</v>
      </c>
      <c r="B20" s="184" t="s">
        <v>48</v>
      </c>
      <c r="C20" s="59"/>
      <c r="D20" s="59"/>
      <c r="E20" s="98">
        <f>IFERROR(VLOOKUP($B20,[4]NUM7!$H$3:$P$164,2,FALSE),0)</f>
        <v>3</v>
      </c>
      <c r="F20" s="98">
        <f>IFERROR(VLOOKUP($B20,[4]NUM7!$H$3:$P$164,3,FALSE),0)</f>
        <v>10</v>
      </c>
      <c r="G20" s="98">
        <f>IFERROR(VLOOKUP($B20,[4]NUM7!$H$3:$P$164,4,FALSE),0)</f>
        <v>12</v>
      </c>
      <c r="H20" s="98">
        <f>IFERROR(VLOOKUP($B20,[4]NUM7!$H$3:$P$164,5,FALSE),0)</f>
        <v>20</v>
      </c>
      <c r="I20" s="98">
        <f>IFERROR(VLOOKUP($B20,[4]NUM7!$H$3:$P$164,6,FALSE),0)</f>
        <v>11</v>
      </c>
      <c r="J20" s="98">
        <f>IFERROR(VLOOKUP($B20,[4]NUM7!$H$3:$P$164,7,FALSE),0)</f>
        <v>13</v>
      </c>
      <c r="K20" s="98">
        <f>IFERROR(VLOOKUP($B20,[4]NUM7!$H$3:$P$164,8,FALSE),0)</f>
        <v>8</v>
      </c>
      <c r="L20" s="108"/>
      <c r="M20" s="108"/>
      <c r="N20" s="108"/>
      <c r="O20" s="108"/>
      <c r="Q20" s="15">
        <f t="shared" si="0"/>
        <v>77</v>
      </c>
    </row>
    <row r="21" spans="1:21" ht="15" thickBot="1" x14ac:dyDescent="0.25">
      <c r="A21" s="94" t="s">
        <v>53</v>
      </c>
      <c r="B21" s="184" t="s">
        <v>49</v>
      </c>
      <c r="C21" s="63"/>
      <c r="D21" s="59"/>
      <c r="E21" s="98">
        <f>IFERROR(VLOOKUP($B21,[4]NUM7!$H$3:$P$164,2,FALSE),0)</f>
        <v>10</v>
      </c>
      <c r="F21" s="98">
        <f>IFERROR(VLOOKUP($B21,[4]NUM7!$H$3:$P$164,3,FALSE),0)</f>
        <v>13</v>
      </c>
      <c r="G21" s="98">
        <f>IFERROR(VLOOKUP($B21,[4]NUM7!$H$3:$P$164,4,FALSE),0)</f>
        <v>31</v>
      </c>
      <c r="H21" s="98">
        <f>IFERROR(VLOOKUP($B21,[4]NUM7!$H$3:$P$164,5,FALSE),0)</f>
        <v>21</v>
      </c>
      <c r="I21" s="98">
        <f>IFERROR(VLOOKUP($B21,[4]NUM7!$H$3:$P$164,6,FALSE),0)</f>
        <v>21</v>
      </c>
      <c r="J21" s="98">
        <f>IFERROR(VLOOKUP($B21,[4]NUM7!$H$3:$P$164,7,FALSE),0)</f>
        <v>15</v>
      </c>
      <c r="K21" s="98">
        <f>IFERROR(VLOOKUP($B21,[4]NUM7!$H$3:$P$164,8,FALSE),0)</f>
        <v>30</v>
      </c>
      <c r="L21" s="108"/>
      <c r="M21" s="108"/>
      <c r="N21" s="108"/>
      <c r="O21" s="108"/>
      <c r="Q21" s="15">
        <f t="shared" si="0"/>
        <v>141</v>
      </c>
    </row>
    <row r="22" spans="1:21" ht="15" thickBot="1" x14ac:dyDescent="0.25">
      <c r="A22" s="94" t="s">
        <v>53</v>
      </c>
      <c r="B22" s="184" t="s">
        <v>50</v>
      </c>
      <c r="C22" s="59"/>
      <c r="D22" s="59"/>
      <c r="E22" s="98">
        <f>IFERROR(VLOOKUP($B22,[4]NUM7!$H$3:$P$164,2,FALSE),0)</f>
        <v>20</v>
      </c>
      <c r="F22" s="98">
        <f>IFERROR(VLOOKUP($B22,[4]NUM7!$H$3:$P$164,3,FALSE),0)</f>
        <v>30</v>
      </c>
      <c r="G22" s="98">
        <f>IFERROR(VLOOKUP($B22,[4]NUM7!$H$3:$P$164,4,FALSE),0)</f>
        <v>39</v>
      </c>
      <c r="H22" s="98">
        <f>IFERROR(VLOOKUP($B22,[4]NUM7!$H$3:$P$164,5,FALSE),0)</f>
        <v>28</v>
      </c>
      <c r="I22" s="98">
        <f>IFERROR(VLOOKUP($B22,[4]NUM7!$H$3:$P$164,6,FALSE),0)</f>
        <v>32</v>
      </c>
      <c r="J22" s="98">
        <f>IFERROR(VLOOKUP($B22,[4]NUM7!$H$3:$P$164,7,FALSE),0)</f>
        <v>36</v>
      </c>
      <c r="K22" s="98">
        <f>IFERROR(VLOOKUP($B22,[4]NUM7!$H$3:$P$164,8,FALSE),0)</f>
        <v>36</v>
      </c>
      <c r="L22" s="108"/>
      <c r="M22" s="108"/>
      <c r="N22" s="108"/>
      <c r="O22" s="108"/>
      <c r="Q22" s="15">
        <f t="shared" si="0"/>
        <v>221</v>
      </c>
    </row>
    <row r="23" spans="1:21" ht="15" thickBot="1" x14ac:dyDescent="0.25">
      <c r="A23" s="94" t="s">
        <v>53</v>
      </c>
      <c r="B23" s="184" t="s">
        <v>51</v>
      </c>
      <c r="C23" s="59"/>
      <c r="D23" s="59"/>
      <c r="E23" s="98">
        <f>IFERROR(VLOOKUP($B23,[4]NUM7!$H$3:$P$164,2,FALSE),0)</f>
        <v>9</v>
      </c>
      <c r="F23" s="98">
        <f>IFERROR(VLOOKUP($B23,[4]NUM7!$H$3:$P$164,3,FALSE),0)</f>
        <v>29</v>
      </c>
      <c r="G23" s="98">
        <f>IFERROR(VLOOKUP($B23,[4]NUM7!$H$3:$P$164,4,FALSE),0)</f>
        <v>23</v>
      </c>
      <c r="H23" s="98">
        <f>IFERROR(VLOOKUP($B23,[4]NUM7!$H$3:$P$164,5,FALSE),0)</f>
        <v>18</v>
      </c>
      <c r="I23" s="98">
        <f>IFERROR(VLOOKUP($B23,[4]NUM7!$H$3:$P$164,6,FALSE),0)</f>
        <v>32</v>
      </c>
      <c r="J23" s="98">
        <f>IFERROR(VLOOKUP($B23,[4]NUM7!$H$3:$P$164,7,FALSE),0)</f>
        <v>24</v>
      </c>
      <c r="K23" s="98">
        <f>IFERROR(VLOOKUP($B23,[4]NUM7!$H$3:$P$164,8,FALSE),0)</f>
        <v>12</v>
      </c>
      <c r="L23" s="108"/>
      <c r="M23" s="108"/>
      <c r="N23" s="108"/>
      <c r="O23" s="108"/>
      <c r="Q23" s="15">
        <f t="shared" si="0"/>
        <v>147</v>
      </c>
      <c r="U23" s="65"/>
    </row>
    <row r="24" spans="1:21" ht="15" thickBot="1" x14ac:dyDescent="0.25">
      <c r="A24" s="94" t="s">
        <v>53</v>
      </c>
      <c r="B24" s="184" t="s">
        <v>52</v>
      </c>
      <c r="C24" s="59"/>
      <c r="D24" s="59"/>
      <c r="E24" s="98">
        <f>IFERROR(VLOOKUP($B24,[4]NUM7!$H$3:$P$164,2,FALSE),0)</f>
        <v>13</v>
      </c>
      <c r="F24" s="98">
        <f>IFERROR(VLOOKUP($B24,[4]NUM7!$H$3:$P$164,3,FALSE),0)</f>
        <v>7</v>
      </c>
      <c r="G24" s="98">
        <f>IFERROR(VLOOKUP($B24,[4]NUM7!$H$3:$P$164,4,FALSE),0)</f>
        <v>11</v>
      </c>
      <c r="H24" s="98">
        <f>IFERROR(VLOOKUP($B24,[4]NUM7!$H$3:$P$164,5,FALSE),0)</f>
        <v>6</v>
      </c>
      <c r="I24" s="98">
        <f>IFERROR(VLOOKUP($B24,[4]NUM7!$H$3:$P$164,6,FALSE),0)</f>
        <v>4</v>
      </c>
      <c r="J24" s="98">
        <f>IFERROR(VLOOKUP($B24,[4]NUM7!$H$3:$P$164,7,FALSE),0)</f>
        <v>7</v>
      </c>
      <c r="K24" s="98">
        <f>IFERROR(VLOOKUP($B24,[4]NUM7!$H$3:$P$164,8,FALSE),0)</f>
        <v>16</v>
      </c>
      <c r="L24" s="108"/>
      <c r="M24" s="108"/>
      <c r="N24" s="108"/>
      <c r="O24" s="108"/>
      <c r="Q24" s="15">
        <f t="shared" si="0"/>
        <v>64</v>
      </c>
    </row>
    <row r="25" spans="1:21" ht="15" thickBot="1" x14ac:dyDescent="0.25">
      <c r="A25" s="360" t="s">
        <v>175</v>
      </c>
      <c r="B25" s="361"/>
      <c r="C25" s="276">
        <f>+D25/Metas!K69</f>
        <v>1.5228180519986478</v>
      </c>
      <c r="D25" s="116">
        <f>+Q25/R25</f>
        <v>0.16751173063371202</v>
      </c>
      <c r="E25" s="72">
        <f>SUM(E12:E24)</f>
        <v>1344</v>
      </c>
      <c r="F25" s="72">
        <f t="shared" ref="F25:P25" si="1">SUM(F12:F24)</f>
        <v>1178</v>
      </c>
      <c r="G25" s="72">
        <f t="shared" si="1"/>
        <v>1595</v>
      </c>
      <c r="H25" s="72">
        <f t="shared" si="1"/>
        <v>1387</v>
      </c>
      <c r="I25" s="72">
        <f t="shared" ref="I25:J25" si="2">SUM(I12:I24)</f>
        <v>1290</v>
      </c>
      <c r="J25" s="72">
        <f t="shared" si="2"/>
        <v>1481</v>
      </c>
      <c r="K25" s="72">
        <f t="shared" ref="K25" si="3">SUM(K12:K24)</f>
        <v>1471</v>
      </c>
      <c r="L25" s="72">
        <f t="shared" si="1"/>
        <v>0</v>
      </c>
      <c r="M25" s="72">
        <f t="shared" si="1"/>
        <v>0</v>
      </c>
      <c r="N25" s="72">
        <f t="shared" si="1"/>
        <v>0</v>
      </c>
      <c r="O25" s="72">
        <f>SUM(O12:O24)</f>
        <v>0</v>
      </c>
      <c r="P25" s="72">
        <f t="shared" si="1"/>
        <v>0</v>
      </c>
      <c r="Q25" s="117">
        <f>SUM(Q12:Q24)</f>
        <v>9746</v>
      </c>
      <c r="R25" s="362">
        <v>58181</v>
      </c>
      <c r="S25" s="363"/>
      <c r="T25" s="78"/>
    </row>
    <row r="26" spans="1:21" ht="15" thickBot="1" x14ac:dyDescent="0.25">
      <c r="A26" s="94" t="s">
        <v>54</v>
      </c>
      <c r="B26" s="184" t="s">
        <v>55</v>
      </c>
      <c r="C26" s="59"/>
      <c r="D26" s="79"/>
      <c r="E26" s="98">
        <f>IFERROR(VLOOKUP($B26,[4]NUM7!$H$3:$P$164,2,FALSE),0)</f>
        <v>385</v>
      </c>
      <c r="F26" s="98">
        <f>IFERROR(VLOOKUP($B26,[4]NUM7!$H$3:$P$164,3,FALSE),0)</f>
        <v>413</v>
      </c>
      <c r="G26" s="98">
        <f>IFERROR(VLOOKUP($B26,[4]NUM7!$H$3:$P$164,4,FALSE),0)</f>
        <v>457</v>
      </c>
      <c r="H26" s="98">
        <f>IFERROR(VLOOKUP($B26,[4]NUM7!$H$3:$P$164,5,FALSE),0)</f>
        <v>472</v>
      </c>
      <c r="I26" s="98">
        <f>IFERROR(VLOOKUP($B26,[4]NUM7!$H$3:$P$164,6,FALSE),0)</f>
        <v>580</v>
      </c>
      <c r="J26" s="98">
        <f>IFERROR(VLOOKUP($B26,[4]NUM7!$H$3:$P$164,7,FALSE),0)</f>
        <v>244</v>
      </c>
      <c r="K26" s="98">
        <f>IFERROR(VLOOKUP($B26,[4]NUM7!$H$3:$P$164,8,FALSE),0)</f>
        <v>329</v>
      </c>
      <c r="L26" s="98"/>
      <c r="M26" s="98"/>
      <c r="N26" s="98"/>
      <c r="O26" s="98"/>
      <c r="Q26" s="15">
        <f t="shared" ref="Q26:Q36" si="4">SUM(E26:P26)</f>
        <v>2880</v>
      </c>
      <c r="U26" s="80"/>
    </row>
    <row r="27" spans="1:21" ht="15" thickBot="1" x14ac:dyDescent="0.25">
      <c r="A27" s="94" t="s">
        <v>54</v>
      </c>
      <c r="B27" s="184" t="s">
        <v>56</v>
      </c>
      <c r="C27" s="59"/>
      <c r="D27" s="79"/>
      <c r="E27" s="98">
        <f>IFERROR(VLOOKUP($B27,[4]NUM7!$H$3:$P$164,2,FALSE),0)</f>
        <v>388</v>
      </c>
      <c r="F27" s="98">
        <f>IFERROR(VLOOKUP($B27,[4]NUM7!$H$3:$P$164,3,FALSE),0)</f>
        <v>329</v>
      </c>
      <c r="G27" s="98">
        <f>IFERROR(VLOOKUP($B27,[4]NUM7!$H$3:$P$164,4,FALSE),0)</f>
        <v>366</v>
      </c>
      <c r="H27" s="98">
        <f>IFERROR(VLOOKUP($B27,[4]NUM7!$H$3:$P$164,5,FALSE),0)</f>
        <v>223</v>
      </c>
      <c r="I27" s="98">
        <f>IFERROR(VLOOKUP($B27,[4]NUM7!$H$3:$P$164,6,FALSE),0)</f>
        <v>219</v>
      </c>
      <c r="J27" s="98">
        <f>IFERROR(VLOOKUP($B27,[4]NUM7!$H$3:$P$164,7,FALSE),0)</f>
        <v>260</v>
      </c>
      <c r="K27" s="98">
        <f>IFERROR(VLOOKUP($B27,[4]NUM7!$H$3:$P$164,8,FALSE),0)</f>
        <v>299</v>
      </c>
      <c r="L27" s="98"/>
      <c r="M27" s="98"/>
      <c r="N27" s="98"/>
      <c r="O27" s="98"/>
      <c r="Q27" s="15">
        <f t="shared" si="4"/>
        <v>2084</v>
      </c>
    </row>
    <row r="28" spans="1:21" ht="15" thickBot="1" x14ac:dyDescent="0.25">
      <c r="A28" s="94" t="s">
        <v>54</v>
      </c>
      <c r="B28" s="184" t="s">
        <v>57</v>
      </c>
      <c r="C28" s="59"/>
      <c r="D28" s="79"/>
      <c r="E28" s="98">
        <f>IFERROR(VLOOKUP($B28,[4]NUM7!$H$3:$P$164,2,FALSE),0)</f>
        <v>205</v>
      </c>
      <c r="F28" s="98">
        <f>IFERROR(VLOOKUP($B28,[4]NUM7!$H$3:$P$164,3,FALSE),0)</f>
        <v>117</v>
      </c>
      <c r="G28" s="98">
        <f>IFERROR(VLOOKUP($B28,[4]NUM7!$H$3:$P$164,4,FALSE),0)</f>
        <v>192</v>
      </c>
      <c r="H28" s="98">
        <f>IFERROR(VLOOKUP($B28,[4]NUM7!$H$3:$P$164,5,FALSE),0)</f>
        <v>243</v>
      </c>
      <c r="I28" s="98">
        <f>IFERROR(VLOOKUP($B28,[4]NUM7!$H$3:$P$164,6,FALSE),0)</f>
        <v>205</v>
      </c>
      <c r="J28" s="98">
        <f>IFERROR(VLOOKUP($B28,[4]NUM7!$H$3:$P$164,7,FALSE),0)</f>
        <v>171</v>
      </c>
      <c r="K28" s="98">
        <f>IFERROR(VLOOKUP($B28,[4]NUM7!$H$3:$P$164,8,FALSE),0)</f>
        <v>207</v>
      </c>
      <c r="L28" s="98"/>
      <c r="M28" s="98"/>
      <c r="N28" s="98"/>
      <c r="O28" s="98"/>
      <c r="Q28" s="15">
        <f t="shared" si="4"/>
        <v>1340</v>
      </c>
    </row>
    <row r="29" spans="1:21" ht="15" thickBot="1" x14ac:dyDescent="0.25">
      <c r="A29" s="94" t="s">
        <v>54</v>
      </c>
      <c r="B29" s="184" t="s">
        <v>58</v>
      </c>
      <c r="C29" s="59"/>
      <c r="D29" s="79"/>
      <c r="E29" s="98">
        <f>IFERROR(VLOOKUP($B29,[4]NUM7!$H$3:$P$164,2,FALSE),0)</f>
        <v>22</v>
      </c>
      <c r="F29" s="98">
        <f>IFERROR(VLOOKUP($B29,[4]NUM7!$H$3:$P$164,3,FALSE),0)</f>
        <v>24</v>
      </c>
      <c r="G29" s="98">
        <f>IFERROR(VLOOKUP($B29,[4]NUM7!$H$3:$P$164,4,FALSE),0)</f>
        <v>53</v>
      </c>
      <c r="H29" s="98">
        <f>IFERROR(VLOOKUP($B29,[4]NUM7!$H$3:$P$164,5,FALSE),0)</f>
        <v>22</v>
      </c>
      <c r="I29" s="98">
        <f>IFERROR(VLOOKUP($B29,[4]NUM7!$H$3:$P$164,6,FALSE),0)</f>
        <v>34</v>
      </c>
      <c r="J29" s="98">
        <f>IFERROR(VLOOKUP($B29,[4]NUM7!$H$3:$P$164,7,FALSE),0)</f>
        <v>58</v>
      </c>
      <c r="K29" s="98">
        <f>IFERROR(VLOOKUP($B29,[4]NUM7!$H$3:$P$164,8,FALSE),0)</f>
        <v>47</v>
      </c>
      <c r="L29" s="98"/>
      <c r="M29" s="98"/>
      <c r="N29" s="98"/>
      <c r="O29" s="98"/>
      <c r="Q29" s="15">
        <f t="shared" si="4"/>
        <v>260</v>
      </c>
    </row>
    <row r="30" spans="1:21" ht="15" thickBot="1" x14ac:dyDescent="0.25">
      <c r="A30" s="94" t="s">
        <v>54</v>
      </c>
      <c r="B30" s="184" t="s">
        <v>59</v>
      </c>
      <c r="C30" s="59"/>
      <c r="D30" s="79"/>
      <c r="E30" s="98">
        <f>IFERROR(VLOOKUP($B30,[4]NUM7!$H$3:$P$164,2,FALSE),0)</f>
        <v>158</v>
      </c>
      <c r="F30" s="98">
        <f>IFERROR(VLOOKUP($B30,[4]NUM7!$H$3:$P$164,3,FALSE),0)</f>
        <v>118</v>
      </c>
      <c r="G30" s="98">
        <f>IFERROR(VLOOKUP($B30,[4]NUM7!$H$3:$P$164,4,FALSE),0)</f>
        <v>138</v>
      </c>
      <c r="H30" s="98">
        <f>IFERROR(VLOOKUP($B30,[4]NUM7!$H$3:$P$164,5,FALSE),0)</f>
        <v>97</v>
      </c>
      <c r="I30" s="98">
        <f>IFERROR(VLOOKUP($B30,[4]NUM7!$H$3:$P$164,6,FALSE),0)</f>
        <v>167</v>
      </c>
      <c r="J30" s="98">
        <f>IFERROR(VLOOKUP($B30,[4]NUM7!$H$3:$P$164,7,FALSE),0)</f>
        <v>105</v>
      </c>
      <c r="K30" s="98">
        <f>IFERROR(VLOOKUP($B30,[4]NUM7!$H$3:$P$164,8,FALSE),0)</f>
        <v>238</v>
      </c>
      <c r="L30" s="98"/>
      <c r="M30" s="98"/>
      <c r="N30" s="98"/>
      <c r="O30" s="98"/>
      <c r="Q30" s="15">
        <f t="shared" si="4"/>
        <v>1021</v>
      </c>
    </row>
    <row r="31" spans="1:21" ht="15" thickBot="1" x14ac:dyDescent="0.25">
      <c r="A31" s="94" t="s">
        <v>54</v>
      </c>
      <c r="B31" s="184" t="s">
        <v>60</v>
      </c>
      <c r="C31" s="59"/>
      <c r="D31" s="79"/>
      <c r="E31" s="98">
        <f>IFERROR(VLOOKUP($B31,[4]NUM7!$H$3:$P$164,2,FALSE),0)</f>
        <v>18</v>
      </c>
      <c r="F31" s="98">
        <f>IFERROR(VLOOKUP($B31,[4]NUM7!$H$3:$P$164,3,FALSE),0)</f>
        <v>0</v>
      </c>
      <c r="G31" s="98">
        <f>IFERROR(VLOOKUP($B31,[4]NUM7!$H$3:$P$164,4,FALSE),0)</f>
        <v>27</v>
      </c>
      <c r="H31" s="98">
        <f>IFERROR(VLOOKUP($B31,[4]NUM7!$H$3:$P$164,5,FALSE),0)</f>
        <v>37</v>
      </c>
      <c r="I31" s="98">
        <f>IFERROR(VLOOKUP($B31,[4]NUM7!$H$3:$P$164,6,FALSE),0)</f>
        <v>1</v>
      </c>
      <c r="J31" s="98">
        <f>IFERROR(VLOOKUP($B31,[4]NUM7!$H$3:$P$164,7,FALSE),0)</f>
        <v>0</v>
      </c>
      <c r="K31" s="98">
        <f>IFERROR(VLOOKUP($B31,[4]NUM7!$H$3:$P$164,8,FALSE),0)</f>
        <v>1</v>
      </c>
      <c r="L31" s="98"/>
      <c r="M31" s="98"/>
      <c r="N31" s="98"/>
      <c r="O31" s="98"/>
      <c r="Q31" s="15">
        <f t="shared" si="4"/>
        <v>84</v>
      </c>
    </row>
    <row r="32" spans="1:21" ht="15" thickBot="1" x14ac:dyDescent="0.25">
      <c r="A32" s="94" t="s">
        <v>54</v>
      </c>
      <c r="B32" s="184" t="s">
        <v>61</v>
      </c>
      <c r="C32" s="59"/>
      <c r="D32" s="79"/>
      <c r="E32" s="98">
        <f>IFERROR(VLOOKUP($B32,[4]NUM7!$H$3:$P$164,2,FALSE),0)</f>
        <v>38</v>
      </c>
      <c r="F32" s="98">
        <f>IFERROR(VLOOKUP($B32,[4]NUM7!$H$3:$P$164,3,FALSE),0)</f>
        <v>7</v>
      </c>
      <c r="G32" s="98">
        <f>IFERROR(VLOOKUP($B32,[4]NUM7!$H$3:$P$164,4,FALSE),0)</f>
        <v>38</v>
      </c>
      <c r="H32" s="98">
        <f>IFERROR(VLOOKUP($B32,[4]NUM7!$H$3:$P$164,5,FALSE),0)</f>
        <v>35</v>
      </c>
      <c r="I32" s="98">
        <f>IFERROR(VLOOKUP($B32,[4]NUM7!$H$3:$P$164,6,FALSE),0)</f>
        <v>8</v>
      </c>
      <c r="J32" s="98">
        <f>IFERROR(VLOOKUP($B32,[4]NUM7!$H$3:$P$164,7,FALSE),0)</f>
        <v>7</v>
      </c>
      <c r="K32" s="98">
        <f>IFERROR(VLOOKUP($B32,[4]NUM7!$H$3:$P$164,8,FALSE),0)</f>
        <v>0</v>
      </c>
      <c r="L32" s="98"/>
      <c r="M32" s="98"/>
      <c r="N32" s="98"/>
      <c r="O32" s="98"/>
      <c r="Q32" s="15">
        <f t="shared" si="4"/>
        <v>133</v>
      </c>
    </row>
    <row r="33" spans="1:19" ht="15" thickBot="1" x14ac:dyDescent="0.25">
      <c r="A33" s="94" t="s">
        <v>54</v>
      </c>
      <c r="B33" s="184" t="s">
        <v>62</v>
      </c>
      <c r="C33" s="59"/>
      <c r="D33" s="79"/>
      <c r="E33" s="98">
        <f>IFERROR(VLOOKUP($B33,[4]NUM7!$H$3:$P$164,2,FALSE),0)</f>
        <v>83</v>
      </c>
      <c r="F33" s="98">
        <f>IFERROR(VLOOKUP($B33,[4]NUM7!$H$3:$P$164,3,FALSE),0)</f>
        <v>92</v>
      </c>
      <c r="G33" s="98">
        <f>IFERROR(VLOOKUP($B33,[4]NUM7!$H$3:$P$164,4,FALSE),0)</f>
        <v>75</v>
      </c>
      <c r="H33" s="98">
        <f>IFERROR(VLOOKUP($B33,[4]NUM7!$H$3:$P$164,5,FALSE),0)</f>
        <v>19</v>
      </c>
      <c r="I33" s="98">
        <f>IFERROR(VLOOKUP($B33,[4]NUM7!$H$3:$P$164,6,FALSE),0)</f>
        <v>34</v>
      </c>
      <c r="J33" s="98">
        <f>IFERROR(VLOOKUP($B33,[4]NUM7!$H$3:$P$164,7,FALSE),0)</f>
        <v>32</v>
      </c>
      <c r="K33" s="98">
        <f>IFERROR(VLOOKUP($B33,[4]NUM7!$H$3:$P$164,8,FALSE),0)</f>
        <v>32</v>
      </c>
      <c r="L33" s="98"/>
      <c r="M33" s="98"/>
      <c r="N33" s="98"/>
      <c r="O33" s="98"/>
      <c r="Q33" s="15">
        <f t="shared" si="4"/>
        <v>367</v>
      </c>
    </row>
    <row r="34" spans="1:19" ht="15" thickBot="1" x14ac:dyDescent="0.25">
      <c r="A34" s="94" t="s">
        <v>54</v>
      </c>
      <c r="B34" s="184" t="s">
        <v>63</v>
      </c>
      <c r="C34" s="59"/>
      <c r="D34" s="79"/>
      <c r="E34" s="98">
        <f>IFERROR(VLOOKUP($B34,[4]NUM7!$H$3:$P$164,2,FALSE),0)</f>
        <v>1</v>
      </c>
      <c r="F34" s="98">
        <f>IFERROR(VLOOKUP($B34,[4]NUM7!$H$3:$P$164,3,FALSE),0)</f>
        <v>1</v>
      </c>
      <c r="G34" s="98">
        <f>IFERROR(VLOOKUP($B34,[4]NUM7!$H$3:$P$164,4,FALSE),0)</f>
        <v>0</v>
      </c>
      <c r="H34" s="98">
        <f>IFERROR(VLOOKUP($B34,[4]NUM7!$H$3:$P$164,5,FALSE),0)</f>
        <v>16</v>
      </c>
      <c r="I34" s="98">
        <f>IFERROR(VLOOKUP($B34,[4]NUM7!$H$3:$P$164,6,FALSE),0)</f>
        <v>0</v>
      </c>
      <c r="J34" s="98">
        <f>IFERROR(VLOOKUP($B34,[4]NUM7!$H$3:$P$164,7,FALSE),0)</f>
        <v>0</v>
      </c>
      <c r="K34" s="98">
        <f>IFERROR(VLOOKUP($B34,[4]NUM7!$H$3:$P$164,8,FALSE),0)</f>
        <v>1</v>
      </c>
      <c r="L34" s="98"/>
      <c r="M34" s="98"/>
      <c r="N34" s="98"/>
      <c r="O34" s="98"/>
      <c r="Q34" s="15">
        <f t="shared" si="4"/>
        <v>19</v>
      </c>
    </row>
    <row r="35" spans="1:19" ht="15" thickBot="1" x14ac:dyDescent="0.25">
      <c r="A35" s="94" t="s">
        <v>54</v>
      </c>
      <c r="B35" s="184" t="s">
        <v>64</v>
      </c>
      <c r="C35" s="59"/>
      <c r="D35" s="79"/>
      <c r="E35" s="98">
        <f>IFERROR(VLOOKUP($B35,[4]NUM7!$H$3:$P$164,2,FALSE),0)</f>
        <v>19</v>
      </c>
      <c r="F35" s="98">
        <f>IFERROR(VLOOKUP($B35,[4]NUM7!$H$3:$P$164,3,FALSE),0)</f>
        <v>13</v>
      </c>
      <c r="G35" s="98">
        <f>IFERROR(VLOOKUP($B35,[4]NUM7!$H$3:$P$164,4,FALSE),0)</f>
        <v>31</v>
      </c>
      <c r="H35" s="98">
        <f>IFERROR(VLOOKUP($B35,[4]NUM7!$H$3:$P$164,5,FALSE),0)</f>
        <v>16</v>
      </c>
      <c r="I35" s="98">
        <f>IFERROR(VLOOKUP($B35,[4]NUM7!$H$3:$P$164,6,FALSE),0)</f>
        <v>25</v>
      </c>
      <c r="J35" s="98">
        <f>IFERROR(VLOOKUP($B35,[4]NUM7!$H$3:$P$164,7,FALSE),0)</f>
        <v>26</v>
      </c>
      <c r="K35" s="98">
        <f>IFERROR(VLOOKUP($B35,[4]NUM7!$H$3:$P$164,8,FALSE),0)</f>
        <v>10</v>
      </c>
      <c r="L35" s="98"/>
      <c r="M35" s="98"/>
      <c r="N35" s="98"/>
      <c r="O35" s="98"/>
      <c r="Q35" s="15">
        <f t="shared" si="4"/>
        <v>140</v>
      </c>
    </row>
    <row r="36" spans="1:19" ht="15" thickBot="1" x14ac:dyDescent="0.25">
      <c r="A36" s="94" t="s">
        <v>54</v>
      </c>
      <c r="B36" s="184" t="s">
        <v>346</v>
      </c>
      <c r="C36" s="59"/>
      <c r="D36" s="79"/>
      <c r="E36" s="98">
        <f>IFERROR(VLOOKUP($B36,[4]NUM7!$H$3:$P$164,2,FALSE),0)</f>
        <v>0</v>
      </c>
      <c r="F36" s="98">
        <f>IFERROR(VLOOKUP($B36,[4]NUM7!$H$3:$P$164,3,FALSE),0)</f>
        <v>0</v>
      </c>
      <c r="G36" s="98">
        <f>IFERROR(VLOOKUP($B36,[4]NUM7!$H$3:$P$164,4,FALSE),0)</f>
        <v>15</v>
      </c>
      <c r="H36" s="98">
        <f>IFERROR(VLOOKUP($B36,[4]NUM7!$H$3:$P$164,5,FALSE),0)</f>
        <v>39</v>
      </c>
      <c r="I36" s="98">
        <f>IFERROR(VLOOKUP($B36,[4]NUM7!$H$3:$P$164,6,FALSE),0)</f>
        <v>42</v>
      </c>
      <c r="J36" s="98">
        <f>IFERROR(VLOOKUP($B36,[4]NUM7!$H$3:$P$164,7,FALSE),0)</f>
        <v>24</v>
      </c>
      <c r="K36" s="98">
        <f>IFERROR(VLOOKUP($B36,[4]NUM7!$H$3:$P$164,8,FALSE),0)</f>
        <v>45</v>
      </c>
      <c r="L36" s="98"/>
      <c r="M36" s="98"/>
      <c r="N36" s="98"/>
      <c r="O36" s="98"/>
      <c r="Q36" s="15">
        <f t="shared" si="4"/>
        <v>165</v>
      </c>
    </row>
    <row r="37" spans="1:19" s="61" customFormat="1" ht="15" thickBot="1" x14ac:dyDescent="0.25">
      <c r="A37" s="360" t="s">
        <v>176</v>
      </c>
      <c r="B37" s="361"/>
      <c r="C37" s="276">
        <f>+D37/Metas!K67</f>
        <v>1.2451320690784706</v>
      </c>
      <c r="D37" s="116">
        <f>+Q37/R37</f>
        <v>0.15128250801567511</v>
      </c>
      <c r="E37" s="117">
        <f>SUM(E26:E36)</f>
        <v>1317</v>
      </c>
      <c r="F37" s="117">
        <f t="shared" ref="F37:P37" si="5">SUM(F26:F36)</f>
        <v>1114</v>
      </c>
      <c r="G37" s="117">
        <f t="shared" si="5"/>
        <v>1392</v>
      </c>
      <c r="H37" s="117">
        <f t="shared" si="5"/>
        <v>1219</v>
      </c>
      <c r="I37" s="117">
        <f t="shared" ref="I37:J37" si="6">SUM(I26:I36)</f>
        <v>1315</v>
      </c>
      <c r="J37" s="117">
        <f t="shared" si="6"/>
        <v>927</v>
      </c>
      <c r="K37" s="117">
        <f t="shared" ref="K37" si="7">SUM(K26:K36)</f>
        <v>1209</v>
      </c>
      <c r="L37" s="117">
        <f t="shared" si="5"/>
        <v>0</v>
      </c>
      <c r="M37" s="117">
        <f t="shared" si="5"/>
        <v>0</v>
      </c>
      <c r="N37" s="117">
        <f t="shared" si="5"/>
        <v>0</v>
      </c>
      <c r="O37" s="117">
        <f t="shared" si="5"/>
        <v>0</v>
      </c>
      <c r="P37" s="117">
        <f t="shared" si="5"/>
        <v>0</v>
      </c>
      <c r="Q37" s="117">
        <f>SUM(Q26:Q36)</f>
        <v>8493</v>
      </c>
      <c r="R37" s="364">
        <v>56140</v>
      </c>
      <c r="S37" s="365"/>
    </row>
    <row r="38" spans="1:19" ht="15" thickBot="1" x14ac:dyDescent="0.25">
      <c r="A38" s="94" t="s">
        <v>75</v>
      </c>
      <c r="B38" s="184" t="s">
        <v>65</v>
      </c>
      <c r="C38" s="59"/>
      <c r="D38" s="79"/>
      <c r="E38" s="98">
        <f>IFERROR(VLOOKUP($B38,[4]NUM7!$H$3:$P$164,2,FALSE),0)</f>
        <v>17</v>
      </c>
      <c r="F38" s="98">
        <f>IFERROR(VLOOKUP($B38,[4]NUM7!$H$3:$P$164,3,FALSE),0)</f>
        <v>14</v>
      </c>
      <c r="G38" s="98">
        <f>IFERROR(VLOOKUP($B38,[4]NUM7!$H$3:$P$164,4,FALSE),0)</f>
        <v>23</v>
      </c>
      <c r="H38" s="98">
        <f>IFERROR(VLOOKUP($B38,[4]NUM7!$H$3:$P$164,5,FALSE),0)</f>
        <v>7</v>
      </c>
      <c r="I38" s="98">
        <f>IFERROR(VLOOKUP($B38,[4]NUM7!$H$3:$P$164,6,FALSE),0)</f>
        <v>5</v>
      </c>
      <c r="J38" s="98">
        <f>IFERROR(VLOOKUP($B38,[4]NUM7!$H$3:$P$164,7,FALSE),0)</f>
        <v>9</v>
      </c>
      <c r="K38" s="98">
        <f>IFERROR(VLOOKUP($B38,[4]NUM7!$H$3:$P$164,8,FALSE),0)</f>
        <v>37</v>
      </c>
      <c r="L38" s="98"/>
      <c r="M38" s="98"/>
      <c r="N38" s="98"/>
      <c r="O38" s="98"/>
      <c r="Q38" s="15">
        <f t="shared" ref="Q38:Q47" si="8">SUM(E38:P38)</f>
        <v>112</v>
      </c>
    </row>
    <row r="39" spans="1:19" ht="15" thickBot="1" x14ac:dyDescent="0.25">
      <c r="A39" s="94" t="s">
        <v>75</v>
      </c>
      <c r="B39" s="184" t="s">
        <v>66</v>
      </c>
      <c r="C39" s="59"/>
      <c r="D39" s="79"/>
      <c r="E39" s="98">
        <f>IFERROR(VLOOKUP($B39,[4]NUM7!$H$3:$P$164,2,FALSE),0)</f>
        <v>6</v>
      </c>
      <c r="F39" s="98">
        <f>IFERROR(VLOOKUP($B39,[4]NUM7!$H$3:$P$164,3,FALSE),0)</f>
        <v>7</v>
      </c>
      <c r="G39" s="98">
        <f>IFERROR(VLOOKUP($B39,[4]NUM7!$H$3:$P$164,4,FALSE),0)</f>
        <v>5</v>
      </c>
      <c r="H39" s="98">
        <f>IFERROR(VLOOKUP($B39,[4]NUM7!$H$3:$P$164,5,FALSE),0)</f>
        <v>6</v>
      </c>
      <c r="I39" s="98">
        <f>IFERROR(VLOOKUP($B39,[4]NUM7!$H$3:$P$164,6,FALSE),0)</f>
        <v>17</v>
      </c>
      <c r="J39" s="98">
        <f>IFERROR(VLOOKUP($B39,[4]NUM7!$H$3:$P$164,7,FALSE),0)</f>
        <v>15</v>
      </c>
      <c r="K39" s="98">
        <f>IFERROR(VLOOKUP($B39,[4]NUM7!$H$3:$P$164,8,FALSE),0)</f>
        <v>12</v>
      </c>
      <c r="L39" s="98"/>
      <c r="M39" s="98"/>
      <c r="N39" s="98"/>
      <c r="O39" s="98"/>
      <c r="Q39" s="15">
        <f t="shared" si="8"/>
        <v>68</v>
      </c>
    </row>
    <row r="40" spans="1:19" ht="15" thickBot="1" x14ac:dyDescent="0.25">
      <c r="A40" s="94" t="s">
        <v>75</v>
      </c>
      <c r="B40" s="184" t="s">
        <v>67</v>
      </c>
      <c r="C40" s="59"/>
      <c r="D40" s="79"/>
      <c r="E40" s="98">
        <f>IFERROR(VLOOKUP($B40,[4]NUM7!$H$3:$P$164,2,FALSE),0)</f>
        <v>18</v>
      </c>
      <c r="F40" s="98">
        <f>IFERROR(VLOOKUP($B40,[4]NUM7!$H$3:$P$164,3,FALSE),0)</f>
        <v>14</v>
      </c>
      <c r="G40" s="98">
        <f>IFERROR(VLOOKUP($B40,[4]NUM7!$H$3:$P$164,4,FALSE),0)</f>
        <v>30</v>
      </c>
      <c r="H40" s="98">
        <f>IFERROR(VLOOKUP($B40,[4]NUM7!$H$3:$P$164,5,FALSE),0)</f>
        <v>22</v>
      </c>
      <c r="I40" s="98">
        <f>IFERROR(VLOOKUP($B40,[4]NUM7!$H$3:$P$164,6,FALSE),0)</f>
        <v>16</v>
      </c>
      <c r="J40" s="98">
        <f>IFERROR(VLOOKUP($B40,[4]NUM7!$H$3:$P$164,7,FALSE),0)</f>
        <v>36</v>
      </c>
      <c r="K40" s="98">
        <f>IFERROR(VLOOKUP($B40,[4]NUM7!$H$3:$P$164,8,FALSE),0)</f>
        <v>62</v>
      </c>
      <c r="L40" s="98"/>
      <c r="M40" s="98"/>
      <c r="N40" s="98"/>
      <c r="O40" s="98"/>
      <c r="Q40" s="15">
        <f t="shared" si="8"/>
        <v>198</v>
      </c>
    </row>
    <row r="41" spans="1:19" ht="15" thickBot="1" x14ac:dyDescent="0.25">
      <c r="A41" s="94" t="s">
        <v>75</v>
      </c>
      <c r="B41" s="184" t="s">
        <v>68</v>
      </c>
      <c r="C41" s="59"/>
      <c r="D41" s="79"/>
      <c r="E41" s="98">
        <f>IFERROR(VLOOKUP($B41,[4]NUM7!$H$3:$P$164,2,FALSE),0)</f>
        <v>13</v>
      </c>
      <c r="F41" s="98">
        <f>IFERROR(VLOOKUP($B41,[4]NUM7!$H$3:$P$164,3,FALSE),0)</f>
        <v>0</v>
      </c>
      <c r="G41" s="98">
        <f>IFERROR(VLOOKUP($B41,[4]NUM7!$H$3:$P$164,4,FALSE),0)</f>
        <v>8</v>
      </c>
      <c r="H41" s="98">
        <f>IFERROR(VLOOKUP($B41,[4]NUM7!$H$3:$P$164,5,FALSE),0)</f>
        <v>16</v>
      </c>
      <c r="I41" s="98">
        <f>IFERROR(VLOOKUP($B41,[4]NUM7!$H$3:$P$164,6,FALSE),0)</f>
        <v>16</v>
      </c>
      <c r="J41" s="98">
        <f>IFERROR(VLOOKUP($B41,[4]NUM7!$H$3:$P$164,7,FALSE),0)</f>
        <v>3</v>
      </c>
      <c r="K41" s="98">
        <f>IFERROR(VLOOKUP($B41,[4]NUM7!$H$3:$P$164,8,FALSE),0)</f>
        <v>3</v>
      </c>
      <c r="L41" s="98"/>
      <c r="M41" s="98"/>
      <c r="N41" s="98"/>
      <c r="O41" s="98"/>
      <c r="Q41" s="15">
        <f t="shared" si="8"/>
        <v>59</v>
      </c>
    </row>
    <row r="42" spans="1:19" ht="15" thickBot="1" x14ac:dyDescent="0.25">
      <c r="A42" s="94" t="s">
        <v>75</v>
      </c>
      <c r="B42" s="184" t="s">
        <v>69</v>
      </c>
      <c r="C42" s="59"/>
      <c r="D42" s="79"/>
      <c r="E42" s="98">
        <f>IFERROR(VLOOKUP($B42,[4]NUM7!$H$3:$P$164,2,FALSE),0)</f>
        <v>23</v>
      </c>
      <c r="F42" s="98">
        <f>IFERROR(VLOOKUP($B42,[4]NUM7!$H$3:$P$164,3,FALSE),0)</f>
        <v>18</v>
      </c>
      <c r="G42" s="98">
        <f>IFERROR(VLOOKUP($B42,[4]NUM7!$H$3:$P$164,4,FALSE),0)</f>
        <v>26</v>
      </c>
      <c r="H42" s="98">
        <f>IFERROR(VLOOKUP($B42,[4]NUM7!$H$3:$P$164,5,FALSE),0)</f>
        <v>12</v>
      </c>
      <c r="I42" s="98">
        <f>IFERROR(VLOOKUP($B42,[4]NUM7!$H$3:$P$164,6,FALSE),0)</f>
        <v>47</v>
      </c>
      <c r="J42" s="98">
        <f>IFERROR(VLOOKUP($B42,[4]NUM7!$H$3:$P$164,7,FALSE),0)</f>
        <v>23</v>
      </c>
      <c r="K42" s="98">
        <f>IFERROR(VLOOKUP($B42,[4]NUM7!$H$3:$P$164,8,FALSE),0)</f>
        <v>53</v>
      </c>
      <c r="L42" s="98"/>
      <c r="M42" s="98"/>
      <c r="N42" s="98"/>
      <c r="O42" s="98"/>
      <c r="Q42" s="15">
        <f t="shared" si="8"/>
        <v>202</v>
      </c>
    </row>
    <row r="43" spans="1:19" ht="15" thickBot="1" x14ac:dyDescent="0.25">
      <c r="A43" s="94" t="s">
        <v>75</v>
      </c>
      <c r="B43" s="184" t="s">
        <v>70</v>
      </c>
      <c r="C43" s="59"/>
      <c r="D43" s="79"/>
      <c r="E43" s="98">
        <f>IFERROR(VLOOKUP($B43,[4]NUM7!$H$3:$P$164,2,FALSE),0)</f>
        <v>0</v>
      </c>
      <c r="F43" s="98">
        <f>IFERROR(VLOOKUP($B43,[4]NUM7!$H$3:$P$164,3,FALSE),0)</f>
        <v>7</v>
      </c>
      <c r="G43" s="98">
        <f>IFERROR(VLOOKUP($B43,[4]NUM7!$H$3:$P$164,4,FALSE),0)</f>
        <v>20</v>
      </c>
      <c r="H43" s="98">
        <f>IFERROR(VLOOKUP($B43,[4]NUM7!$H$3:$P$164,5,FALSE),0)</f>
        <v>11</v>
      </c>
      <c r="I43" s="98">
        <f>IFERROR(VLOOKUP($B43,[4]NUM7!$H$3:$P$164,6,FALSE),0)</f>
        <v>18</v>
      </c>
      <c r="J43" s="98">
        <f>IFERROR(VLOOKUP($B43,[4]NUM7!$H$3:$P$164,7,FALSE),0)</f>
        <v>11</v>
      </c>
      <c r="K43" s="98">
        <f>IFERROR(VLOOKUP($B43,[4]NUM7!$H$3:$P$164,8,FALSE),0)</f>
        <v>12</v>
      </c>
      <c r="L43" s="98"/>
      <c r="M43" s="98"/>
      <c r="N43" s="98"/>
      <c r="O43" s="98"/>
      <c r="Q43" s="15">
        <f t="shared" si="8"/>
        <v>79</v>
      </c>
    </row>
    <row r="44" spans="1:19" ht="15" thickBot="1" x14ac:dyDescent="0.25">
      <c r="A44" s="94" t="s">
        <v>75</v>
      </c>
      <c r="B44" s="184" t="s">
        <v>71</v>
      </c>
      <c r="C44" s="59"/>
      <c r="D44" s="79"/>
      <c r="E44" s="98">
        <f>IFERROR(VLOOKUP($B44,[4]NUM7!$H$3:$P$164,2,FALSE),0)</f>
        <v>9</v>
      </c>
      <c r="F44" s="98">
        <f>IFERROR(VLOOKUP($B44,[4]NUM7!$H$3:$P$164,3,FALSE),0)</f>
        <v>22</v>
      </c>
      <c r="G44" s="98">
        <f>IFERROR(VLOOKUP($B44,[4]NUM7!$H$3:$P$164,4,FALSE),0)</f>
        <v>21</v>
      </c>
      <c r="H44" s="98">
        <f>IFERROR(VLOOKUP($B44,[4]NUM7!$H$3:$P$164,5,FALSE),0)</f>
        <v>23</v>
      </c>
      <c r="I44" s="98">
        <f>IFERROR(VLOOKUP($B44,[4]NUM7!$H$3:$P$164,6,FALSE),0)</f>
        <v>31</v>
      </c>
      <c r="J44" s="98">
        <f>IFERROR(VLOOKUP($B44,[4]NUM7!$H$3:$P$164,7,FALSE),0)</f>
        <v>36</v>
      </c>
      <c r="K44" s="98">
        <f>IFERROR(VLOOKUP($B44,[4]NUM7!$H$3:$P$164,8,FALSE),0)</f>
        <v>19</v>
      </c>
      <c r="L44" s="98"/>
      <c r="M44" s="98"/>
      <c r="N44" s="98"/>
      <c r="O44" s="98"/>
      <c r="Q44" s="15">
        <f t="shared" si="8"/>
        <v>161</v>
      </c>
    </row>
    <row r="45" spans="1:19" ht="15" thickBot="1" x14ac:dyDescent="0.25">
      <c r="A45" s="94" t="s">
        <v>75</v>
      </c>
      <c r="B45" s="184" t="s">
        <v>72</v>
      </c>
      <c r="C45" s="59"/>
      <c r="D45" s="79"/>
      <c r="E45" s="98">
        <f>IFERROR(VLOOKUP($B45,[4]NUM7!$H$3:$P$164,2,FALSE),0)</f>
        <v>19</v>
      </c>
      <c r="F45" s="98">
        <f>IFERROR(VLOOKUP($B45,[4]NUM7!$H$3:$P$164,3,FALSE),0)</f>
        <v>5</v>
      </c>
      <c r="G45" s="98">
        <f>IFERROR(VLOOKUP($B45,[4]NUM7!$H$3:$P$164,4,FALSE),0)</f>
        <v>10</v>
      </c>
      <c r="H45" s="98">
        <f>IFERROR(VLOOKUP($B45,[4]NUM7!$H$3:$P$164,5,FALSE),0)</f>
        <v>7</v>
      </c>
      <c r="I45" s="98">
        <f>IFERROR(VLOOKUP($B45,[4]NUM7!$H$3:$P$164,6,FALSE),0)</f>
        <v>3</v>
      </c>
      <c r="J45" s="98">
        <f>IFERROR(VLOOKUP($B45,[4]NUM7!$H$3:$P$164,7,FALSE),0)</f>
        <v>5</v>
      </c>
      <c r="K45" s="98">
        <f>IFERROR(VLOOKUP($B45,[4]NUM7!$H$3:$P$164,8,FALSE),0)</f>
        <v>5</v>
      </c>
      <c r="L45" s="98"/>
      <c r="M45" s="98"/>
      <c r="N45" s="98"/>
      <c r="O45" s="98"/>
      <c r="Q45" s="15">
        <f t="shared" si="8"/>
        <v>54</v>
      </c>
    </row>
    <row r="46" spans="1:19" ht="15" thickBot="1" x14ac:dyDescent="0.25">
      <c r="A46" s="94" t="s">
        <v>75</v>
      </c>
      <c r="B46" s="184" t="s">
        <v>73</v>
      </c>
      <c r="C46" s="59"/>
      <c r="D46" s="79"/>
      <c r="E46" s="98">
        <f>IFERROR(VLOOKUP($B46,[4]NUM7!$H$3:$P$164,2,FALSE),0)</f>
        <v>24</v>
      </c>
      <c r="F46" s="98">
        <f>IFERROR(VLOOKUP($B46,[4]NUM7!$H$3:$P$164,3,FALSE),0)</f>
        <v>32</v>
      </c>
      <c r="G46" s="98">
        <f>IFERROR(VLOOKUP($B46,[4]NUM7!$H$3:$P$164,4,FALSE),0)</f>
        <v>38</v>
      </c>
      <c r="H46" s="98">
        <f>IFERROR(VLOOKUP($B46,[4]NUM7!$H$3:$P$164,5,FALSE),0)</f>
        <v>33</v>
      </c>
      <c r="I46" s="98">
        <f>IFERROR(VLOOKUP($B46,[4]NUM7!$H$3:$P$164,6,FALSE),0)</f>
        <v>21</v>
      </c>
      <c r="J46" s="98">
        <f>IFERROR(VLOOKUP($B46,[4]NUM7!$H$3:$P$164,7,FALSE),0)</f>
        <v>44</v>
      </c>
      <c r="K46" s="98">
        <f>IFERROR(VLOOKUP($B46,[4]NUM7!$H$3:$P$164,8,FALSE),0)</f>
        <v>93</v>
      </c>
      <c r="L46" s="98"/>
      <c r="M46" s="98"/>
      <c r="N46" s="98"/>
      <c r="O46" s="98"/>
      <c r="Q46" s="15">
        <f t="shared" si="8"/>
        <v>285</v>
      </c>
    </row>
    <row r="47" spans="1:19" ht="15" thickBot="1" x14ac:dyDescent="0.25">
      <c r="A47" s="94" t="s">
        <v>75</v>
      </c>
      <c r="B47" s="184" t="s">
        <v>74</v>
      </c>
      <c r="C47" s="59"/>
      <c r="D47" s="79"/>
      <c r="E47" s="98">
        <f>IFERROR(VLOOKUP($B47,[4]NUM7!$H$3:$P$164,2,FALSE),0)</f>
        <v>6</v>
      </c>
      <c r="F47" s="98">
        <f>IFERROR(VLOOKUP($B47,[4]NUM7!$H$3:$P$164,3,FALSE),0)</f>
        <v>0</v>
      </c>
      <c r="G47" s="98">
        <f>IFERROR(VLOOKUP($B47,[4]NUM7!$H$3:$P$164,4,FALSE),0)</f>
        <v>7</v>
      </c>
      <c r="H47" s="98">
        <f>IFERROR(VLOOKUP($B47,[4]NUM7!$H$3:$P$164,5,FALSE),0)</f>
        <v>7</v>
      </c>
      <c r="I47" s="98">
        <f>IFERROR(VLOOKUP($B47,[4]NUM7!$H$3:$P$164,6,FALSE),0)</f>
        <v>15</v>
      </c>
      <c r="J47" s="98">
        <f>IFERROR(VLOOKUP($B47,[4]NUM7!$H$3:$P$164,7,FALSE),0)</f>
        <v>7</v>
      </c>
      <c r="K47" s="98">
        <f>IFERROR(VLOOKUP($B47,[4]NUM7!$H$3:$P$164,8,FALSE),0)</f>
        <v>13</v>
      </c>
      <c r="L47" s="98"/>
      <c r="M47" s="98"/>
      <c r="N47" s="98"/>
      <c r="O47" s="98"/>
      <c r="Q47" s="15">
        <f t="shared" si="8"/>
        <v>55</v>
      </c>
    </row>
    <row r="48" spans="1:19" s="61" customFormat="1" ht="15" thickBot="1" x14ac:dyDescent="0.25">
      <c r="A48" s="351" t="s">
        <v>177</v>
      </c>
      <c r="B48" s="352"/>
      <c r="C48" s="276">
        <f>+D48/Metas!K76</f>
        <v>1.3429157431451679</v>
      </c>
      <c r="D48" s="18">
        <f>+Q48/R48</f>
        <v>0.30845650593651563</v>
      </c>
      <c r="E48" s="12">
        <f>SUM(E38:E47)</f>
        <v>135</v>
      </c>
      <c r="F48" s="12">
        <f t="shared" ref="F48:P48" si="9">SUM(F38:F47)</f>
        <v>119</v>
      </c>
      <c r="G48" s="12">
        <f t="shared" si="9"/>
        <v>188</v>
      </c>
      <c r="H48" s="12">
        <f t="shared" si="9"/>
        <v>144</v>
      </c>
      <c r="I48" s="12">
        <f t="shared" ref="I48:J48" si="10">SUM(I38:I47)</f>
        <v>189</v>
      </c>
      <c r="J48" s="12">
        <f t="shared" si="10"/>
        <v>189</v>
      </c>
      <c r="K48" s="12">
        <f t="shared" ref="K48" si="11">SUM(K38:K47)</f>
        <v>309</v>
      </c>
      <c r="L48" s="12">
        <f t="shared" si="9"/>
        <v>0</v>
      </c>
      <c r="M48" s="12">
        <f t="shared" si="9"/>
        <v>0</v>
      </c>
      <c r="N48" s="12">
        <f t="shared" si="9"/>
        <v>0</v>
      </c>
      <c r="O48" s="12">
        <f t="shared" si="9"/>
        <v>0</v>
      </c>
      <c r="P48" s="12">
        <f t="shared" si="9"/>
        <v>0</v>
      </c>
      <c r="Q48" s="12">
        <f>SUM(Q38:Q47)</f>
        <v>1273</v>
      </c>
      <c r="R48" s="366">
        <v>4127</v>
      </c>
      <c r="S48" s="367"/>
    </row>
    <row r="49" spans="1:19" ht="15" thickBot="1" x14ac:dyDescent="0.25">
      <c r="A49" s="185" t="s">
        <v>89</v>
      </c>
      <c r="B49" s="184" t="s">
        <v>76</v>
      </c>
      <c r="C49" s="59"/>
      <c r="D49" s="79"/>
      <c r="E49" s="98">
        <f>IFERROR(VLOOKUP($B49,[4]NUM7!$H$3:$P$164,2,FALSE),0)</f>
        <v>27</v>
      </c>
      <c r="F49" s="98">
        <f>IFERROR(VLOOKUP($B49,[4]NUM7!$H$3:$P$164,3,FALSE),0)</f>
        <v>0</v>
      </c>
      <c r="G49" s="98">
        <f>IFERROR(VLOOKUP($B49,[4]NUM7!$H$3:$P$164,4,FALSE),0)</f>
        <v>116</v>
      </c>
      <c r="H49" s="98">
        <f>IFERROR(VLOOKUP($B49,[4]NUM7!$H$3:$P$164,5,FALSE),0)</f>
        <v>6</v>
      </c>
      <c r="I49" s="98">
        <f>IFERROR(VLOOKUP($B49,[4]NUM7!$H$3:$P$164,6,FALSE),0)</f>
        <v>16</v>
      </c>
      <c r="J49" s="98">
        <f>IFERROR(VLOOKUP($B49,[4]NUM7!$H$3:$P$164,7,FALSE),0)</f>
        <v>143</v>
      </c>
      <c r="K49" s="98">
        <f>IFERROR(VLOOKUP($B49,[4]NUM7!$H$3:$P$164,8,FALSE),0)</f>
        <v>55</v>
      </c>
      <c r="L49" s="98"/>
      <c r="M49" s="98"/>
      <c r="N49" s="98"/>
      <c r="O49" s="98"/>
      <c r="Q49" s="15">
        <f t="shared" ref="Q49:Q61" si="12">SUM(E49:P49)</f>
        <v>363</v>
      </c>
    </row>
    <row r="50" spans="1:19" ht="15" thickBot="1" x14ac:dyDescent="0.25">
      <c r="A50" s="185" t="s">
        <v>89</v>
      </c>
      <c r="B50" s="184" t="s">
        <v>77</v>
      </c>
      <c r="C50" s="59"/>
      <c r="D50" s="79"/>
      <c r="E50" s="98">
        <f>IFERROR(VLOOKUP($B50,[4]NUM7!$H$3:$P$164,2,FALSE),0)</f>
        <v>10</v>
      </c>
      <c r="F50" s="98">
        <f>IFERROR(VLOOKUP($B50,[4]NUM7!$H$3:$P$164,3,FALSE),0)</f>
        <v>3</v>
      </c>
      <c r="G50" s="98">
        <f>IFERROR(VLOOKUP($B50,[4]NUM7!$H$3:$P$164,4,FALSE),0)</f>
        <v>30</v>
      </c>
      <c r="H50" s="98">
        <f>IFERROR(VLOOKUP($B50,[4]NUM7!$H$3:$P$164,5,FALSE),0)</f>
        <v>4</v>
      </c>
      <c r="I50" s="98">
        <f>IFERROR(VLOOKUP($B50,[4]NUM7!$H$3:$P$164,6,FALSE),0)</f>
        <v>9</v>
      </c>
      <c r="J50" s="98">
        <f>IFERROR(VLOOKUP($B50,[4]NUM7!$H$3:$P$164,7,FALSE),0)</f>
        <v>1</v>
      </c>
      <c r="K50" s="98">
        <f>IFERROR(VLOOKUP($B50,[4]NUM7!$H$3:$P$164,8,FALSE),0)</f>
        <v>10</v>
      </c>
      <c r="L50" s="98"/>
      <c r="M50" s="98"/>
      <c r="N50" s="98"/>
      <c r="O50" s="98"/>
      <c r="Q50" s="15">
        <f t="shared" si="12"/>
        <v>67</v>
      </c>
    </row>
    <row r="51" spans="1:19" ht="15" thickBot="1" x14ac:dyDescent="0.25">
      <c r="A51" s="185" t="s">
        <v>89</v>
      </c>
      <c r="B51" s="184" t="s">
        <v>78</v>
      </c>
      <c r="C51" s="59"/>
      <c r="D51" s="79"/>
      <c r="E51" s="98">
        <f>IFERROR(VLOOKUP($B51,[4]NUM7!$H$3:$P$164,2,FALSE),0)</f>
        <v>29</v>
      </c>
      <c r="F51" s="98">
        <f>IFERROR(VLOOKUP($B51,[4]NUM7!$H$3:$P$164,3,FALSE),0)</f>
        <v>3</v>
      </c>
      <c r="G51" s="98">
        <f>IFERROR(VLOOKUP($B51,[4]NUM7!$H$3:$P$164,4,FALSE),0)</f>
        <v>16</v>
      </c>
      <c r="H51" s="98">
        <f>IFERROR(VLOOKUP($B51,[4]NUM7!$H$3:$P$164,5,FALSE),0)</f>
        <v>28</v>
      </c>
      <c r="I51" s="98">
        <f>IFERROR(VLOOKUP($B51,[4]NUM7!$H$3:$P$164,6,FALSE),0)</f>
        <v>13</v>
      </c>
      <c r="J51" s="98">
        <f>IFERROR(VLOOKUP($B51,[4]NUM7!$H$3:$P$164,7,FALSE),0)</f>
        <v>18</v>
      </c>
      <c r="K51" s="98">
        <f>IFERROR(VLOOKUP($B51,[4]NUM7!$H$3:$P$164,8,FALSE),0)</f>
        <v>6</v>
      </c>
      <c r="L51" s="98"/>
      <c r="M51" s="98"/>
      <c r="N51" s="98"/>
      <c r="O51" s="98"/>
      <c r="Q51" s="15">
        <f t="shared" si="12"/>
        <v>113</v>
      </c>
    </row>
    <row r="52" spans="1:19" ht="15" thickBot="1" x14ac:dyDescent="0.25">
      <c r="A52" s="185" t="s">
        <v>89</v>
      </c>
      <c r="B52" s="184" t="s">
        <v>79</v>
      </c>
      <c r="C52" s="59"/>
      <c r="D52" s="79"/>
      <c r="E52" s="98">
        <f>IFERROR(VLOOKUP($B52,[4]NUM7!$H$3:$P$164,2,FALSE),0)</f>
        <v>4</v>
      </c>
      <c r="F52" s="98">
        <f>IFERROR(VLOOKUP($B52,[4]NUM7!$H$3:$P$164,3,FALSE),0)</f>
        <v>3</v>
      </c>
      <c r="G52" s="98">
        <f>IFERROR(VLOOKUP($B52,[4]NUM7!$H$3:$P$164,4,FALSE),0)</f>
        <v>5</v>
      </c>
      <c r="H52" s="98">
        <f>IFERROR(VLOOKUP($B52,[4]NUM7!$H$3:$P$164,5,FALSE),0)</f>
        <v>0</v>
      </c>
      <c r="I52" s="98">
        <f>IFERROR(VLOOKUP($B52,[4]NUM7!$H$3:$P$164,6,FALSE),0)</f>
        <v>1</v>
      </c>
      <c r="J52" s="98">
        <f>IFERROR(VLOOKUP($B52,[4]NUM7!$H$3:$P$164,7,FALSE),0)</f>
        <v>4</v>
      </c>
      <c r="K52" s="98">
        <f>IFERROR(VLOOKUP($B52,[4]NUM7!$H$3:$P$164,8,FALSE),0)</f>
        <v>0</v>
      </c>
      <c r="L52" s="98"/>
      <c r="M52" s="98"/>
      <c r="N52" s="98"/>
      <c r="O52" s="98"/>
      <c r="Q52" s="15">
        <f t="shared" si="12"/>
        <v>17</v>
      </c>
    </row>
    <row r="53" spans="1:19" ht="15" thickBot="1" x14ac:dyDescent="0.25">
      <c r="A53" s="185" t="s">
        <v>89</v>
      </c>
      <c r="B53" s="184" t="s">
        <v>80</v>
      </c>
      <c r="C53" s="59"/>
      <c r="D53" s="79"/>
      <c r="E53" s="98">
        <f>IFERROR(VLOOKUP($B53,[4]NUM7!$H$3:$P$164,2,FALSE),0)</f>
        <v>6</v>
      </c>
      <c r="F53" s="98">
        <f>IFERROR(VLOOKUP($B53,[4]NUM7!$H$3:$P$164,3,FALSE),0)</f>
        <v>0</v>
      </c>
      <c r="G53" s="98">
        <f>IFERROR(VLOOKUP($B53,[4]NUM7!$H$3:$P$164,4,FALSE),0)</f>
        <v>1</v>
      </c>
      <c r="H53" s="98">
        <f>IFERROR(VLOOKUP($B53,[4]NUM7!$H$3:$P$164,5,FALSE),0)</f>
        <v>3</v>
      </c>
      <c r="I53" s="98">
        <f>IFERROR(VLOOKUP($B53,[4]NUM7!$H$3:$P$164,6,FALSE),0)</f>
        <v>6</v>
      </c>
      <c r="J53" s="98">
        <f>IFERROR(VLOOKUP($B53,[4]NUM7!$H$3:$P$164,7,FALSE),0)</f>
        <v>2</v>
      </c>
      <c r="K53" s="98">
        <f>IFERROR(VLOOKUP($B53,[4]NUM7!$H$3:$P$164,8,FALSE),0)</f>
        <v>0</v>
      </c>
      <c r="L53" s="98"/>
      <c r="M53" s="98"/>
      <c r="N53" s="98"/>
      <c r="O53" s="98"/>
      <c r="Q53" s="15">
        <f t="shared" si="12"/>
        <v>18</v>
      </c>
    </row>
    <row r="54" spans="1:19" ht="15" thickBot="1" x14ac:dyDescent="0.25">
      <c r="A54" s="185" t="s">
        <v>89</v>
      </c>
      <c r="B54" s="184" t="s">
        <v>81</v>
      </c>
      <c r="C54" s="59"/>
      <c r="D54" s="79"/>
      <c r="E54" s="98">
        <f>IFERROR(VLOOKUP($B54,[4]NUM7!$H$3:$P$164,2,FALSE),0)</f>
        <v>5</v>
      </c>
      <c r="F54" s="98">
        <f>IFERROR(VLOOKUP($B54,[4]NUM7!$H$3:$P$164,3,FALSE),0)</f>
        <v>4</v>
      </c>
      <c r="G54" s="98">
        <f>IFERROR(VLOOKUP($B54,[4]NUM7!$H$3:$P$164,4,FALSE),0)</f>
        <v>31</v>
      </c>
      <c r="H54" s="98">
        <f>IFERROR(VLOOKUP($B54,[4]NUM7!$H$3:$P$164,5,FALSE),0)</f>
        <v>3</v>
      </c>
      <c r="I54" s="98">
        <f>IFERROR(VLOOKUP($B54,[4]NUM7!$H$3:$P$164,6,FALSE),0)</f>
        <v>0</v>
      </c>
      <c r="J54" s="98">
        <f>IFERROR(VLOOKUP($B54,[4]NUM7!$H$3:$P$164,7,FALSE),0)</f>
        <v>0</v>
      </c>
      <c r="K54" s="98">
        <f>IFERROR(VLOOKUP($B54,[4]NUM7!$H$3:$P$164,8,FALSE),0)</f>
        <v>0</v>
      </c>
      <c r="L54" s="98"/>
      <c r="M54" s="98"/>
      <c r="N54" s="98"/>
      <c r="O54" s="98"/>
      <c r="Q54" s="15">
        <f t="shared" si="12"/>
        <v>43</v>
      </c>
    </row>
    <row r="55" spans="1:19" ht="15" thickBot="1" x14ac:dyDescent="0.25">
      <c r="A55" s="185" t="s">
        <v>89</v>
      </c>
      <c r="B55" s="184" t="s">
        <v>82</v>
      </c>
      <c r="C55" s="59"/>
      <c r="D55" s="79"/>
      <c r="E55" s="98">
        <f>IFERROR(VLOOKUP($B55,[4]NUM7!$H$3:$P$164,2,FALSE),0)</f>
        <v>3</v>
      </c>
      <c r="F55" s="98">
        <f>IFERROR(VLOOKUP($B55,[4]NUM7!$H$3:$P$164,3,FALSE),0)</f>
        <v>0</v>
      </c>
      <c r="G55" s="98">
        <f>IFERROR(VLOOKUP($B55,[4]NUM7!$H$3:$P$164,4,FALSE),0)</f>
        <v>8</v>
      </c>
      <c r="H55" s="98">
        <f>IFERROR(VLOOKUP($B55,[4]NUM7!$H$3:$P$164,5,FALSE),0)</f>
        <v>3</v>
      </c>
      <c r="I55" s="98">
        <f>IFERROR(VLOOKUP($B55,[4]NUM7!$H$3:$P$164,6,FALSE),0)</f>
        <v>0</v>
      </c>
      <c r="J55" s="98">
        <f>IFERROR(VLOOKUP($B55,[4]NUM7!$H$3:$P$164,7,FALSE),0)</f>
        <v>1</v>
      </c>
      <c r="K55" s="98">
        <f>IFERROR(VLOOKUP($B55,[4]NUM7!$H$3:$P$164,8,FALSE),0)</f>
        <v>1</v>
      </c>
      <c r="L55" s="98"/>
      <c r="M55" s="98"/>
      <c r="N55" s="98"/>
      <c r="O55" s="98"/>
      <c r="Q55" s="15">
        <f t="shared" si="12"/>
        <v>16</v>
      </c>
    </row>
    <row r="56" spans="1:19" ht="15" thickBot="1" x14ac:dyDescent="0.25">
      <c r="A56" s="185" t="s">
        <v>89</v>
      </c>
      <c r="B56" s="184" t="s">
        <v>83</v>
      </c>
      <c r="C56" s="59"/>
      <c r="D56" s="79"/>
      <c r="E56" s="98">
        <f>IFERROR(VLOOKUP($B56,[4]NUM7!$H$3:$P$164,2,FALSE),0)</f>
        <v>1</v>
      </c>
      <c r="F56" s="98">
        <f>IFERROR(VLOOKUP($B56,[4]NUM7!$H$3:$P$164,3,FALSE),0)</f>
        <v>0</v>
      </c>
      <c r="G56" s="98">
        <f>IFERROR(VLOOKUP($B56,[4]NUM7!$H$3:$P$164,4,FALSE),0)</f>
        <v>0</v>
      </c>
      <c r="H56" s="98">
        <f>IFERROR(VLOOKUP($B56,[4]NUM7!$H$3:$P$164,5,FALSE),0)</f>
        <v>0</v>
      </c>
      <c r="I56" s="98">
        <f>IFERROR(VLOOKUP($B56,[4]NUM7!$H$3:$P$164,6,FALSE),0)</f>
        <v>0</v>
      </c>
      <c r="J56" s="98">
        <f>IFERROR(VLOOKUP($B56,[4]NUM7!$H$3:$P$164,7,FALSE),0)</f>
        <v>0</v>
      </c>
      <c r="K56" s="98">
        <f>IFERROR(VLOOKUP($B56,[4]NUM7!$H$3:$P$164,8,FALSE),0)</f>
        <v>0</v>
      </c>
      <c r="L56" s="98"/>
      <c r="M56" s="98"/>
      <c r="N56" s="98"/>
      <c r="O56" s="98"/>
      <c r="Q56" s="15">
        <f t="shared" si="12"/>
        <v>1</v>
      </c>
    </row>
    <row r="57" spans="1:19" ht="15" thickBot="1" x14ac:dyDescent="0.25">
      <c r="A57" s="185" t="s">
        <v>89</v>
      </c>
      <c r="B57" s="184" t="s">
        <v>84</v>
      </c>
      <c r="C57" s="59"/>
      <c r="D57" s="79"/>
      <c r="E57" s="98">
        <f>IFERROR(VLOOKUP($B57,[4]NUM7!$H$3:$P$164,2,FALSE),0)</f>
        <v>1</v>
      </c>
      <c r="F57" s="98">
        <f>IFERROR(VLOOKUP($B57,[4]NUM7!$H$3:$P$164,3,FALSE),0)</f>
        <v>0</v>
      </c>
      <c r="G57" s="98">
        <f>IFERROR(VLOOKUP($B57,[4]NUM7!$H$3:$P$164,4,FALSE),0)</f>
        <v>13</v>
      </c>
      <c r="H57" s="98">
        <f>IFERROR(VLOOKUP($B57,[4]NUM7!$H$3:$P$164,5,FALSE),0)</f>
        <v>14</v>
      </c>
      <c r="I57" s="98">
        <f>IFERROR(VLOOKUP($B57,[4]NUM7!$H$3:$P$164,6,FALSE),0)</f>
        <v>4</v>
      </c>
      <c r="J57" s="98">
        <f>IFERROR(VLOOKUP($B57,[4]NUM7!$H$3:$P$164,7,FALSE),0)</f>
        <v>4</v>
      </c>
      <c r="K57" s="98">
        <f>IFERROR(VLOOKUP($B57,[4]NUM7!$H$3:$P$164,8,FALSE),0)</f>
        <v>1</v>
      </c>
      <c r="L57" s="98"/>
      <c r="M57" s="98"/>
      <c r="N57" s="98"/>
      <c r="O57" s="98"/>
      <c r="Q57" s="15">
        <f t="shared" si="12"/>
        <v>37</v>
      </c>
    </row>
    <row r="58" spans="1:19" ht="15" thickBot="1" x14ac:dyDescent="0.25">
      <c r="A58" s="185" t="s">
        <v>89</v>
      </c>
      <c r="B58" s="184" t="s">
        <v>85</v>
      </c>
      <c r="C58" s="59"/>
      <c r="D58" s="79"/>
      <c r="E58" s="98">
        <f>IFERROR(VLOOKUP($B58,[4]NUM7!$H$3:$P$164,2,FALSE),0)</f>
        <v>29</v>
      </c>
      <c r="F58" s="98">
        <f>IFERROR(VLOOKUP($B58,[4]NUM7!$H$3:$P$164,3,FALSE),0)</f>
        <v>10</v>
      </c>
      <c r="G58" s="98">
        <f>IFERROR(VLOOKUP($B58,[4]NUM7!$H$3:$P$164,4,FALSE),0)</f>
        <v>13</v>
      </c>
      <c r="H58" s="98">
        <f>IFERROR(VLOOKUP($B58,[4]NUM7!$H$3:$P$164,5,FALSE),0)</f>
        <v>12</v>
      </c>
      <c r="I58" s="98">
        <f>IFERROR(VLOOKUP($B58,[4]NUM7!$H$3:$P$164,6,FALSE),0)</f>
        <v>20</v>
      </c>
      <c r="J58" s="98">
        <f>IFERROR(VLOOKUP($B58,[4]NUM7!$H$3:$P$164,7,FALSE),0)</f>
        <v>26</v>
      </c>
      <c r="K58" s="98">
        <f>IFERROR(VLOOKUP($B58,[4]NUM7!$H$3:$P$164,8,FALSE),0)</f>
        <v>8</v>
      </c>
      <c r="L58" s="98"/>
      <c r="M58" s="98"/>
      <c r="N58" s="98"/>
      <c r="O58" s="98"/>
      <c r="Q58" s="15">
        <f t="shared" si="12"/>
        <v>118</v>
      </c>
    </row>
    <row r="59" spans="1:19" ht="15" thickBot="1" x14ac:dyDescent="0.25">
      <c r="A59" s="185" t="s">
        <v>89</v>
      </c>
      <c r="B59" s="184" t="s">
        <v>86</v>
      </c>
      <c r="C59" s="59"/>
      <c r="D59" s="79"/>
      <c r="E59" s="98">
        <f>IFERROR(VLOOKUP($B59,[4]NUM7!$H$3:$P$164,2,FALSE),0)</f>
        <v>9</v>
      </c>
      <c r="F59" s="98">
        <f>IFERROR(VLOOKUP($B59,[4]NUM7!$H$3:$P$164,3,FALSE),0)</f>
        <v>0</v>
      </c>
      <c r="G59" s="98">
        <f>IFERROR(VLOOKUP($B59,[4]NUM7!$H$3:$P$164,4,FALSE),0)</f>
        <v>3</v>
      </c>
      <c r="H59" s="98">
        <f>IFERROR(VLOOKUP($B59,[4]NUM7!$H$3:$P$164,5,FALSE),0)</f>
        <v>9</v>
      </c>
      <c r="I59" s="98">
        <f>IFERROR(VLOOKUP($B59,[4]NUM7!$H$3:$P$164,6,FALSE),0)</f>
        <v>6</v>
      </c>
      <c r="J59" s="98">
        <f>IFERROR(VLOOKUP($B59,[4]NUM7!$H$3:$P$164,7,FALSE),0)</f>
        <v>5</v>
      </c>
      <c r="K59" s="98">
        <f>IFERROR(VLOOKUP($B59,[4]NUM7!$H$3:$P$164,8,FALSE),0)</f>
        <v>0</v>
      </c>
      <c r="L59" s="98"/>
      <c r="M59" s="98"/>
      <c r="N59" s="98"/>
      <c r="O59" s="98"/>
      <c r="Q59" s="15">
        <f t="shared" si="12"/>
        <v>32</v>
      </c>
    </row>
    <row r="60" spans="1:19" ht="15" thickBot="1" x14ac:dyDescent="0.25">
      <c r="A60" s="185" t="s">
        <v>89</v>
      </c>
      <c r="B60" s="184" t="s">
        <v>87</v>
      </c>
      <c r="C60" s="59"/>
      <c r="D60" s="79"/>
      <c r="E60" s="98">
        <f>IFERROR(VLOOKUP($B60,[4]NUM7!$H$3:$P$164,2,FALSE),0)</f>
        <v>0</v>
      </c>
      <c r="F60" s="98">
        <f>IFERROR(VLOOKUP($B60,[4]NUM7!$H$3:$P$164,3,FALSE),0)</f>
        <v>3</v>
      </c>
      <c r="G60" s="98">
        <f>IFERROR(VLOOKUP($B60,[4]NUM7!$H$3:$P$164,4,FALSE),0)</f>
        <v>2</v>
      </c>
      <c r="H60" s="98">
        <f>IFERROR(VLOOKUP($B60,[4]NUM7!$H$3:$P$164,5,FALSE),0)</f>
        <v>5</v>
      </c>
      <c r="I60" s="98">
        <f>IFERROR(VLOOKUP($B60,[4]NUM7!$H$3:$P$164,6,FALSE),0)</f>
        <v>0</v>
      </c>
      <c r="J60" s="98">
        <f>IFERROR(VLOOKUP($B60,[4]NUM7!$H$3:$P$164,7,FALSE),0)</f>
        <v>2</v>
      </c>
      <c r="K60" s="98">
        <f>IFERROR(VLOOKUP($B60,[4]NUM7!$H$3:$P$164,8,FALSE),0)</f>
        <v>5</v>
      </c>
      <c r="L60" s="98"/>
      <c r="M60" s="98"/>
      <c r="N60" s="98"/>
      <c r="O60" s="98"/>
      <c r="Q60" s="15">
        <f t="shared" si="12"/>
        <v>17</v>
      </c>
    </row>
    <row r="61" spans="1:19" ht="15" thickBot="1" x14ac:dyDescent="0.25">
      <c r="A61" s="185" t="s">
        <v>89</v>
      </c>
      <c r="B61" s="184" t="s">
        <v>88</v>
      </c>
      <c r="C61" s="59"/>
      <c r="D61" s="79"/>
      <c r="E61" s="98">
        <f>IFERROR(VLOOKUP($B61,[4]NUM7!$H$3:$P$164,2,FALSE),0)</f>
        <v>0</v>
      </c>
      <c r="F61" s="98">
        <f>IFERROR(VLOOKUP($B61,[4]NUM7!$H$3:$P$164,3,FALSE),0)</f>
        <v>0</v>
      </c>
      <c r="G61" s="98">
        <f>IFERROR(VLOOKUP($B61,[4]NUM7!$H$3:$P$164,4,FALSE),0)</f>
        <v>0</v>
      </c>
      <c r="H61" s="98">
        <f>IFERROR(VLOOKUP($B61,[4]NUM7!$H$3:$P$164,5,FALSE),0)</f>
        <v>1</v>
      </c>
      <c r="I61" s="98">
        <f>IFERROR(VLOOKUP($B61,[4]NUM7!$H$3:$P$164,6,FALSE),0)</f>
        <v>0</v>
      </c>
      <c r="J61" s="98">
        <f>IFERROR(VLOOKUP($B61,[4]NUM7!$H$3:$P$164,7,FALSE),0)</f>
        <v>2</v>
      </c>
      <c r="K61" s="98">
        <f>IFERROR(VLOOKUP($B61,[4]NUM7!$H$3:$P$164,8,FALSE),0)</f>
        <v>0</v>
      </c>
      <c r="L61" s="98"/>
      <c r="M61" s="98"/>
      <c r="N61" s="98"/>
      <c r="O61" s="98"/>
      <c r="Q61" s="15">
        <f t="shared" si="12"/>
        <v>3</v>
      </c>
    </row>
    <row r="62" spans="1:19" s="61" customFormat="1" ht="15" thickBot="1" x14ac:dyDescent="0.25">
      <c r="A62" s="351" t="s">
        <v>178</v>
      </c>
      <c r="B62" s="352"/>
      <c r="C62" s="276">
        <f>+D62/Metas!K68</f>
        <v>1.0582759983649364</v>
      </c>
      <c r="D62" s="18">
        <f>+Q62/R62</f>
        <v>0.22033898305084745</v>
      </c>
      <c r="E62" s="12">
        <f>SUM(E49:E61)</f>
        <v>124</v>
      </c>
      <c r="F62" s="12">
        <f t="shared" ref="F62:P62" si="13">SUM(F49:F61)</f>
        <v>26</v>
      </c>
      <c r="G62" s="12">
        <f t="shared" si="13"/>
        <v>238</v>
      </c>
      <c r="H62" s="12">
        <f t="shared" si="13"/>
        <v>88</v>
      </c>
      <c r="I62" s="12">
        <f t="shared" ref="I62:J62" si="14">SUM(I49:I61)</f>
        <v>75</v>
      </c>
      <c r="J62" s="12">
        <f t="shared" si="14"/>
        <v>208</v>
      </c>
      <c r="K62" s="12">
        <f t="shared" ref="K62" si="15">SUM(K49:K61)</f>
        <v>86</v>
      </c>
      <c r="L62" s="12">
        <f t="shared" si="13"/>
        <v>0</v>
      </c>
      <c r="M62" s="12">
        <f t="shared" si="13"/>
        <v>0</v>
      </c>
      <c r="N62" s="12">
        <f t="shared" si="13"/>
        <v>0</v>
      </c>
      <c r="O62" s="12">
        <f t="shared" si="13"/>
        <v>0</v>
      </c>
      <c r="P62" s="12">
        <f t="shared" si="13"/>
        <v>0</v>
      </c>
      <c r="Q62" s="12">
        <f>SUM(Q49:Q61)</f>
        <v>845</v>
      </c>
      <c r="R62" s="358">
        <v>3835</v>
      </c>
      <c r="S62" s="359"/>
    </row>
    <row r="63" spans="1:19" ht="15" thickBot="1" x14ac:dyDescent="0.25">
      <c r="A63" s="185" t="s">
        <v>100</v>
      </c>
      <c r="B63" s="184" t="s">
        <v>90</v>
      </c>
      <c r="C63" s="59"/>
      <c r="D63" s="79"/>
      <c r="E63" s="98">
        <f>IFERROR(VLOOKUP($B63,[4]NUM7!$H$3:$P$164,2,FALSE),0)</f>
        <v>36</v>
      </c>
      <c r="F63" s="98">
        <f>IFERROR(VLOOKUP($B63,[4]NUM7!$H$3:$P$164,3,FALSE),0)</f>
        <v>20</v>
      </c>
      <c r="G63" s="98">
        <f>IFERROR(VLOOKUP($B63,[4]NUM7!$H$3:$P$164,4,FALSE),0)</f>
        <v>79</v>
      </c>
      <c r="H63" s="98">
        <f>IFERROR(VLOOKUP($B63,[4]NUM7!$H$3:$P$164,5,FALSE),0)</f>
        <v>45</v>
      </c>
      <c r="I63" s="98">
        <f>IFERROR(VLOOKUP($B63,[4]NUM7!$H$3:$P$164,6,FALSE),0)</f>
        <v>4</v>
      </c>
      <c r="J63" s="98">
        <f>IFERROR(VLOOKUP($B63,[4]NUM7!$H$3:$P$164,7,FALSE),0)</f>
        <v>39</v>
      </c>
      <c r="K63" s="98">
        <f>IFERROR(VLOOKUP($B63,[4]NUM7!$H$3:$P$164,8,FALSE),0)</f>
        <v>70</v>
      </c>
      <c r="L63" s="98"/>
      <c r="M63" s="98"/>
      <c r="N63" s="98"/>
      <c r="O63" s="98"/>
      <c r="Q63" s="15">
        <f t="shared" ref="Q63:Q72" si="16">SUM(E63:P63)</f>
        <v>293</v>
      </c>
    </row>
    <row r="64" spans="1:19" ht="15" thickBot="1" x14ac:dyDescent="0.25">
      <c r="A64" s="185" t="s">
        <v>100</v>
      </c>
      <c r="B64" s="184" t="s">
        <v>91</v>
      </c>
      <c r="C64" s="59"/>
      <c r="D64" s="79"/>
      <c r="E64" s="98">
        <f>IFERROR(VLOOKUP($B64,[4]NUM7!$H$3:$P$164,2,FALSE),0)</f>
        <v>0</v>
      </c>
      <c r="F64" s="98">
        <f>IFERROR(VLOOKUP($B64,[4]NUM7!$H$3:$P$164,3,FALSE),0)</f>
        <v>0</v>
      </c>
      <c r="G64" s="98">
        <f>IFERROR(VLOOKUP($B64,[4]NUM7!$H$3:$P$164,4,FALSE),0)</f>
        <v>0</v>
      </c>
      <c r="H64" s="98">
        <f>IFERROR(VLOOKUP($B64,[4]NUM7!$H$3:$P$164,5,FALSE),0)</f>
        <v>0</v>
      </c>
      <c r="I64" s="98">
        <f>IFERROR(VLOOKUP($B64,[4]NUM7!$H$3:$P$164,6,FALSE),0)</f>
        <v>0</v>
      </c>
      <c r="J64" s="98">
        <f>IFERROR(VLOOKUP($B64,[4]NUM7!$H$3:$P$164,7,FALSE),0)</f>
        <v>0</v>
      </c>
      <c r="K64" s="98">
        <f>IFERROR(VLOOKUP($B64,[4]NUM7!$H$3:$P$164,8,FALSE),0)</f>
        <v>0</v>
      </c>
      <c r="L64" s="98"/>
      <c r="M64" s="98"/>
      <c r="N64" s="98"/>
      <c r="O64" s="98"/>
      <c r="Q64" s="15">
        <f t="shared" si="16"/>
        <v>0</v>
      </c>
    </row>
    <row r="65" spans="1:22" ht="15" thickBot="1" x14ac:dyDescent="0.25">
      <c r="A65" s="185" t="s">
        <v>100</v>
      </c>
      <c r="B65" s="184" t="s">
        <v>92</v>
      </c>
      <c r="C65" s="59"/>
      <c r="D65" s="79"/>
      <c r="E65" s="98">
        <f>IFERROR(VLOOKUP($B65,[4]NUM7!$H$3:$P$164,2,FALSE),0)</f>
        <v>0</v>
      </c>
      <c r="F65" s="98">
        <f>IFERROR(VLOOKUP($B65,[4]NUM7!$H$3:$P$164,3,FALSE),0)</f>
        <v>0</v>
      </c>
      <c r="G65" s="98">
        <f>IFERROR(VLOOKUP($B65,[4]NUM7!$H$3:$P$164,4,FALSE),0)</f>
        <v>0</v>
      </c>
      <c r="H65" s="98">
        <f>IFERROR(VLOOKUP($B65,[4]NUM7!$H$3:$P$164,5,FALSE),0)</f>
        <v>0</v>
      </c>
      <c r="I65" s="98">
        <f>IFERROR(VLOOKUP($B65,[4]NUM7!$H$3:$P$164,6,FALSE),0)</f>
        <v>0</v>
      </c>
      <c r="J65" s="98">
        <f>IFERROR(VLOOKUP($B65,[4]NUM7!$H$3:$P$164,7,FALSE),0)</f>
        <v>0</v>
      </c>
      <c r="K65" s="98">
        <f>IFERROR(VLOOKUP($B65,[4]NUM7!$H$3:$P$164,8,FALSE),0)</f>
        <v>0</v>
      </c>
      <c r="L65" s="98"/>
      <c r="M65" s="98"/>
      <c r="N65" s="98"/>
      <c r="O65" s="98"/>
      <c r="Q65" s="15">
        <f t="shared" si="16"/>
        <v>0</v>
      </c>
    </row>
    <row r="66" spans="1:22" ht="15" thickBot="1" x14ac:dyDescent="0.25">
      <c r="A66" s="185" t="s">
        <v>100</v>
      </c>
      <c r="B66" s="184" t="s">
        <v>93</v>
      </c>
      <c r="C66" s="59"/>
      <c r="D66" s="79"/>
      <c r="E66" s="98">
        <f>IFERROR(VLOOKUP($B66,[4]NUM7!$H$3:$P$164,2,FALSE),0)</f>
        <v>0</v>
      </c>
      <c r="F66" s="98">
        <f>IFERROR(VLOOKUP($B66,[4]NUM7!$H$3:$P$164,3,FALSE),0)</f>
        <v>0</v>
      </c>
      <c r="G66" s="98">
        <f>IFERROR(VLOOKUP($B66,[4]NUM7!$H$3:$P$164,4,FALSE),0)</f>
        <v>0</v>
      </c>
      <c r="H66" s="98">
        <f>IFERROR(VLOOKUP($B66,[4]NUM7!$H$3:$P$164,5,FALSE),0)</f>
        <v>0</v>
      </c>
      <c r="I66" s="98">
        <f>IFERROR(VLOOKUP($B66,[4]NUM7!$H$3:$P$164,6,FALSE),0)</f>
        <v>0</v>
      </c>
      <c r="J66" s="98">
        <f>IFERROR(VLOOKUP($B66,[4]NUM7!$H$3:$P$164,7,FALSE),0)</f>
        <v>0</v>
      </c>
      <c r="K66" s="98">
        <f>IFERROR(VLOOKUP($B66,[4]NUM7!$H$3:$P$164,8,FALSE),0)</f>
        <v>0</v>
      </c>
      <c r="L66" s="98"/>
      <c r="M66" s="98"/>
      <c r="N66" s="98"/>
      <c r="O66" s="98"/>
      <c r="Q66" s="15">
        <f t="shared" si="16"/>
        <v>0</v>
      </c>
    </row>
    <row r="67" spans="1:22" ht="15" thickBot="1" x14ac:dyDescent="0.25">
      <c r="A67" s="185" t="s">
        <v>100</v>
      </c>
      <c r="B67" s="184" t="s">
        <v>94</v>
      </c>
      <c r="C67" s="59"/>
      <c r="D67" s="79"/>
      <c r="E67" s="98">
        <f>IFERROR(VLOOKUP($B67,[4]NUM7!$H$3:$P$164,2,FALSE),0)</f>
        <v>0</v>
      </c>
      <c r="F67" s="98">
        <f>IFERROR(VLOOKUP($B67,[4]NUM7!$H$3:$P$164,3,FALSE),0)</f>
        <v>0</v>
      </c>
      <c r="G67" s="98">
        <f>IFERROR(VLOOKUP($B67,[4]NUM7!$H$3:$P$164,4,FALSE),0)</f>
        <v>0</v>
      </c>
      <c r="H67" s="98">
        <f>IFERROR(VLOOKUP($B67,[4]NUM7!$H$3:$P$164,5,FALSE),0)</f>
        <v>0</v>
      </c>
      <c r="I67" s="98">
        <f>IFERROR(VLOOKUP($B67,[4]NUM7!$H$3:$P$164,6,FALSE),0)</f>
        <v>0</v>
      </c>
      <c r="J67" s="98">
        <f>IFERROR(VLOOKUP($B67,[4]NUM7!$H$3:$P$164,7,FALSE),0)</f>
        <v>0</v>
      </c>
      <c r="K67" s="98">
        <f>IFERROR(VLOOKUP($B67,[4]NUM7!$H$3:$P$164,8,FALSE),0)</f>
        <v>0</v>
      </c>
      <c r="L67" s="98"/>
      <c r="M67" s="98"/>
      <c r="N67" s="98"/>
      <c r="O67" s="98"/>
      <c r="Q67" s="15">
        <f t="shared" si="16"/>
        <v>0</v>
      </c>
    </row>
    <row r="68" spans="1:22" ht="15" thickBot="1" x14ac:dyDescent="0.25">
      <c r="A68" s="185" t="s">
        <v>100</v>
      </c>
      <c r="B68" s="184" t="s">
        <v>95</v>
      </c>
      <c r="C68" s="59"/>
      <c r="D68" s="79"/>
      <c r="E68" s="98">
        <f>IFERROR(VLOOKUP($B68,[4]NUM7!$H$3:$P$164,2,FALSE),0)</f>
        <v>0</v>
      </c>
      <c r="F68" s="98">
        <f>IFERROR(VLOOKUP($B68,[4]NUM7!$H$3:$P$164,3,FALSE),0)</f>
        <v>0</v>
      </c>
      <c r="G68" s="98">
        <f>IFERROR(VLOOKUP($B68,[4]NUM7!$H$3:$P$164,4,FALSE),0)</f>
        <v>0</v>
      </c>
      <c r="H68" s="98">
        <f>IFERROR(VLOOKUP($B68,[4]NUM7!$H$3:$P$164,5,FALSE),0)</f>
        <v>0</v>
      </c>
      <c r="I68" s="98">
        <f>IFERROR(VLOOKUP($B68,[4]NUM7!$H$3:$P$164,6,FALSE),0)</f>
        <v>0</v>
      </c>
      <c r="J68" s="98">
        <f>IFERROR(VLOOKUP($B68,[4]NUM7!$H$3:$P$164,7,FALSE),0)</f>
        <v>0</v>
      </c>
      <c r="K68" s="98">
        <f>IFERROR(VLOOKUP($B68,[4]NUM7!$H$3:$P$164,8,FALSE),0)</f>
        <v>0</v>
      </c>
      <c r="L68" s="98"/>
      <c r="M68" s="98"/>
      <c r="N68" s="98"/>
      <c r="O68" s="98"/>
      <c r="Q68" s="15">
        <f t="shared" si="16"/>
        <v>0</v>
      </c>
    </row>
    <row r="69" spans="1:22" ht="15" thickBot="1" x14ac:dyDescent="0.25">
      <c r="A69" s="185" t="s">
        <v>100</v>
      </c>
      <c r="B69" s="184" t="s">
        <v>96</v>
      </c>
      <c r="C69" s="59"/>
      <c r="D69" s="79"/>
      <c r="E69" s="98">
        <f>IFERROR(VLOOKUP($B69,[4]NUM7!$H$3:$P$164,2,FALSE),0)</f>
        <v>0</v>
      </c>
      <c r="F69" s="98">
        <f>IFERROR(VLOOKUP($B69,[4]NUM7!$H$3:$P$164,3,FALSE),0)</f>
        <v>0</v>
      </c>
      <c r="G69" s="98">
        <f>IFERROR(VLOOKUP($B69,[4]NUM7!$H$3:$P$164,4,FALSE),0)</f>
        <v>0</v>
      </c>
      <c r="H69" s="98">
        <f>IFERROR(VLOOKUP($B69,[4]NUM7!$H$3:$P$164,5,FALSE),0)</f>
        <v>0</v>
      </c>
      <c r="I69" s="98">
        <f>IFERROR(VLOOKUP($B69,[4]NUM7!$H$3:$P$164,6,FALSE),0)</f>
        <v>0</v>
      </c>
      <c r="J69" s="98">
        <f>IFERROR(VLOOKUP($B69,[4]NUM7!$H$3:$P$164,7,FALSE),0)</f>
        <v>0</v>
      </c>
      <c r="K69" s="98">
        <f>IFERROR(VLOOKUP($B69,[4]NUM7!$H$3:$P$164,8,FALSE),0)</f>
        <v>0</v>
      </c>
      <c r="L69" s="98"/>
      <c r="M69" s="98"/>
      <c r="N69" s="98"/>
      <c r="O69" s="98"/>
      <c r="Q69" s="15">
        <f t="shared" si="16"/>
        <v>0</v>
      </c>
    </row>
    <row r="70" spans="1:22" ht="15" thickBot="1" x14ac:dyDescent="0.25">
      <c r="A70" s="185" t="s">
        <v>100</v>
      </c>
      <c r="B70" s="184" t="s">
        <v>97</v>
      </c>
      <c r="C70" s="59"/>
      <c r="D70" s="79"/>
      <c r="E70" s="98">
        <f>IFERROR(VLOOKUP($B70,[4]NUM7!$H$3:$P$164,2,FALSE),0)</f>
        <v>0</v>
      </c>
      <c r="F70" s="98">
        <f>IFERROR(VLOOKUP($B70,[4]NUM7!$H$3:$P$164,3,FALSE),0)</f>
        <v>0</v>
      </c>
      <c r="G70" s="98">
        <f>IFERROR(VLOOKUP($B70,[4]NUM7!$H$3:$P$164,4,FALSE),0)</f>
        <v>0</v>
      </c>
      <c r="H70" s="98">
        <f>IFERROR(VLOOKUP($B70,[4]NUM7!$H$3:$P$164,5,FALSE),0)</f>
        <v>0</v>
      </c>
      <c r="I70" s="98">
        <f>IFERROR(VLOOKUP($B70,[4]NUM7!$H$3:$P$164,6,FALSE),0)</f>
        <v>0</v>
      </c>
      <c r="J70" s="98">
        <f>IFERROR(VLOOKUP($B70,[4]NUM7!$H$3:$P$164,7,FALSE),0)</f>
        <v>0</v>
      </c>
      <c r="K70" s="98">
        <f>IFERROR(VLOOKUP($B70,[4]NUM7!$H$3:$P$164,8,FALSE),0)</f>
        <v>0</v>
      </c>
      <c r="L70" s="98"/>
      <c r="M70" s="98"/>
      <c r="N70" s="98"/>
      <c r="O70" s="98"/>
      <c r="Q70" s="15">
        <f t="shared" si="16"/>
        <v>0</v>
      </c>
    </row>
    <row r="71" spans="1:22" ht="15" thickBot="1" x14ac:dyDescent="0.25">
      <c r="A71" s="185" t="s">
        <v>100</v>
      </c>
      <c r="B71" s="184" t="s">
        <v>98</v>
      </c>
      <c r="C71" s="59"/>
      <c r="D71" s="79"/>
      <c r="E71" s="98">
        <f>IFERROR(VLOOKUP($B71,[4]NUM7!$H$3:$P$164,2,FALSE),0)</f>
        <v>0</v>
      </c>
      <c r="F71" s="98">
        <f>IFERROR(VLOOKUP($B71,[4]NUM7!$H$3:$P$164,3,FALSE),0)</f>
        <v>0</v>
      </c>
      <c r="G71" s="98">
        <f>IFERROR(VLOOKUP($B71,[4]NUM7!$H$3:$P$164,4,FALSE),0)</f>
        <v>0</v>
      </c>
      <c r="H71" s="98">
        <f>IFERROR(VLOOKUP($B71,[4]NUM7!$H$3:$P$164,5,FALSE),0)</f>
        <v>0</v>
      </c>
      <c r="I71" s="98">
        <f>IFERROR(VLOOKUP($B71,[4]NUM7!$H$3:$P$164,6,FALSE),0)</f>
        <v>0</v>
      </c>
      <c r="J71" s="98">
        <f>IFERROR(VLOOKUP($B71,[4]NUM7!$H$3:$P$164,7,FALSE),0)</f>
        <v>1</v>
      </c>
      <c r="K71" s="98">
        <f>IFERROR(VLOOKUP($B71,[4]NUM7!$H$3:$P$164,8,FALSE),0)</f>
        <v>1</v>
      </c>
      <c r="L71" s="98"/>
      <c r="M71" s="98"/>
      <c r="N71" s="98"/>
      <c r="O71" s="98"/>
      <c r="Q71" s="15">
        <f t="shared" si="16"/>
        <v>2</v>
      </c>
      <c r="V71" s="65"/>
    </row>
    <row r="72" spans="1:22" ht="15" thickBot="1" x14ac:dyDescent="0.25">
      <c r="A72" s="185" t="s">
        <v>100</v>
      </c>
      <c r="B72" s="184" t="s">
        <v>99</v>
      </c>
      <c r="C72" s="59"/>
      <c r="D72" s="79"/>
      <c r="E72" s="98">
        <f>IFERROR(VLOOKUP($B72,[4]NUM7!$H$3:$P$164,2,FALSE),0)</f>
        <v>0</v>
      </c>
      <c r="F72" s="98">
        <f>IFERROR(VLOOKUP($B72,[4]NUM7!$H$3:$P$164,3,FALSE),0)</f>
        <v>0</v>
      </c>
      <c r="G72" s="98">
        <f>IFERROR(VLOOKUP($B72,[4]NUM7!$H$3:$P$164,4,FALSE),0)</f>
        <v>0</v>
      </c>
      <c r="H72" s="98">
        <f>IFERROR(VLOOKUP($B72,[4]NUM7!$H$3:$P$164,5,FALSE),0)</f>
        <v>0</v>
      </c>
      <c r="I72" s="98">
        <f>IFERROR(VLOOKUP($B72,[4]NUM7!$H$3:$P$164,6,FALSE),0)</f>
        <v>0</v>
      </c>
      <c r="J72" s="98">
        <f>IFERROR(VLOOKUP($B72,[4]NUM7!$H$3:$P$164,7,FALSE),0)</f>
        <v>0</v>
      </c>
      <c r="K72" s="98">
        <f>IFERROR(VLOOKUP($B72,[4]NUM7!$H$3:$P$164,8,FALSE),0)</f>
        <v>0</v>
      </c>
      <c r="Q72" s="15">
        <f t="shared" si="16"/>
        <v>0</v>
      </c>
    </row>
    <row r="73" spans="1:22" s="61" customFormat="1" ht="15" thickBot="1" x14ac:dyDescent="0.25">
      <c r="A73" s="351" t="s">
        <v>18</v>
      </c>
      <c r="B73" s="352"/>
      <c r="C73" s="276">
        <f>+D73/Metas!K65</f>
        <v>0.81390642446699779</v>
      </c>
      <c r="D73" s="18">
        <f>+Q73/R73</f>
        <v>0.10427712972781902</v>
      </c>
      <c r="E73" s="12">
        <f>SUM(E63:E72)</f>
        <v>36</v>
      </c>
      <c r="F73" s="12">
        <f t="shared" ref="F73:P73" si="17">SUM(F63:F72)</f>
        <v>20</v>
      </c>
      <c r="G73" s="12">
        <f t="shared" si="17"/>
        <v>79</v>
      </c>
      <c r="H73" s="12">
        <f t="shared" si="17"/>
        <v>45</v>
      </c>
      <c r="I73" s="12">
        <f t="shared" ref="I73:J73" si="18">SUM(I63:I72)</f>
        <v>4</v>
      </c>
      <c r="J73" s="12">
        <f t="shared" si="18"/>
        <v>40</v>
      </c>
      <c r="K73" s="12">
        <f t="shared" ref="K73" si="19">SUM(K63:K72)</f>
        <v>71</v>
      </c>
      <c r="L73" s="12">
        <f t="shared" si="17"/>
        <v>0</v>
      </c>
      <c r="M73" s="12">
        <f t="shared" si="17"/>
        <v>0</v>
      </c>
      <c r="N73" s="12">
        <f t="shared" si="17"/>
        <v>0</v>
      </c>
      <c r="O73" s="12">
        <f t="shared" si="17"/>
        <v>0</v>
      </c>
      <c r="P73" s="12">
        <f t="shared" si="17"/>
        <v>0</v>
      </c>
      <c r="Q73" s="12">
        <f>SUM(Q63:Q72)</f>
        <v>295</v>
      </c>
      <c r="R73" s="358">
        <v>2829</v>
      </c>
      <c r="S73" s="359"/>
    </row>
    <row r="74" spans="1:22" ht="15" thickBot="1" x14ac:dyDescent="0.25">
      <c r="A74" s="94" t="s">
        <v>106</v>
      </c>
      <c r="B74" s="184" t="s">
        <v>101</v>
      </c>
      <c r="C74" s="59"/>
      <c r="D74" s="79"/>
      <c r="E74" s="98">
        <f>IFERROR(VLOOKUP($B74,[4]NUM7!$H$3:$P$164,2,FALSE),0)</f>
        <v>29</v>
      </c>
      <c r="F74" s="98">
        <f>IFERROR(VLOOKUP($B74,[4]NUM7!$H$3:$P$164,3,FALSE),0)</f>
        <v>9</v>
      </c>
      <c r="G74" s="98">
        <f>IFERROR(VLOOKUP($B74,[4]NUM7!$H$3:$P$164,4,FALSE),0)</f>
        <v>54</v>
      </c>
      <c r="H74" s="98">
        <f>IFERROR(VLOOKUP($B74,[4]NUM7!$H$3:$P$164,5,FALSE),0)</f>
        <v>48</v>
      </c>
      <c r="I74" s="98">
        <f>IFERROR(VLOOKUP($B74,[4]NUM7!$H$3:$P$164,6,FALSE),0)</f>
        <v>50</v>
      </c>
      <c r="J74" s="98">
        <f>IFERROR(VLOOKUP($B74,[4]NUM7!$H$3:$P$164,7,FALSE),0)</f>
        <v>37</v>
      </c>
      <c r="K74" s="98">
        <f>IFERROR(VLOOKUP($B74,[4]NUM7!$H$3:$P$164,8,FALSE),0)</f>
        <v>32</v>
      </c>
      <c r="L74" s="98"/>
      <c r="M74" s="98"/>
      <c r="N74" s="98"/>
      <c r="O74" s="98"/>
      <c r="P74" s="76"/>
      <c r="Q74" s="15">
        <f>SUM(E74:P74)</f>
        <v>259</v>
      </c>
    </row>
    <row r="75" spans="1:22" ht="15" thickBot="1" x14ac:dyDescent="0.25">
      <c r="A75" s="94" t="s">
        <v>106</v>
      </c>
      <c r="B75" s="184" t="s">
        <v>102</v>
      </c>
      <c r="C75" s="59"/>
      <c r="D75" s="79"/>
      <c r="E75" s="98">
        <f>IFERROR(VLOOKUP($B75,[4]NUM7!$H$3:$P$164,2,FALSE),0)</f>
        <v>13</v>
      </c>
      <c r="F75" s="98">
        <f>IFERROR(VLOOKUP($B75,[4]NUM7!$H$3:$P$164,3,FALSE),0)</f>
        <v>19</v>
      </c>
      <c r="G75" s="98">
        <f>IFERROR(VLOOKUP($B75,[4]NUM7!$H$3:$P$164,4,FALSE),0)</f>
        <v>7</v>
      </c>
      <c r="H75" s="98">
        <f>IFERROR(VLOOKUP($B75,[4]NUM7!$H$3:$P$164,5,FALSE),0)</f>
        <v>4</v>
      </c>
      <c r="I75" s="98">
        <f>IFERROR(VLOOKUP($B75,[4]NUM7!$H$3:$P$164,6,FALSE),0)</f>
        <v>17</v>
      </c>
      <c r="J75" s="98">
        <f>IFERROR(VLOOKUP($B75,[4]NUM7!$H$3:$P$164,7,FALSE),0)</f>
        <v>33</v>
      </c>
      <c r="K75" s="98">
        <f>IFERROR(VLOOKUP($B75,[4]NUM7!$H$3:$P$164,8,FALSE),0)</f>
        <v>18</v>
      </c>
      <c r="L75" s="98"/>
      <c r="M75" s="98"/>
      <c r="N75" s="98"/>
      <c r="O75" s="98"/>
      <c r="Q75" s="15">
        <f>SUM(E75:P75)</f>
        <v>111</v>
      </c>
    </row>
    <row r="76" spans="1:22" ht="15" thickBot="1" x14ac:dyDescent="0.25">
      <c r="A76" s="94" t="s">
        <v>106</v>
      </c>
      <c r="B76" s="184" t="s">
        <v>103</v>
      </c>
      <c r="C76" s="59"/>
      <c r="D76" s="79"/>
      <c r="E76" s="98">
        <f>IFERROR(VLOOKUP($B76,[4]NUM7!$H$3:$P$164,2,FALSE),0)</f>
        <v>15</v>
      </c>
      <c r="F76" s="98">
        <f>IFERROR(VLOOKUP($B76,[4]NUM7!$H$3:$P$164,3,FALSE),0)</f>
        <v>13</v>
      </c>
      <c r="G76" s="98">
        <f>IFERROR(VLOOKUP($B76,[4]NUM7!$H$3:$P$164,4,FALSE),0)</f>
        <v>16</v>
      </c>
      <c r="H76" s="98">
        <f>IFERROR(VLOOKUP($B76,[4]NUM7!$H$3:$P$164,5,FALSE),0)</f>
        <v>18</v>
      </c>
      <c r="I76" s="98">
        <f>IFERROR(VLOOKUP($B76,[4]NUM7!$H$3:$P$164,6,FALSE),0)</f>
        <v>37</v>
      </c>
      <c r="J76" s="98">
        <f>IFERROR(VLOOKUP($B76,[4]NUM7!$H$3:$P$164,7,FALSE),0)</f>
        <v>19</v>
      </c>
      <c r="K76" s="98">
        <f>IFERROR(VLOOKUP($B76,[4]NUM7!$H$3:$P$164,8,FALSE),0)</f>
        <v>36</v>
      </c>
      <c r="L76" s="98"/>
      <c r="M76" s="98"/>
      <c r="N76" s="98"/>
      <c r="O76" s="98"/>
      <c r="Q76" s="15">
        <f>SUM(E76:P76)</f>
        <v>154</v>
      </c>
    </row>
    <row r="77" spans="1:22" ht="15" thickBot="1" x14ac:dyDescent="0.25">
      <c r="A77" s="94" t="s">
        <v>106</v>
      </c>
      <c r="B77" s="184" t="s">
        <v>104</v>
      </c>
      <c r="C77" s="59"/>
      <c r="D77" s="79"/>
      <c r="E77" s="98">
        <f>IFERROR(VLOOKUP($B77,[4]NUM7!$H$3:$P$164,2,FALSE),0)</f>
        <v>0</v>
      </c>
      <c r="F77" s="98">
        <f>IFERROR(VLOOKUP($B77,[4]NUM7!$H$3:$P$164,3,FALSE),0)</f>
        <v>3</v>
      </c>
      <c r="G77" s="98">
        <f>IFERROR(VLOOKUP($B77,[4]NUM7!$H$3:$P$164,4,FALSE),0)</f>
        <v>8</v>
      </c>
      <c r="H77" s="98">
        <f>IFERROR(VLOOKUP($B77,[4]NUM7!$H$3:$P$164,5,FALSE),0)</f>
        <v>6</v>
      </c>
      <c r="I77" s="98">
        <f>IFERROR(VLOOKUP($B77,[4]NUM7!$H$3:$P$164,6,FALSE),0)</f>
        <v>0</v>
      </c>
      <c r="J77" s="98">
        <f>IFERROR(VLOOKUP($B77,[4]NUM7!$H$3:$P$164,7,FALSE),0)</f>
        <v>7</v>
      </c>
      <c r="K77" s="98">
        <f>IFERROR(VLOOKUP($B77,[4]NUM7!$H$3:$P$164,8,FALSE),0)</f>
        <v>7</v>
      </c>
      <c r="L77" s="98"/>
      <c r="M77" s="98"/>
      <c r="N77" s="98"/>
      <c r="O77" s="98"/>
      <c r="Q77" s="15">
        <f>SUM(E77:P77)</f>
        <v>31</v>
      </c>
    </row>
    <row r="78" spans="1:22" ht="15" thickBot="1" x14ac:dyDescent="0.25">
      <c r="A78" s="94" t="s">
        <v>106</v>
      </c>
      <c r="B78" s="184" t="s">
        <v>105</v>
      </c>
      <c r="C78" s="59"/>
      <c r="D78" s="79"/>
      <c r="E78" s="98">
        <f>IFERROR(VLOOKUP($B78,[4]NUM7!$H$3:$P$164,2,FALSE),0)</f>
        <v>12</v>
      </c>
      <c r="F78" s="98">
        <f>IFERROR(VLOOKUP($B78,[4]NUM7!$H$3:$P$164,3,FALSE),0)</f>
        <v>14</v>
      </c>
      <c r="G78" s="98">
        <f>IFERROR(VLOOKUP($B78,[4]NUM7!$H$3:$P$164,4,FALSE),0)</f>
        <v>15</v>
      </c>
      <c r="H78" s="98">
        <f>IFERROR(VLOOKUP($B78,[4]NUM7!$H$3:$P$164,5,FALSE),0)</f>
        <v>18</v>
      </c>
      <c r="I78" s="98">
        <f>IFERROR(VLOOKUP($B78,[4]NUM7!$H$3:$P$164,6,FALSE),0)</f>
        <v>15</v>
      </c>
      <c r="J78" s="98">
        <f>IFERROR(VLOOKUP($B78,[4]NUM7!$H$3:$P$164,7,FALSE),0)</f>
        <v>10</v>
      </c>
      <c r="K78" s="98">
        <f>IFERROR(VLOOKUP($B78,[4]NUM7!$H$3:$P$164,8,FALSE),0)</f>
        <v>6</v>
      </c>
      <c r="L78" s="98"/>
      <c r="M78" s="98"/>
      <c r="N78" s="98"/>
      <c r="O78" s="98"/>
      <c r="Q78" s="15">
        <f>SUM(E78:P78)</f>
        <v>90</v>
      </c>
    </row>
    <row r="79" spans="1:22" s="61" customFormat="1" ht="15" thickBot="1" x14ac:dyDescent="0.25">
      <c r="A79" s="351" t="s">
        <v>179</v>
      </c>
      <c r="B79" s="352"/>
      <c r="C79" s="276">
        <f>+D79/Metas!K70</f>
        <v>1.7915472102765833</v>
      </c>
      <c r="D79" s="18">
        <f>+Q79/R79</f>
        <v>0.3547854785478548</v>
      </c>
      <c r="E79" s="12">
        <f>SUM(E74:E78)</f>
        <v>69</v>
      </c>
      <c r="F79" s="12">
        <f t="shared" ref="F79:P79" si="20">SUM(F74:F78)</f>
        <v>58</v>
      </c>
      <c r="G79" s="12">
        <f t="shared" si="20"/>
        <v>100</v>
      </c>
      <c r="H79" s="12">
        <f t="shared" si="20"/>
        <v>94</v>
      </c>
      <c r="I79" s="12">
        <f t="shared" ref="I79:J79" si="21">SUM(I74:I78)</f>
        <v>119</v>
      </c>
      <c r="J79" s="12">
        <f t="shared" si="21"/>
        <v>106</v>
      </c>
      <c r="K79" s="12">
        <f t="shared" ref="K79" si="22">SUM(K74:K78)</f>
        <v>99</v>
      </c>
      <c r="L79" s="12">
        <f t="shared" si="20"/>
        <v>0</v>
      </c>
      <c r="M79" s="12">
        <f t="shared" si="20"/>
        <v>0</v>
      </c>
      <c r="N79" s="12">
        <f t="shared" si="20"/>
        <v>0</v>
      </c>
      <c r="O79" s="12">
        <f t="shared" si="20"/>
        <v>0</v>
      </c>
      <c r="P79" s="12">
        <f t="shared" si="20"/>
        <v>0</v>
      </c>
      <c r="Q79" s="12">
        <f>SUM(Q74:Q78)</f>
        <v>645</v>
      </c>
      <c r="R79" s="358">
        <v>1818</v>
      </c>
      <c r="S79" s="359"/>
    </row>
    <row r="80" spans="1:22" ht="15" thickBot="1" x14ac:dyDescent="0.25">
      <c r="A80" s="94" t="s">
        <v>117</v>
      </c>
      <c r="B80" s="184" t="s">
        <v>107</v>
      </c>
      <c r="C80" s="59"/>
      <c r="D80" s="79"/>
      <c r="E80" s="98">
        <f>IFERROR(VLOOKUP($B80,[4]NUM7!$H$3:$P$164,2,FALSE),0)</f>
        <v>0</v>
      </c>
      <c r="F80" s="98">
        <f>IFERROR(VLOOKUP($B80,[4]NUM7!$H$3:$P$164,3,FALSE),0)</f>
        <v>30</v>
      </c>
      <c r="G80" s="98">
        <f>IFERROR(VLOOKUP($B80,[4]NUM7!$H$3:$P$164,4,FALSE),0)</f>
        <v>34</v>
      </c>
      <c r="H80" s="98">
        <f>IFERROR(VLOOKUP($B80,[4]NUM7!$H$3:$P$164,5,FALSE),0)</f>
        <v>34</v>
      </c>
      <c r="I80" s="98">
        <f>IFERROR(VLOOKUP($B80,[4]NUM7!$H$3:$P$164,6,FALSE),0)</f>
        <v>39</v>
      </c>
      <c r="J80" s="98">
        <f>IFERROR(VLOOKUP($B80,[4]NUM7!$H$3:$P$164,7,FALSE),0)</f>
        <v>37</v>
      </c>
      <c r="K80" s="98">
        <f>IFERROR(VLOOKUP($B80,[4]NUM7!$H$3:$P$164,8,FALSE),0)</f>
        <v>50</v>
      </c>
      <c r="L80" s="98"/>
      <c r="M80" s="98"/>
      <c r="N80" s="98"/>
      <c r="O80" s="98"/>
      <c r="Q80" s="15">
        <f t="shared" ref="Q80:Q89" si="23">SUM(E80:P80)</f>
        <v>224</v>
      </c>
    </row>
    <row r="81" spans="1:19" ht="15" thickBot="1" x14ac:dyDescent="0.25">
      <c r="A81" s="94" t="s">
        <v>117</v>
      </c>
      <c r="B81" s="184" t="s">
        <v>108</v>
      </c>
      <c r="C81" s="59"/>
      <c r="D81" s="79"/>
      <c r="E81" s="98">
        <f>IFERROR(VLOOKUP($B81,[4]NUM7!$H$3:$P$164,2,FALSE),0)</f>
        <v>2</v>
      </c>
      <c r="F81" s="98">
        <f>IFERROR(VLOOKUP($B81,[4]NUM7!$H$3:$P$164,3,FALSE),0)</f>
        <v>5</v>
      </c>
      <c r="G81" s="98">
        <f>IFERROR(VLOOKUP($B81,[4]NUM7!$H$3:$P$164,4,FALSE),0)</f>
        <v>5</v>
      </c>
      <c r="H81" s="98">
        <f>IFERROR(VLOOKUP($B81,[4]NUM7!$H$3:$P$164,5,FALSE),0)</f>
        <v>5</v>
      </c>
      <c r="I81" s="98">
        <f>IFERROR(VLOOKUP($B81,[4]NUM7!$H$3:$P$164,6,FALSE),0)</f>
        <v>7</v>
      </c>
      <c r="J81" s="98">
        <f>IFERROR(VLOOKUP($B81,[4]NUM7!$H$3:$P$164,7,FALSE),0)</f>
        <v>1</v>
      </c>
      <c r="K81" s="98">
        <f>IFERROR(VLOOKUP($B81,[4]NUM7!$H$3:$P$164,8,FALSE),0)</f>
        <v>13</v>
      </c>
      <c r="L81" s="98"/>
      <c r="M81" s="98"/>
      <c r="N81" s="98"/>
      <c r="O81" s="98"/>
      <c r="Q81" s="15">
        <f t="shared" si="23"/>
        <v>38</v>
      </c>
    </row>
    <row r="82" spans="1:19" ht="15" thickBot="1" x14ac:dyDescent="0.25">
      <c r="A82" s="94" t="s">
        <v>117</v>
      </c>
      <c r="B82" s="184" t="s">
        <v>109</v>
      </c>
      <c r="C82" s="59"/>
      <c r="D82" s="79"/>
      <c r="E82" s="98">
        <f>IFERROR(VLOOKUP($B82,[4]NUM7!$H$3:$P$164,2,FALSE),0)</f>
        <v>12</v>
      </c>
      <c r="F82" s="98">
        <f>IFERROR(VLOOKUP($B82,[4]NUM7!$H$3:$P$164,3,FALSE),0)</f>
        <v>2</v>
      </c>
      <c r="G82" s="98">
        <f>IFERROR(VLOOKUP($B82,[4]NUM7!$H$3:$P$164,4,FALSE),0)</f>
        <v>0</v>
      </c>
      <c r="H82" s="98">
        <f>IFERROR(VLOOKUP($B82,[4]NUM7!$H$3:$P$164,5,FALSE),0)</f>
        <v>5</v>
      </c>
      <c r="I82" s="98">
        <f>IFERROR(VLOOKUP($B82,[4]NUM7!$H$3:$P$164,6,FALSE),0)</f>
        <v>2</v>
      </c>
      <c r="J82" s="98">
        <f>IFERROR(VLOOKUP($B82,[4]NUM7!$H$3:$P$164,7,FALSE),0)</f>
        <v>4</v>
      </c>
      <c r="K82" s="98">
        <f>IFERROR(VLOOKUP($B82,[4]NUM7!$H$3:$P$164,8,FALSE),0)</f>
        <v>0</v>
      </c>
      <c r="L82" s="98"/>
      <c r="M82" s="98"/>
      <c r="N82" s="98"/>
      <c r="O82" s="98"/>
      <c r="Q82" s="15">
        <f t="shared" si="23"/>
        <v>25</v>
      </c>
    </row>
    <row r="83" spans="1:19" ht="15" thickBot="1" x14ac:dyDescent="0.25">
      <c r="A83" s="94" t="s">
        <v>117</v>
      </c>
      <c r="B83" s="184" t="s">
        <v>110</v>
      </c>
      <c r="C83" s="59"/>
      <c r="D83" s="79"/>
      <c r="E83" s="98">
        <f>IFERROR(VLOOKUP($B83,[4]NUM7!$H$3:$P$164,2,FALSE),0)</f>
        <v>4</v>
      </c>
      <c r="F83" s="98">
        <f>IFERROR(VLOOKUP($B83,[4]NUM7!$H$3:$P$164,3,FALSE),0)</f>
        <v>1</v>
      </c>
      <c r="G83" s="98">
        <f>IFERROR(VLOOKUP($B83,[4]NUM7!$H$3:$P$164,4,FALSE),0)</f>
        <v>0</v>
      </c>
      <c r="H83" s="98">
        <f>IFERROR(VLOOKUP($B83,[4]NUM7!$H$3:$P$164,5,FALSE),0)</f>
        <v>3</v>
      </c>
      <c r="I83" s="98">
        <f>IFERROR(VLOOKUP($B83,[4]NUM7!$H$3:$P$164,6,FALSE),0)</f>
        <v>1</v>
      </c>
      <c r="J83" s="98">
        <f>IFERROR(VLOOKUP($B83,[4]NUM7!$H$3:$P$164,7,FALSE),0)</f>
        <v>1</v>
      </c>
      <c r="K83" s="98">
        <f>IFERROR(VLOOKUP($B83,[4]NUM7!$H$3:$P$164,8,FALSE),0)</f>
        <v>4</v>
      </c>
      <c r="L83" s="98"/>
      <c r="M83" s="98"/>
      <c r="N83" s="98"/>
      <c r="O83" s="98"/>
      <c r="Q83" s="15">
        <f t="shared" si="23"/>
        <v>14</v>
      </c>
    </row>
    <row r="84" spans="1:19" ht="15" thickBot="1" x14ac:dyDescent="0.25">
      <c r="A84" s="94" t="s">
        <v>117</v>
      </c>
      <c r="B84" s="184" t="s">
        <v>111</v>
      </c>
      <c r="C84" s="59"/>
      <c r="D84" s="79"/>
      <c r="E84" s="98">
        <f>IFERROR(VLOOKUP($B84,[4]NUM7!$H$3:$P$164,2,FALSE),0)</f>
        <v>2</v>
      </c>
      <c r="F84" s="98">
        <f>IFERROR(VLOOKUP($B84,[4]NUM7!$H$3:$P$164,3,FALSE),0)</f>
        <v>3</v>
      </c>
      <c r="G84" s="98">
        <f>IFERROR(VLOOKUP($B84,[4]NUM7!$H$3:$P$164,4,FALSE),0)</f>
        <v>14</v>
      </c>
      <c r="H84" s="98">
        <f>IFERROR(VLOOKUP($B84,[4]NUM7!$H$3:$P$164,5,FALSE),0)</f>
        <v>9</v>
      </c>
      <c r="I84" s="98">
        <f>IFERROR(VLOOKUP($B84,[4]NUM7!$H$3:$P$164,6,FALSE),0)</f>
        <v>26</v>
      </c>
      <c r="J84" s="98">
        <f>IFERROR(VLOOKUP($B84,[4]NUM7!$H$3:$P$164,7,FALSE),0)</f>
        <v>4</v>
      </c>
      <c r="K84" s="98">
        <f>IFERROR(VLOOKUP($B84,[4]NUM7!$H$3:$P$164,8,FALSE),0)</f>
        <v>33</v>
      </c>
      <c r="L84" s="98"/>
      <c r="M84" s="98"/>
      <c r="N84" s="98"/>
      <c r="O84" s="98"/>
      <c r="Q84" s="15">
        <f t="shared" si="23"/>
        <v>91</v>
      </c>
    </row>
    <row r="85" spans="1:19" ht="15" thickBot="1" x14ac:dyDescent="0.25">
      <c r="A85" s="94" t="s">
        <v>117</v>
      </c>
      <c r="B85" s="184" t="s">
        <v>112</v>
      </c>
      <c r="C85" s="59"/>
      <c r="D85" s="79"/>
      <c r="E85" s="98">
        <f>IFERROR(VLOOKUP($B85,[4]NUM7!$H$3:$P$164,2,FALSE),0)</f>
        <v>5</v>
      </c>
      <c r="F85" s="98">
        <f>IFERROR(VLOOKUP($B85,[4]NUM7!$H$3:$P$164,3,FALSE),0)</f>
        <v>3</v>
      </c>
      <c r="G85" s="98">
        <f>IFERROR(VLOOKUP($B85,[4]NUM7!$H$3:$P$164,4,FALSE),0)</f>
        <v>1</v>
      </c>
      <c r="H85" s="98">
        <f>IFERROR(VLOOKUP($B85,[4]NUM7!$H$3:$P$164,5,FALSE),0)</f>
        <v>5</v>
      </c>
      <c r="I85" s="98">
        <f>IFERROR(VLOOKUP($B85,[4]NUM7!$H$3:$P$164,6,FALSE),0)</f>
        <v>6</v>
      </c>
      <c r="J85" s="98">
        <f>IFERROR(VLOOKUP($B85,[4]NUM7!$H$3:$P$164,7,FALSE),0)</f>
        <v>8</v>
      </c>
      <c r="K85" s="98">
        <f>IFERROR(VLOOKUP($B85,[4]NUM7!$H$3:$P$164,8,FALSE),0)</f>
        <v>6</v>
      </c>
      <c r="L85" s="98"/>
      <c r="M85" s="98"/>
      <c r="N85" s="98"/>
      <c r="O85" s="98"/>
      <c r="Q85" s="15">
        <f t="shared" si="23"/>
        <v>34</v>
      </c>
    </row>
    <row r="86" spans="1:19" ht="15" thickBot="1" x14ac:dyDescent="0.25">
      <c r="A86" s="94" t="s">
        <v>117</v>
      </c>
      <c r="B86" s="184" t="s">
        <v>113</v>
      </c>
      <c r="C86" s="59"/>
      <c r="D86" s="79"/>
      <c r="E86" s="98">
        <f>IFERROR(VLOOKUP($B86,[4]NUM7!$H$3:$P$164,2,FALSE),0)</f>
        <v>0</v>
      </c>
      <c r="F86" s="98">
        <f>IFERROR(VLOOKUP($B86,[4]NUM7!$H$3:$P$164,3,FALSE),0)</f>
        <v>0</v>
      </c>
      <c r="G86" s="98">
        <f>IFERROR(VLOOKUP($B86,[4]NUM7!$H$3:$P$164,4,FALSE),0)</f>
        <v>3</v>
      </c>
      <c r="H86" s="98">
        <f>IFERROR(VLOOKUP($B86,[4]NUM7!$H$3:$P$164,5,FALSE),0)</f>
        <v>0</v>
      </c>
      <c r="I86" s="98">
        <f>IFERROR(VLOOKUP($B86,[4]NUM7!$H$3:$P$164,6,FALSE),0)</f>
        <v>6</v>
      </c>
      <c r="J86" s="98">
        <f>IFERROR(VLOOKUP($B86,[4]NUM7!$H$3:$P$164,7,FALSE),0)</f>
        <v>3</v>
      </c>
      <c r="K86" s="98">
        <f>IFERROR(VLOOKUP($B86,[4]NUM7!$H$3:$P$164,8,FALSE),0)</f>
        <v>3</v>
      </c>
      <c r="L86" s="98"/>
      <c r="M86" s="98"/>
      <c r="N86" s="98"/>
      <c r="O86" s="98"/>
      <c r="Q86" s="15">
        <f t="shared" si="23"/>
        <v>15</v>
      </c>
    </row>
    <row r="87" spans="1:19" ht="15" thickBot="1" x14ac:dyDescent="0.25">
      <c r="A87" s="94" t="s">
        <v>117</v>
      </c>
      <c r="B87" s="184" t="s">
        <v>114</v>
      </c>
      <c r="C87" s="59"/>
      <c r="D87" s="79"/>
      <c r="E87" s="98">
        <f>IFERROR(VLOOKUP($B87,[4]NUM7!$H$3:$P$164,2,FALSE),0)</f>
        <v>1</v>
      </c>
      <c r="F87" s="98">
        <f>IFERROR(VLOOKUP($B87,[4]NUM7!$H$3:$P$164,3,FALSE),0)</f>
        <v>1</v>
      </c>
      <c r="G87" s="98">
        <f>IFERROR(VLOOKUP($B87,[4]NUM7!$H$3:$P$164,4,FALSE),0)</f>
        <v>2</v>
      </c>
      <c r="H87" s="98">
        <f>IFERROR(VLOOKUP($B87,[4]NUM7!$H$3:$P$164,5,FALSE),0)</f>
        <v>5</v>
      </c>
      <c r="I87" s="98">
        <f>IFERROR(VLOOKUP($B87,[4]NUM7!$H$3:$P$164,6,FALSE),0)</f>
        <v>1</v>
      </c>
      <c r="J87" s="98">
        <f>IFERROR(VLOOKUP($B87,[4]NUM7!$H$3:$P$164,7,FALSE),0)</f>
        <v>1</v>
      </c>
      <c r="K87" s="98">
        <f>IFERROR(VLOOKUP($B87,[4]NUM7!$H$3:$P$164,8,FALSE),0)</f>
        <v>0</v>
      </c>
      <c r="L87" s="98"/>
      <c r="M87" s="98"/>
      <c r="N87" s="98"/>
      <c r="O87" s="98"/>
      <c r="Q87" s="15">
        <f t="shared" si="23"/>
        <v>11</v>
      </c>
    </row>
    <row r="88" spans="1:19" ht="15" thickBot="1" x14ac:dyDescent="0.25">
      <c r="A88" s="94" t="s">
        <v>117</v>
      </c>
      <c r="B88" s="184" t="s">
        <v>115</v>
      </c>
      <c r="C88" s="59"/>
      <c r="D88" s="79"/>
      <c r="E88" s="98">
        <f>IFERROR(VLOOKUP($B88,[4]NUM7!$H$3:$P$164,2,FALSE),0)</f>
        <v>3</v>
      </c>
      <c r="F88" s="98">
        <f>IFERROR(VLOOKUP($B88,[4]NUM7!$H$3:$P$164,3,FALSE),0)</f>
        <v>3</v>
      </c>
      <c r="G88" s="98">
        <f>IFERROR(VLOOKUP($B88,[4]NUM7!$H$3:$P$164,4,FALSE),0)</f>
        <v>3</v>
      </c>
      <c r="H88" s="98">
        <f>IFERROR(VLOOKUP($B88,[4]NUM7!$H$3:$P$164,5,FALSE),0)</f>
        <v>6</v>
      </c>
      <c r="I88" s="98">
        <f>IFERROR(VLOOKUP($B88,[4]NUM7!$H$3:$P$164,6,FALSE),0)</f>
        <v>4</v>
      </c>
      <c r="J88" s="98">
        <f>IFERROR(VLOOKUP($B88,[4]NUM7!$H$3:$P$164,7,FALSE),0)</f>
        <v>10</v>
      </c>
      <c r="K88" s="98">
        <f>IFERROR(VLOOKUP($B88,[4]NUM7!$H$3:$P$164,8,FALSE),0)</f>
        <v>8</v>
      </c>
      <c r="L88" s="98"/>
      <c r="M88" s="98"/>
      <c r="N88" s="98"/>
      <c r="O88" s="98"/>
      <c r="Q88" s="15">
        <f t="shared" si="23"/>
        <v>37</v>
      </c>
    </row>
    <row r="89" spans="1:19" ht="15" thickBot="1" x14ac:dyDescent="0.25">
      <c r="A89" s="94" t="s">
        <v>117</v>
      </c>
      <c r="B89" s="184" t="s">
        <v>116</v>
      </c>
      <c r="C89" s="59"/>
      <c r="D89" s="79"/>
      <c r="E89" s="98">
        <f>IFERROR(VLOOKUP($B89,[4]NUM7!$H$3:$P$164,2,FALSE),0)</f>
        <v>4</v>
      </c>
      <c r="F89" s="98">
        <f>IFERROR(VLOOKUP($B89,[4]NUM7!$H$3:$P$164,3,FALSE),0)</f>
        <v>13</v>
      </c>
      <c r="G89" s="98">
        <f>IFERROR(VLOOKUP($B89,[4]NUM7!$H$3:$P$164,4,FALSE),0)</f>
        <v>6</v>
      </c>
      <c r="H89" s="98">
        <f>IFERROR(VLOOKUP($B89,[4]NUM7!$H$3:$P$164,5,FALSE),0)</f>
        <v>14</v>
      </c>
      <c r="I89" s="98">
        <f>IFERROR(VLOOKUP($B89,[4]NUM7!$H$3:$P$164,6,FALSE),0)</f>
        <v>5</v>
      </c>
      <c r="J89" s="98">
        <f>IFERROR(VLOOKUP($B89,[4]NUM7!$H$3:$P$164,7,FALSE),0)</f>
        <v>10</v>
      </c>
      <c r="K89" s="98">
        <f>IFERROR(VLOOKUP($B89,[4]NUM7!$H$3:$P$164,8,FALSE),0)</f>
        <v>10</v>
      </c>
      <c r="L89" s="98"/>
      <c r="M89" s="98"/>
      <c r="N89" s="98"/>
      <c r="O89" s="98"/>
      <c r="Q89" s="15">
        <f t="shared" si="23"/>
        <v>62</v>
      </c>
    </row>
    <row r="90" spans="1:19" s="61" customFormat="1" ht="15" thickBot="1" x14ac:dyDescent="0.25">
      <c r="A90" s="351" t="s">
        <v>180</v>
      </c>
      <c r="B90" s="352"/>
      <c r="C90" s="276">
        <f>+D90/Metas!K75</f>
        <v>0.90096230982018022</v>
      </c>
      <c r="D90" s="18">
        <f>+Q90/R90</f>
        <v>0.14507635597682991</v>
      </c>
      <c r="E90" s="12">
        <f>SUM(E80:E89)</f>
        <v>33</v>
      </c>
      <c r="F90" s="12">
        <f t="shared" ref="F90:P90" si="24">SUM(F80:F89)</f>
        <v>61</v>
      </c>
      <c r="G90" s="12">
        <f t="shared" si="24"/>
        <v>68</v>
      </c>
      <c r="H90" s="12">
        <f t="shared" si="24"/>
        <v>86</v>
      </c>
      <c r="I90" s="12">
        <f t="shared" ref="I90:J90" si="25">SUM(I80:I89)</f>
        <v>97</v>
      </c>
      <c r="J90" s="12">
        <f t="shared" si="25"/>
        <v>79</v>
      </c>
      <c r="K90" s="12">
        <f t="shared" ref="K90" si="26">SUM(K80:K89)</f>
        <v>127</v>
      </c>
      <c r="L90" s="12">
        <f t="shared" si="24"/>
        <v>0</v>
      </c>
      <c r="M90" s="12">
        <f t="shared" si="24"/>
        <v>0</v>
      </c>
      <c r="N90" s="12">
        <f t="shared" si="24"/>
        <v>0</v>
      </c>
      <c r="O90" s="12">
        <f t="shared" si="24"/>
        <v>0</v>
      </c>
      <c r="P90" s="12">
        <f t="shared" si="24"/>
        <v>0</v>
      </c>
      <c r="Q90" s="12">
        <f>SUM(Q80:Q89)</f>
        <v>551</v>
      </c>
      <c r="R90" s="358">
        <v>3798</v>
      </c>
      <c r="S90" s="359"/>
    </row>
    <row r="91" spans="1:19" ht="15" thickBot="1" x14ac:dyDescent="0.25">
      <c r="A91" s="94" t="s">
        <v>134</v>
      </c>
      <c r="B91" s="184" t="s">
        <v>118</v>
      </c>
      <c r="C91" s="59"/>
      <c r="D91" s="79"/>
      <c r="E91" s="98">
        <f>IFERROR(VLOOKUP($B91,[4]NUM7!$H$3:$P$164,2,FALSE),0)</f>
        <v>25</v>
      </c>
      <c r="F91" s="98">
        <f>IFERROR(VLOOKUP($B91,[4]NUM7!$H$3:$P$164,3,FALSE),0)</f>
        <v>47</v>
      </c>
      <c r="G91" s="98">
        <f>IFERROR(VLOOKUP($B91,[4]NUM7!$H$3:$P$164,4,FALSE),0)</f>
        <v>59</v>
      </c>
      <c r="H91" s="98">
        <f>IFERROR(VLOOKUP($B91,[4]NUM7!$H$3:$P$164,5,FALSE),0)</f>
        <v>19</v>
      </c>
      <c r="I91" s="98">
        <f>IFERROR(VLOOKUP($B91,[4]NUM7!$H$3:$P$164,6,FALSE),0)</f>
        <v>27</v>
      </c>
      <c r="J91" s="98">
        <f>IFERROR(VLOOKUP($B91,[4]NUM7!$H$3:$P$164,7,FALSE),0)</f>
        <v>14</v>
      </c>
      <c r="K91" s="98">
        <f>IFERROR(VLOOKUP($B91,[4]NUM7!$H$3:$P$164,8,FALSE),0)</f>
        <v>45</v>
      </c>
      <c r="L91" s="98"/>
      <c r="M91" s="98"/>
      <c r="N91" s="98"/>
      <c r="O91" s="98"/>
      <c r="Q91" s="15">
        <f t="shared" ref="Q91:Q107" si="27">SUM(E91:P91)</f>
        <v>236</v>
      </c>
    </row>
    <row r="92" spans="1:19" ht="15" thickBot="1" x14ac:dyDescent="0.25">
      <c r="A92" s="94" t="s">
        <v>134</v>
      </c>
      <c r="B92" s="184" t="s">
        <v>119</v>
      </c>
      <c r="C92" s="59"/>
      <c r="D92" s="79"/>
      <c r="E92" s="98">
        <f>IFERROR(VLOOKUP($B92,[4]NUM7!$H$3:$P$164,2,FALSE),0)</f>
        <v>107</v>
      </c>
      <c r="F92" s="98">
        <f>IFERROR(VLOOKUP($B92,[4]NUM7!$H$3:$P$164,3,FALSE),0)</f>
        <v>35</v>
      </c>
      <c r="G92" s="98">
        <f>IFERROR(VLOOKUP($B92,[4]NUM7!$H$3:$P$164,4,FALSE),0)</f>
        <v>80</v>
      </c>
      <c r="H92" s="98">
        <f>IFERROR(VLOOKUP($B92,[4]NUM7!$H$3:$P$164,5,FALSE),0)</f>
        <v>48</v>
      </c>
      <c r="I92" s="98">
        <f>IFERROR(VLOOKUP($B92,[4]NUM7!$H$3:$P$164,6,FALSE),0)</f>
        <v>29</v>
      </c>
      <c r="J92" s="98">
        <f>IFERROR(VLOOKUP($B92,[4]NUM7!$H$3:$P$164,7,FALSE),0)</f>
        <v>139</v>
      </c>
      <c r="K92" s="98">
        <f>IFERROR(VLOOKUP($B92,[4]NUM7!$H$3:$P$164,8,FALSE),0)</f>
        <v>163</v>
      </c>
      <c r="L92" s="98"/>
      <c r="M92" s="98"/>
      <c r="N92" s="98"/>
      <c r="O92" s="98"/>
      <c r="Q92" s="15">
        <f t="shared" si="27"/>
        <v>601</v>
      </c>
    </row>
    <row r="93" spans="1:19" ht="15" thickBot="1" x14ac:dyDescent="0.25">
      <c r="A93" s="94" t="s">
        <v>134</v>
      </c>
      <c r="B93" s="184" t="s">
        <v>120</v>
      </c>
      <c r="C93" s="59"/>
      <c r="D93" s="79"/>
      <c r="E93" s="98">
        <f>IFERROR(VLOOKUP($B93,[4]NUM7!$H$3:$P$164,2,FALSE),0)</f>
        <v>116</v>
      </c>
      <c r="F93" s="98">
        <f>IFERROR(VLOOKUP($B93,[4]NUM7!$H$3:$P$164,3,FALSE),0)</f>
        <v>152</v>
      </c>
      <c r="G93" s="98">
        <f>IFERROR(VLOOKUP($B93,[4]NUM7!$H$3:$P$164,4,FALSE),0)</f>
        <v>110</v>
      </c>
      <c r="H93" s="98">
        <f>IFERROR(VLOOKUP($B93,[4]NUM7!$H$3:$P$164,5,FALSE),0)</f>
        <v>45</v>
      </c>
      <c r="I93" s="98">
        <f>IFERROR(VLOOKUP($B93,[4]NUM7!$H$3:$P$164,6,FALSE),0)</f>
        <v>92</v>
      </c>
      <c r="J93" s="98">
        <f>IFERROR(VLOOKUP($B93,[4]NUM7!$H$3:$P$164,7,FALSE),0)</f>
        <v>81</v>
      </c>
      <c r="K93" s="98">
        <f>IFERROR(VLOOKUP($B93,[4]NUM7!$H$3:$P$164,8,FALSE),0)</f>
        <v>72</v>
      </c>
      <c r="L93" s="98"/>
      <c r="M93" s="98"/>
      <c r="N93" s="98"/>
      <c r="O93" s="98"/>
      <c r="Q93" s="15">
        <f t="shared" si="27"/>
        <v>668</v>
      </c>
    </row>
    <row r="94" spans="1:19" ht="15" thickBot="1" x14ac:dyDescent="0.25">
      <c r="A94" s="94" t="s">
        <v>134</v>
      </c>
      <c r="B94" s="184" t="s">
        <v>121</v>
      </c>
      <c r="C94" s="59"/>
      <c r="D94" s="79"/>
      <c r="E94" s="98">
        <f>IFERROR(VLOOKUP($B94,[4]NUM7!$H$3:$P$164,2,FALSE),0)</f>
        <v>8</v>
      </c>
      <c r="F94" s="98">
        <f>IFERROR(VLOOKUP($B94,[4]NUM7!$H$3:$P$164,3,FALSE),0)</f>
        <v>28</v>
      </c>
      <c r="G94" s="98">
        <f>IFERROR(VLOOKUP($B94,[4]NUM7!$H$3:$P$164,4,FALSE),0)</f>
        <v>28</v>
      </c>
      <c r="H94" s="98">
        <f>IFERROR(VLOOKUP($B94,[4]NUM7!$H$3:$P$164,5,FALSE),0)</f>
        <v>36</v>
      </c>
      <c r="I94" s="98">
        <f>IFERROR(VLOOKUP($B94,[4]NUM7!$H$3:$P$164,6,FALSE),0)</f>
        <v>34</v>
      </c>
      <c r="J94" s="98">
        <f>IFERROR(VLOOKUP($B94,[4]NUM7!$H$3:$P$164,7,FALSE),0)</f>
        <v>21</v>
      </c>
      <c r="K94" s="98">
        <f>IFERROR(VLOOKUP($B94,[4]NUM7!$H$3:$P$164,8,FALSE),0)</f>
        <v>21</v>
      </c>
      <c r="L94" s="98"/>
      <c r="M94" s="98"/>
      <c r="N94" s="98"/>
      <c r="O94" s="98"/>
      <c r="Q94" s="15">
        <f t="shared" si="27"/>
        <v>176</v>
      </c>
    </row>
    <row r="95" spans="1:19" ht="15" thickBot="1" x14ac:dyDescent="0.25">
      <c r="A95" s="94" t="s">
        <v>134</v>
      </c>
      <c r="B95" s="184" t="s">
        <v>122</v>
      </c>
      <c r="C95" s="59"/>
      <c r="D95" s="79"/>
      <c r="E95" s="98">
        <f>IFERROR(VLOOKUP($B95,[4]NUM7!$H$3:$P$164,2,FALSE),0)</f>
        <v>0</v>
      </c>
      <c r="F95" s="98">
        <f>IFERROR(VLOOKUP($B95,[4]NUM7!$H$3:$P$164,3,FALSE),0)</f>
        <v>0</v>
      </c>
      <c r="G95" s="98">
        <f>IFERROR(VLOOKUP($B95,[4]NUM7!$H$3:$P$164,4,FALSE),0)</f>
        <v>0</v>
      </c>
      <c r="H95" s="98">
        <f>IFERROR(VLOOKUP($B95,[4]NUM7!$H$3:$P$164,5,FALSE),0)</f>
        <v>0</v>
      </c>
      <c r="I95" s="98">
        <f>IFERROR(VLOOKUP($B95,[4]NUM7!$H$3:$P$164,6,FALSE),0)</f>
        <v>0</v>
      </c>
      <c r="J95" s="98">
        <f>IFERROR(VLOOKUP($B95,[4]NUM7!$H$3:$P$164,7,FALSE),0)</f>
        <v>0</v>
      </c>
      <c r="K95" s="98">
        <f>IFERROR(VLOOKUP($B95,[4]NUM7!$H$3:$P$164,8,FALSE),0)</f>
        <v>0</v>
      </c>
      <c r="L95" s="98"/>
      <c r="M95" s="98"/>
      <c r="N95" s="98"/>
      <c r="O95" s="98"/>
      <c r="Q95" s="15">
        <f t="shared" si="27"/>
        <v>0</v>
      </c>
    </row>
    <row r="96" spans="1:19" ht="15" thickBot="1" x14ac:dyDescent="0.25">
      <c r="A96" s="94" t="s">
        <v>134</v>
      </c>
      <c r="B96" s="184" t="s">
        <v>123</v>
      </c>
      <c r="C96" s="59"/>
      <c r="D96" s="79"/>
      <c r="E96" s="98">
        <f>IFERROR(VLOOKUP($B96,[4]NUM7!$H$3:$P$164,2,FALSE),0)</f>
        <v>9</v>
      </c>
      <c r="F96" s="98">
        <f>IFERROR(VLOOKUP($B96,[4]NUM7!$H$3:$P$164,3,FALSE),0)</f>
        <v>10</v>
      </c>
      <c r="G96" s="98">
        <f>IFERROR(VLOOKUP($B96,[4]NUM7!$H$3:$P$164,4,FALSE),0)</f>
        <v>6</v>
      </c>
      <c r="H96" s="98">
        <f>IFERROR(VLOOKUP($B96,[4]NUM7!$H$3:$P$164,5,FALSE),0)</f>
        <v>36</v>
      </c>
      <c r="I96" s="98">
        <f>IFERROR(VLOOKUP($B96,[4]NUM7!$H$3:$P$164,6,FALSE),0)</f>
        <v>1</v>
      </c>
      <c r="J96" s="98">
        <f>IFERROR(VLOOKUP($B96,[4]NUM7!$H$3:$P$164,7,FALSE),0)</f>
        <v>10</v>
      </c>
      <c r="K96" s="98">
        <f>IFERROR(VLOOKUP($B96,[4]NUM7!$H$3:$P$164,8,FALSE),0)</f>
        <v>16</v>
      </c>
      <c r="L96" s="98"/>
      <c r="M96" s="98"/>
      <c r="N96" s="98"/>
      <c r="O96" s="98"/>
      <c r="Q96" s="15">
        <f t="shared" si="27"/>
        <v>88</v>
      </c>
    </row>
    <row r="97" spans="1:21" ht="15" thickBot="1" x14ac:dyDescent="0.25">
      <c r="A97" s="94" t="s">
        <v>134</v>
      </c>
      <c r="B97" s="184" t="s">
        <v>124</v>
      </c>
      <c r="C97" s="59"/>
      <c r="D97" s="79"/>
      <c r="E97" s="98">
        <f>IFERROR(VLOOKUP($B97,[4]NUM7!$H$3:$P$164,2,FALSE),0)</f>
        <v>0</v>
      </c>
      <c r="F97" s="98">
        <f>IFERROR(VLOOKUP($B97,[4]NUM7!$H$3:$P$164,3,FALSE),0)</f>
        <v>0</v>
      </c>
      <c r="G97" s="98">
        <f>IFERROR(VLOOKUP($B97,[4]NUM7!$H$3:$P$164,4,FALSE),0)</f>
        <v>6</v>
      </c>
      <c r="H97" s="98">
        <f>IFERROR(VLOOKUP($B97,[4]NUM7!$H$3:$P$164,5,FALSE),0)</f>
        <v>0</v>
      </c>
      <c r="I97" s="98">
        <f>IFERROR(VLOOKUP($B97,[4]NUM7!$H$3:$P$164,6,FALSE),0)</f>
        <v>0</v>
      </c>
      <c r="J97" s="98">
        <f>IFERROR(VLOOKUP($B97,[4]NUM7!$H$3:$P$164,7,FALSE),0)</f>
        <v>9</v>
      </c>
      <c r="K97" s="98">
        <f>IFERROR(VLOOKUP($B97,[4]NUM7!$H$3:$P$164,8,FALSE),0)</f>
        <v>1</v>
      </c>
      <c r="L97" s="98"/>
      <c r="M97" s="98"/>
      <c r="N97" s="98"/>
      <c r="O97" s="98"/>
      <c r="Q97" s="15">
        <f t="shared" si="27"/>
        <v>16</v>
      </c>
    </row>
    <row r="98" spans="1:21" ht="15" thickBot="1" x14ac:dyDescent="0.25">
      <c r="A98" s="94" t="s">
        <v>134</v>
      </c>
      <c r="B98" s="184" t="s">
        <v>125</v>
      </c>
      <c r="C98" s="59"/>
      <c r="D98" s="79"/>
      <c r="E98" s="98">
        <f>IFERROR(VLOOKUP($B98,[4]NUM7!$H$3:$P$164,2,FALSE),0)</f>
        <v>0</v>
      </c>
      <c r="F98" s="98">
        <f>IFERROR(VLOOKUP($B98,[4]NUM7!$H$3:$P$164,3,FALSE),0)</f>
        <v>0</v>
      </c>
      <c r="G98" s="98">
        <f>IFERROR(VLOOKUP($B98,[4]NUM7!$H$3:$P$164,4,FALSE),0)</f>
        <v>0</v>
      </c>
      <c r="H98" s="98">
        <f>IFERROR(VLOOKUP($B98,[4]NUM7!$H$3:$P$164,5,FALSE),0)</f>
        <v>8</v>
      </c>
      <c r="I98" s="98">
        <f>IFERROR(VLOOKUP($B98,[4]NUM7!$H$3:$P$164,6,FALSE),0)</f>
        <v>2</v>
      </c>
      <c r="J98" s="98">
        <f>IFERROR(VLOOKUP($B98,[4]NUM7!$H$3:$P$164,7,FALSE),0)</f>
        <v>9</v>
      </c>
      <c r="K98" s="98">
        <f>IFERROR(VLOOKUP($B98,[4]NUM7!$H$3:$P$164,8,FALSE),0)</f>
        <v>8</v>
      </c>
      <c r="L98" s="98"/>
      <c r="M98" s="98"/>
      <c r="N98" s="98"/>
      <c r="O98" s="98"/>
      <c r="Q98" s="15">
        <f t="shared" si="27"/>
        <v>27</v>
      </c>
    </row>
    <row r="99" spans="1:21" ht="15" thickBot="1" x14ac:dyDescent="0.25">
      <c r="A99" s="94" t="s">
        <v>134</v>
      </c>
      <c r="B99" s="184" t="s">
        <v>126</v>
      </c>
      <c r="C99" s="59"/>
      <c r="D99" s="79"/>
      <c r="E99" s="98">
        <f>IFERROR(VLOOKUP($B99,[4]NUM7!$H$3:$P$164,2,FALSE),0)</f>
        <v>9</v>
      </c>
      <c r="F99" s="98">
        <f>IFERROR(VLOOKUP($B99,[4]NUM7!$H$3:$P$164,3,FALSE),0)</f>
        <v>0</v>
      </c>
      <c r="G99" s="98">
        <f>IFERROR(VLOOKUP($B99,[4]NUM7!$H$3:$P$164,4,FALSE),0)</f>
        <v>16</v>
      </c>
      <c r="H99" s="98">
        <f>IFERROR(VLOOKUP($B99,[4]NUM7!$H$3:$P$164,5,FALSE),0)</f>
        <v>5</v>
      </c>
      <c r="I99" s="98">
        <f>IFERROR(VLOOKUP($B99,[4]NUM7!$H$3:$P$164,6,FALSE),0)</f>
        <v>3</v>
      </c>
      <c r="J99" s="98">
        <f>IFERROR(VLOOKUP($B99,[4]NUM7!$H$3:$P$164,7,FALSE),0)</f>
        <v>8</v>
      </c>
      <c r="K99" s="98">
        <f>IFERROR(VLOOKUP($B99,[4]NUM7!$H$3:$P$164,8,FALSE),0)</f>
        <v>30</v>
      </c>
      <c r="L99" s="98"/>
      <c r="M99" s="98"/>
      <c r="N99" s="98"/>
      <c r="O99" s="98"/>
      <c r="Q99" s="15">
        <f t="shared" si="27"/>
        <v>71</v>
      </c>
    </row>
    <row r="100" spans="1:21" ht="15" thickBot="1" x14ac:dyDescent="0.25">
      <c r="A100" s="94" t="s">
        <v>134</v>
      </c>
      <c r="B100" s="184" t="s">
        <v>127</v>
      </c>
      <c r="C100" s="59"/>
      <c r="D100" s="79"/>
      <c r="E100" s="98">
        <f>IFERROR(VLOOKUP($B100,[4]NUM7!$H$3:$P$164,2,FALSE),0)</f>
        <v>0</v>
      </c>
      <c r="F100" s="98">
        <f>IFERROR(VLOOKUP($B100,[4]NUM7!$H$3:$P$164,3,FALSE),0)</f>
        <v>0</v>
      </c>
      <c r="G100" s="98">
        <f>IFERROR(VLOOKUP($B100,[4]NUM7!$H$3:$P$164,4,FALSE),0)</f>
        <v>0</v>
      </c>
      <c r="H100" s="98">
        <f>IFERROR(VLOOKUP($B100,[4]NUM7!$H$3:$P$164,5,FALSE),0)</f>
        <v>2</v>
      </c>
      <c r="I100" s="98">
        <f>IFERROR(VLOOKUP($B100,[4]NUM7!$H$3:$P$164,6,FALSE),0)</f>
        <v>0</v>
      </c>
      <c r="J100" s="98">
        <f>IFERROR(VLOOKUP($B100,[4]NUM7!$H$3:$P$164,7,FALSE),0)</f>
        <v>2</v>
      </c>
      <c r="K100" s="98">
        <f>IFERROR(VLOOKUP($B100,[4]NUM7!$H$3:$P$164,8,FALSE),0)</f>
        <v>0</v>
      </c>
      <c r="L100" s="98"/>
      <c r="M100" s="98"/>
      <c r="N100" s="98"/>
      <c r="O100" s="98"/>
      <c r="Q100" s="15">
        <f t="shared" si="27"/>
        <v>4</v>
      </c>
    </row>
    <row r="101" spans="1:21" ht="15" thickBot="1" x14ac:dyDescent="0.25">
      <c r="A101" s="94" t="s">
        <v>134</v>
      </c>
      <c r="B101" s="184" t="s">
        <v>128</v>
      </c>
      <c r="C101" s="59"/>
      <c r="D101" s="79"/>
      <c r="E101" s="98">
        <f>IFERROR(VLOOKUP($B101,[4]NUM7!$H$3:$P$164,2,FALSE),0)</f>
        <v>0</v>
      </c>
      <c r="F101" s="98">
        <f>IFERROR(VLOOKUP($B101,[4]NUM7!$H$3:$P$164,3,FALSE),0)</f>
        <v>0</v>
      </c>
      <c r="G101" s="98">
        <f>IFERROR(VLOOKUP($B101,[4]NUM7!$H$3:$P$164,4,FALSE),0)</f>
        <v>2</v>
      </c>
      <c r="H101" s="98">
        <f>IFERROR(VLOOKUP($B101,[4]NUM7!$H$3:$P$164,5,FALSE),0)</f>
        <v>0</v>
      </c>
      <c r="I101" s="98">
        <f>IFERROR(VLOOKUP($B101,[4]NUM7!$H$3:$P$164,6,FALSE),0)</f>
        <v>18</v>
      </c>
      <c r="J101" s="98">
        <f>IFERROR(VLOOKUP($B101,[4]NUM7!$H$3:$P$164,7,FALSE),0)</f>
        <v>6</v>
      </c>
      <c r="K101" s="98">
        <f>IFERROR(VLOOKUP($B101,[4]NUM7!$H$3:$P$164,8,FALSE),0)</f>
        <v>2</v>
      </c>
      <c r="L101" s="98"/>
      <c r="M101" s="98"/>
      <c r="N101" s="98"/>
      <c r="O101" s="98"/>
      <c r="Q101" s="15">
        <f t="shared" si="27"/>
        <v>28</v>
      </c>
    </row>
    <row r="102" spans="1:21" ht="15" thickBot="1" x14ac:dyDescent="0.25">
      <c r="A102" s="94" t="s">
        <v>134</v>
      </c>
      <c r="B102" s="184" t="s">
        <v>129</v>
      </c>
      <c r="C102" s="59"/>
      <c r="D102" s="79"/>
      <c r="E102" s="98">
        <f>IFERROR(VLOOKUP($B102,[4]NUM7!$H$3:$P$164,2,FALSE),0)</f>
        <v>5</v>
      </c>
      <c r="F102" s="98">
        <f>IFERROR(VLOOKUP($B102,[4]NUM7!$H$3:$P$164,3,FALSE),0)</f>
        <v>14</v>
      </c>
      <c r="G102" s="98">
        <f>IFERROR(VLOOKUP($B102,[4]NUM7!$H$3:$P$164,4,FALSE),0)</f>
        <v>12</v>
      </c>
      <c r="H102" s="98">
        <f>IFERROR(VLOOKUP($B102,[4]NUM7!$H$3:$P$164,5,FALSE),0)</f>
        <v>4</v>
      </c>
      <c r="I102" s="98">
        <f>IFERROR(VLOOKUP($B102,[4]NUM7!$H$3:$P$164,6,FALSE),0)</f>
        <v>0</v>
      </c>
      <c r="J102" s="98">
        <f>IFERROR(VLOOKUP($B102,[4]NUM7!$H$3:$P$164,7,FALSE),0)</f>
        <v>1</v>
      </c>
      <c r="K102" s="98">
        <f>IFERROR(VLOOKUP($B102,[4]NUM7!$H$3:$P$164,8,FALSE),0)</f>
        <v>3</v>
      </c>
      <c r="L102" s="98"/>
      <c r="M102" s="98"/>
      <c r="N102" s="98"/>
      <c r="O102" s="98"/>
      <c r="Q102" s="15">
        <f t="shared" si="27"/>
        <v>39</v>
      </c>
    </row>
    <row r="103" spans="1:21" ht="15" thickBot="1" x14ac:dyDescent="0.25">
      <c r="A103" s="94" t="s">
        <v>134</v>
      </c>
      <c r="B103" s="184" t="s">
        <v>130</v>
      </c>
      <c r="C103" s="59"/>
      <c r="D103" s="79"/>
      <c r="E103" s="98">
        <f>IFERROR(VLOOKUP($B103,[4]NUM7!$H$3:$P$164,2,FALSE),0)</f>
        <v>0</v>
      </c>
      <c r="F103" s="98">
        <f>IFERROR(VLOOKUP($B103,[4]NUM7!$H$3:$P$164,3,FALSE),0)</f>
        <v>9</v>
      </c>
      <c r="G103" s="98">
        <f>IFERROR(VLOOKUP($B103,[4]NUM7!$H$3:$P$164,4,FALSE),0)</f>
        <v>10</v>
      </c>
      <c r="H103" s="98">
        <f>IFERROR(VLOOKUP($B103,[4]NUM7!$H$3:$P$164,5,FALSE),0)</f>
        <v>16</v>
      </c>
      <c r="I103" s="98">
        <f>IFERROR(VLOOKUP($B103,[4]NUM7!$H$3:$P$164,6,FALSE),0)</f>
        <v>9</v>
      </c>
      <c r="J103" s="98">
        <f>IFERROR(VLOOKUP($B103,[4]NUM7!$H$3:$P$164,7,FALSE),0)</f>
        <v>22</v>
      </c>
      <c r="K103" s="98">
        <f>IFERROR(VLOOKUP($B103,[4]NUM7!$H$3:$P$164,8,FALSE),0)</f>
        <v>21</v>
      </c>
      <c r="L103" s="98"/>
      <c r="M103" s="98"/>
      <c r="N103" s="98"/>
      <c r="O103" s="98"/>
      <c r="Q103" s="15">
        <f t="shared" si="27"/>
        <v>87</v>
      </c>
      <c r="U103" s="65"/>
    </row>
    <row r="104" spans="1:21" ht="15" thickBot="1" x14ac:dyDescent="0.25">
      <c r="A104" s="94" t="s">
        <v>134</v>
      </c>
      <c r="B104" s="184" t="s">
        <v>131</v>
      </c>
      <c r="C104" s="59"/>
      <c r="D104" s="79"/>
      <c r="E104" s="98">
        <f>IFERROR(VLOOKUP($B104,[4]NUM7!$H$3:$P$164,2,FALSE),0)</f>
        <v>0</v>
      </c>
      <c r="F104" s="98">
        <f>IFERROR(VLOOKUP($B104,[4]NUM7!$H$3:$P$164,3,FALSE),0)</f>
        <v>0</v>
      </c>
      <c r="G104" s="98">
        <f>IFERROR(VLOOKUP($B104,[4]NUM7!$H$3:$P$164,4,FALSE),0)</f>
        <v>0</v>
      </c>
      <c r="H104" s="98">
        <f>IFERROR(VLOOKUP($B104,[4]NUM7!$H$3:$P$164,5,FALSE),0)</f>
        <v>0</v>
      </c>
      <c r="I104" s="98">
        <f>IFERROR(VLOOKUP($B104,[4]NUM7!$H$3:$P$164,6,FALSE),0)</f>
        <v>7</v>
      </c>
      <c r="J104" s="98">
        <f>IFERROR(VLOOKUP($B104,[4]NUM7!$H$3:$P$164,7,FALSE),0)</f>
        <v>17</v>
      </c>
      <c r="K104" s="98">
        <f>IFERROR(VLOOKUP($B104,[4]NUM7!$H$3:$P$164,8,FALSE),0)</f>
        <v>3</v>
      </c>
      <c r="L104" s="98"/>
      <c r="M104" s="98"/>
      <c r="N104" s="98"/>
      <c r="O104" s="98"/>
      <c r="Q104" s="15">
        <f t="shared" si="27"/>
        <v>27</v>
      </c>
    </row>
    <row r="105" spans="1:21" ht="15" thickBot="1" x14ac:dyDescent="0.25">
      <c r="A105" s="94" t="s">
        <v>134</v>
      </c>
      <c r="B105" s="184" t="s">
        <v>132</v>
      </c>
      <c r="C105" s="59"/>
      <c r="D105" s="79"/>
      <c r="E105" s="98">
        <f>IFERROR(VLOOKUP($B105,[4]NUM7!$H$3:$P$164,2,FALSE),0)</f>
        <v>38</v>
      </c>
      <c r="F105" s="98">
        <f>IFERROR(VLOOKUP($B105,[4]NUM7!$H$3:$P$164,3,FALSE),0)</f>
        <v>37</v>
      </c>
      <c r="G105" s="98">
        <f>IFERROR(VLOOKUP($B105,[4]NUM7!$H$3:$P$164,4,FALSE),0)</f>
        <v>47</v>
      </c>
      <c r="H105" s="98">
        <f>IFERROR(VLOOKUP($B105,[4]NUM7!$H$3:$P$164,5,FALSE),0)</f>
        <v>40</v>
      </c>
      <c r="I105" s="98">
        <f>IFERROR(VLOOKUP($B105,[4]NUM7!$H$3:$P$164,6,FALSE),0)</f>
        <v>48</v>
      </c>
      <c r="J105" s="98">
        <f>IFERROR(VLOOKUP($B105,[4]NUM7!$H$3:$P$164,7,FALSE),0)</f>
        <v>37</v>
      </c>
      <c r="K105" s="98">
        <f>IFERROR(VLOOKUP($B105,[4]NUM7!$H$3:$P$164,8,FALSE),0)</f>
        <v>53</v>
      </c>
      <c r="L105" s="98"/>
      <c r="M105" s="98"/>
      <c r="N105" s="98"/>
      <c r="O105" s="98"/>
      <c r="Q105" s="15">
        <f t="shared" si="27"/>
        <v>300</v>
      </c>
    </row>
    <row r="106" spans="1:21" ht="15" thickBot="1" x14ac:dyDescent="0.25">
      <c r="A106" s="94" t="s">
        <v>134</v>
      </c>
      <c r="B106" s="184" t="s">
        <v>133</v>
      </c>
      <c r="C106" s="59"/>
      <c r="D106" s="79"/>
      <c r="E106" s="98">
        <f>IFERROR(VLOOKUP($B106,[4]NUM7!$H$3:$P$164,2,FALSE),0)</f>
        <v>24</v>
      </c>
      <c r="F106" s="98">
        <f>IFERROR(VLOOKUP($B106,[4]NUM7!$H$3:$P$164,3,FALSE),0)</f>
        <v>20</v>
      </c>
      <c r="G106" s="98">
        <f>IFERROR(VLOOKUP($B106,[4]NUM7!$H$3:$P$164,4,FALSE),0)</f>
        <v>22</v>
      </c>
      <c r="H106" s="98">
        <f>IFERROR(VLOOKUP($B106,[4]NUM7!$H$3:$P$164,5,FALSE),0)</f>
        <v>17</v>
      </c>
      <c r="I106" s="98">
        <f>IFERROR(VLOOKUP($B106,[4]NUM7!$H$3:$P$164,6,FALSE),0)</f>
        <v>24</v>
      </c>
      <c r="J106" s="98">
        <f>IFERROR(VLOOKUP($B106,[4]NUM7!$H$3:$P$164,7,FALSE),0)</f>
        <v>28</v>
      </c>
      <c r="K106" s="98">
        <f>IFERROR(VLOOKUP($B106,[4]NUM7!$H$3:$P$164,8,FALSE),0)</f>
        <v>44</v>
      </c>
      <c r="L106" s="98"/>
      <c r="M106" s="98"/>
      <c r="N106" s="98"/>
      <c r="O106" s="98"/>
      <c r="Q106" s="15">
        <f t="shared" si="27"/>
        <v>179</v>
      </c>
    </row>
    <row r="107" spans="1:21" ht="15" thickBot="1" x14ac:dyDescent="0.25">
      <c r="A107" s="94" t="s">
        <v>134</v>
      </c>
      <c r="B107" s="184" t="s">
        <v>347</v>
      </c>
      <c r="C107" s="59"/>
      <c r="D107" s="79"/>
      <c r="E107" s="98">
        <f>IFERROR(VLOOKUP($B107,[4]NUM7!$H$3:$P$164,2,FALSE),0)</f>
        <v>15</v>
      </c>
      <c r="F107" s="98">
        <f>IFERROR(VLOOKUP($B107,[4]NUM7!$H$3:$P$164,3,FALSE),0)</f>
        <v>13</v>
      </c>
      <c r="G107" s="98">
        <f>IFERROR(VLOOKUP($B107,[4]NUM7!$H$3:$P$164,4,FALSE),0)</f>
        <v>14</v>
      </c>
      <c r="H107" s="98">
        <f>IFERROR(VLOOKUP($B107,[4]NUM7!$H$3:$P$164,5,FALSE),0)</f>
        <v>20</v>
      </c>
      <c r="I107" s="98">
        <f>IFERROR(VLOOKUP($B107,[4]NUM7!$H$3:$P$164,6,FALSE),0)</f>
        <v>12</v>
      </c>
      <c r="J107" s="98">
        <f>IFERROR(VLOOKUP($B107,[4]NUM7!$H$3:$P$164,7,FALSE),0)</f>
        <v>9</v>
      </c>
      <c r="K107" s="98">
        <f>IFERROR(VLOOKUP($B107,[4]NUM7!$H$3:$P$164,8,FALSE),0)</f>
        <v>53</v>
      </c>
      <c r="L107" s="98"/>
      <c r="M107" s="98"/>
      <c r="N107" s="98"/>
      <c r="O107" s="98"/>
      <c r="Q107" s="15">
        <f t="shared" si="27"/>
        <v>136</v>
      </c>
    </row>
    <row r="108" spans="1:21" s="61" customFormat="1" ht="15" thickBot="1" x14ac:dyDescent="0.25">
      <c r="A108" s="351" t="s">
        <v>181</v>
      </c>
      <c r="B108" s="352"/>
      <c r="C108" s="276">
        <f>+D108/Metas!K72</f>
        <v>0.97955767088220402</v>
      </c>
      <c r="D108" s="18">
        <f>+Q108/R108</f>
        <v>9.3066009920566101E-2</v>
      </c>
      <c r="E108" s="12">
        <f>SUM(E91:E107)</f>
        <v>356</v>
      </c>
      <c r="F108" s="12">
        <f t="shared" ref="F108:P108" si="28">SUM(F91:F107)</f>
        <v>365</v>
      </c>
      <c r="G108" s="12">
        <f t="shared" si="28"/>
        <v>412</v>
      </c>
      <c r="H108" s="12">
        <f t="shared" si="28"/>
        <v>296</v>
      </c>
      <c r="I108" s="12">
        <f t="shared" ref="I108:J108" si="29">SUM(I91:I107)</f>
        <v>306</v>
      </c>
      <c r="J108" s="12">
        <f t="shared" si="29"/>
        <v>413</v>
      </c>
      <c r="K108" s="12">
        <f t="shared" ref="K108" si="30">SUM(K91:K107)</f>
        <v>535</v>
      </c>
      <c r="L108" s="12">
        <f t="shared" si="28"/>
        <v>0</v>
      </c>
      <c r="M108" s="12">
        <f t="shared" si="28"/>
        <v>0</v>
      </c>
      <c r="N108" s="12">
        <f t="shared" si="28"/>
        <v>0</v>
      </c>
      <c r="O108" s="12">
        <f t="shared" si="28"/>
        <v>0</v>
      </c>
      <c r="P108" s="12">
        <f t="shared" si="28"/>
        <v>0</v>
      </c>
      <c r="Q108" s="12">
        <f>SUM(Q91:Q107)</f>
        <v>2683</v>
      </c>
      <c r="R108" s="358">
        <v>28829</v>
      </c>
      <c r="S108" s="359"/>
    </row>
    <row r="109" spans="1:21" ht="15" thickBot="1" x14ac:dyDescent="0.25">
      <c r="A109" s="94" t="s">
        <v>147</v>
      </c>
      <c r="B109" s="184" t="s">
        <v>135</v>
      </c>
      <c r="C109" s="59"/>
      <c r="D109" s="79"/>
      <c r="E109" s="98">
        <f>IFERROR(VLOOKUP($B109,[4]NUM7!$H$3:$P$164,2,FALSE),0)</f>
        <v>0</v>
      </c>
      <c r="F109" s="98">
        <f>IFERROR(VLOOKUP($B109,[4]NUM7!$H$3:$P$164,3,FALSE),0)</f>
        <v>2</v>
      </c>
      <c r="G109" s="98">
        <f>IFERROR(VLOOKUP($B109,[4]NUM7!$H$3:$P$164,4,FALSE),0)</f>
        <v>3</v>
      </c>
      <c r="H109" s="98">
        <f>IFERROR(VLOOKUP($B109,[4]NUM7!$H$3:$P$164,5,FALSE),0)</f>
        <v>2</v>
      </c>
      <c r="I109" s="98">
        <f>IFERROR(VLOOKUP($B109,[4]NUM7!$H$3:$P$164,6,FALSE),0)</f>
        <v>4</v>
      </c>
      <c r="J109" s="98">
        <f>IFERROR(VLOOKUP($B109,[4]NUM7!$H$3:$P$164,7,FALSE),0)</f>
        <v>14</v>
      </c>
      <c r="K109" s="98">
        <f>IFERROR(VLOOKUP($B109,[4]NUM7!$H$3:$P$164,8,FALSE),0)</f>
        <v>2</v>
      </c>
      <c r="L109" s="98"/>
      <c r="M109" s="98"/>
      <c r="N109" s="98"/>
      <c r="O109" s="98"/>
      <c r="Q109" s="15">
        <f t="shared" ref="Q109:Q120" si="31">SUM(E109:P109)</f>
        <v>27</v>
      </c>
    </row>
    <row r="110" spans="1:21" ht="15" thickBot="1" x14ac:dyDescent="0.25">
      <c r="A110" s="94" t="s">
        <v>147</v>
      </c>
      <c r="B110" s="184" t="s">
        <v>136</v>
      </c>
      <c r="C110" s="59"/>
      <c r="D110" s="79"/>
      <c r="E110" s="98">
        <f>IFERROR(VLOOKUP($B110,[4]NUM7!$H$3:$P$164,2,FALSE),0)</f>
        <v>8</v>
      </c>
      <c r="F110" s="98">
        <f>IFERROR(VLOOKUP($B110,[4]NUM7!$H$3:$P$164,3,FALSE),0)</f>
        <v>17</v>
      </c>
      <c r="G110" s="98">
        <f>IFERROR(VLOOKUP($B110,[4]NUM7!$H$3:$P$164,4,FALSE),0)</f>
        <v>2</v>
      </c>
      <c r="H110" s="98">
        <f>IFERROR(VLOOKUP($B110,[4]NUM7!$H$3:$P$164,5,FALSE),0)</f>
        <v>32</v>
      </c>
      <c r="I110" s="98">
        <f>IFERROR(VLOOKUP($B110,[4]NUM7!$H$3:$P$164,6,FALSE),0)</f>
        <v>16</v>
      </c>
      <c r="J110" s="98">
        <f>IFERROR(VLOOKUP($B110,[4]NUM7!$H$3:$P$164,7,FALSE),0)</f>
        <v>17</v>
      </c>
      <c r="K110" s="98">
        <f>IFERROR(VLOOKUP($B110,[4]NUM7!$H$3:$P$164,8,FALSE),0)</f>
        <v>33</v>
      </c>
      <c r="L110" s="98"/>
      <c r="M110" s="98"/>
      <c r="N110" s="98"/>
      <c r="O110" s="98"/>
      <c r="Q110" s="15">
        <f t="shared" si="31"/>
        <v>125</v>
      </c>
    </row>
    <row r="111" spans="1:21" ht="15" thickBot="1" x14ac:dyDescent="0.25">
      <c r="A111" s="94" t="s">
        <v>147</v>
      </c>
      <c r="B111" s="184" t="s">
        <v>137</v>
      </c>
      <c r="C111" s="59"/>
      <c r="D111" s="79"/>
      <c r="E111" s="98">
        <f>IFERROR(VLOOKUP($B111,[4]NUM7!$H$3:$P$164,2,FALSE),0)</f>
        <v>5</v>
      </c>
      <c r="F111" s="98">
        <f>IFERROR(VLOOKUP($B111,[4]NUM7!$H$3:$P$164,3,FALSE),0)</f>
        <v>6</v>
      </c>
      <c r="G111" s="98">
        <f>IFERROR(VLOOKUP($B111,[4]NUM7!$H$3:$P$164,4,FALSE),0)</f>
        <v>5</v>
      </c>
      <c r="H111" s="98">
        <f>IFERROR(VLOOKUP($B111,[4]NUM7!$H$3:$P$164,5,FALSE),0)</f>
        <v>14</v>
      </c>
      <c r="I111" s="98">
        <f>IFERROR(VLOOKUP($B111,[4]NUM7!$H$3:$P$164,6,FALSE),0)</f>
        <v>11</v>
      </c>
      <c r="J111" s="98">
        <f>IFERROR(VLOOKUP($B111,[4]NUM7!$H$3:$P$164,7,FALSE),0)</f>
        <v>3</v>
      </c>
      <c r="K111" s="98">
        <f>IFERROR(VLOOKUP($B111,[4]NUM7!$H$3:$P$164,8,FALSE),0)</f>
        <v>15</v>
      </c>
      <c r="L111" s="98"/>
      <c r="M111" s="98"/>
      <c r="N111" s="98"/>
      <c r="O111" s="98"/>
      <c r="Q111" s="15">
        <f t="shared" si="31"/>
        <v>59</v>
      </c>
    </row>
    <row r="112" spans="1:21" ht="15" thickBot="1" x14ac:dyDescent="0.25">
      <c r="A112" s="94" t="s">
        <v>147</v>
      </c>
      <c r="B112" s="184" t="s">
        <v>138</v>
      </c>
      <c r="C112" s="59"/>
      <c r="D112" s="79"/>
      <c r="E112" s="98">
        <f>IFERROR(VLOOKUP($B112,[4]NUM7!$H$3:$P$164,2,FALSE),0)</f>
        <v>9</v>
      </c>
      <c r="F112" s="98">
        <f>IFERROR(VLOOKUP($B112,[4]NUM7!$H$3:$P$164,3,FALSE),0)</f>
        <v>5</v>
      </c>
      <c r="G112" s="98">
        <f>IFERROR(VLOOKUP($B112,[4]NUM7!$H$3:$P$164,4,FALSE),0)</f>
        <v>6</v>
      </c>
      <c r="H112" s="98">
        <f>IFERROR(VLOOKUP($B112,[4]NUM7!$H$3:$P$164,5,FALSE),0)</f>
        <v>4</v>
      </c>
      <c r="I112" s="98">
        <f>IFERROR(VLOOKUP($B112,[4]NUM7!$H$3:$P$164,6,FALSE),0)</f>
        <v>15</v>
      </c>
      <c r="J112" s="98">
        <f>IFERROR(VLOOKUP($B112,[4]NUM7!$H$3:$P$164,7,FALSE),0)</f>
        <v>4</v>
      </c>
      <c r="K112" s="98">
        <f>IFERROR(VLOOKUP($B112,[4]NUM7!$H$3:$P$164,8,FALSE),0)</f>
        <v>8</v>
      </c>
      <c r="L112" s="98"/>
      <c r="M112" s="98"/>
      <c r="N112" s="98"/>
      <c r="O112" s="98"/>
      <c r="Q112" s="15">
        <f t="shared" si="31"/>
        <v>51</v>
      </c>
    </row>
    <row r="113" spans="1:19" ht="15" thickBot="1" x14ac:dyDescent="0.25">
      <c r="A113" s="94" t="s">
        <v>147</v>
      </c>
      <c r="B113" s="184" t="s">
        <v>139</v>
      </c>
      <c r="C113" s="59"/>
      <c r="D113" s="79"/>
      <c r="E113" s="98">
        <f>IFERROR(VLOOKUP($B113,[4]NUM7!$H$3:$P$164,2,FALSE),0)</f>
        <v>7</v>
      </c>
      <c r="F113" s="98">
        <f>IFERROR(VLOOKUP($B113,[4]NUM7!$H$3:$P$164,3,FALSE),0)</f>
        <v>8</v>
      </c>
      <c r="G113" s="98">
        <f>IFERROR(VLOOKUP($B113,[4]NUM7!$H$3:$P$164,4,FALSE),0)</f>
        <v>20</v>
      </c>
      <c r="H113" s="98">
        <f>IFERROR(VLOOKUP($B113,[4]NUM7!$H$3:$P$164,5,FALSE),0)</f>
        <v>6</v>
      </c>
      <c r="I113" s="98">
        <f>IFERROR(VLOOKUP($B113,[4]NUM7!$H$3:$P$164,6,FALSE),0)</f>
        <v>8</v>
      </c>
      <c r="J113" s="98">
        <f>IFERROR(VLOOKUP($B113,[4]NUM7!$H$3:$P$164,7,FALSE),0)</f>
        <v>4</v>
      </c>
      <c r="K113" s="98">
        <f>IFERROR(VLOOKUP($B113,[4]NUM7!$H$3:$P$164,8,FALSE),0)</f>
        <v>4</v>
      </c>
      <c r="L113" s="98"/>
      <c r="M113" s="98"/>
      <c r="N113" s="98"/>
      <c r="O113" s="98"/>
      <c r="Q113" s="15">
        <f t="shared" si="31"/>
        <v>57</v>
      </c>
    </row>
    <row r="114" spans="1:19" ht="15" thickBot="1" x14ac:dyDescent="0.25">
      <c r="A114" s="94" t="s">
        <v>147</v>
      </c>
      <c r="B114" s="184" t="s">
        <v>140</v>
      </c>
      <c r="C114" s="59"/>
      <c r="D114" s="79"/>
      <c r="E114" s="98">
        <f>IFERROR(VLOOKUP($B114,[4]NUM7!$H$3:$P$164,2,FALSE),0)</f>
        <v>0</v>
      </c>
      <c r="F114" s="98">
        <f>IFERROR(VLOOKUP($B114,[4]NUM7!$H$3:$P$164,3,FALSE),0)</f>
        <v>3</v>
      </c>
      <c r="G114" s="98">
        <f>IFERROR(VLOOKUP($B114,[4]NUM7!$H$3:$P$164,4,FALSE),0)</f>
        <v>5</v>
      </c>
      <c r="H114" s="98">
        <f>IFERROR(VLOOKUP($B114,[4]NUM7!$H$3:$P$164,5,FALSE),0)</f>
        <v>5</v>
      </c>
      <c r="I114" s="98">
        <f>IFERROR(VLOOKUP($B114,[4]NUM7!$H$3:$P$164,6,FALSE),0)</f>
        <v>3</v>
      </c>
      <c r="J114" s="98">
        <f>IFERROR(VLOOKUP($B114,[4]NUM7!$H$3:$P$164,7,FALSE),0)</f>
        <v>5</v>
      </c>
      <c r="K114" s="98">
        <f>IFERROR(VLOOKUP($B114,[4]NUM7!$H$3:$P$164,8,FALSE),0)</f>
        <v>4</v>
      </c>
      <c r="L114" s="98"/>
      <c r="M114" s="98"/>
      <c r="N114" s="98"/>
      <c r="O114" s="98"/>
      <c r="Q114" s="15">
        <f t="shared" si="31"/>
        <v>25</v>
      </c>
    </row>
    <row r="115" spans="1:19" ht="15" thickBot="1" x14ac:dyDescent="0.25">
      <c r="A115" s="94" t="s">
        <v>147</v>
      </c>
      <c r="B115" s="184" t="s">
        <v>141</v>
      </c>
      <c r="C115" s="59"/>
      <c r="D115" s="79"/>
      <c r="E115" s="98">
        <f>IFERROR(VLOOKUP($B115,[4]NUM7!$H$3:$P$164,2,FALSE),0)</f>
        <v>2</v>
      </c>
      <c r="F115" s="98">
        <f>IFERROR(VLOOKUP($B115,[4]NUM7!$H$3:$P$164,3,FALSE),0)</f>
        <v>2</v>
      </c>
      <c r="G115" s="98">
        <f>IFERROR(VLOOKUP($B115,[4]NUM7!$H$3:$P$164,4,FALSE),0)</f>
        <v>8</v>
      </c>
      <c r="H115" s="98">
        <f>IFERROR(VLOOKUP($B115,[4]NUM7!$H$3:$P$164,5,FALSE),0)</f>
        <v>14</v>
      </c>
      <c r="I115" s="98">
        <f>IFERROR(VLOOKUP($B115,[4]NUM7!$H$3:$P$164,6,FALSE),0)</f>
        <v>9</v>
      </c>
      <c r="J115" s="98">
        <f>IFERROR(VLOOKUP($B115,[4]NUM7!$H$3:$P$164,7,FALSE),0)</f>
        <v>3</v>
      </c>
      <c r="K115" s="98">
        <f>IFERROR(VLOOKUP($B115,[4]NUM7!$H$3:$P$164,8,FALSE),0)</f>
        <v>5</v>
      </c>
      <c r="L115" s="98"/>
      <c r="M115" s="98"/>
      <c r="N115" s="98"/>
      <c r="O115" s="98"/>
      <c r="Q115" s="15">
        <f t="shared" si="31"/>
        <v>43</v>
      </c>
    </row>
    <row r="116" spans="1:19" ht="15" thickBot="1" x14ac:dyDescent="0.25">
      <c r="A116" s="94" t="s">
        <v>147</v>
      </c>
      <c r="B116" s="184" t="s">
        <v>142</v>
      </c>
      <c r="C116" s="59"/>
      <c r="D116" s="79"/>
      <c r="E116" s="98">
        <f>IFERROR(VLOOKUP($B116,[4]NUM7!$H$3:$P$164,2,FALSE),0)</f>
        <v>13</v>
      </c>
      <c r="F116" s="98">
        <f>IFERROR(VLOOKUP($B116,[4]NUM7!$H$3:$P$164,3,FALSE),0)</f>
        <v>19</v>
      </c>
      <c r="G116" s="98">
        <f>IFERROR(VLOOKUP($B116,[4]NUM7!$H$3:$P$164,4,FALSE),0)</f>
        <v>23</v>
      </c>
      <c r="H116" s="98">
        <f>IFERROR(VLOOKUP($B116,[4]NUM7!$H$3:$P$164,5,FALSE),0)</f>
        <v>10</v>
      </c>
      <c r="I116" s="98">
        <f>IFERROR(VLOOKUP($B116,[4]NUM7!$H$3:$P$164,6,FALSE),0)</f>
        <v>2</v>
      </c>
      <c r="J116" s="98">
        <f>IFERROR(VLOOKUP($B116,[4]NUM7!$H$3:$P$164,7,FALSE),0)</f>
        <v>1</v>
      </c>
      <c r="K116" s="98">
        <f>IFERROR(VLOOKUP($B116,[4]NUM7!$H$3:$P$164,8,FALSE),0)</f>
        <v>11</v>
      </c>
      <c r="L116" s="98"/>
      <c r="M116" s="98"/>
      <c r="N116" s="98"/>
      <c r="O116" s="98"/>
      <c r="Q116" s="15">
        <f t="shared" si="31"/>
        <v>79</v>
      </c>
    </row>
    <row r="117" spans="1:19" ht="15" thickBot="1" x14ac:dyDescent="0.25">
      <c r="A117" s="94" t="s">
        <v>147</v>
      </c>
      <c r="B117" s="184" t="s">
        <v>143</v>
      </c>
      <c r="C117" s="59"/>
      <c r="D117" s="79"/>
      <c r="E117" s="98">
        <f>IFERROR(VLOOKUP($B117,[4]NUM7!$H$3:$P$164,2,FALSE),0)</f>
        <v>5</v>
      </c>
      <c r="F117" s="98">
        <f>IFERROR(VLOOKUP($B117,[4]NUM7!$H$3:$P$164,3,FALSE),0)</f>
        <v>5</v>
      </c>
      <c r="G117" s="98">
        <f>IFERROR(VLOOKUP($B117,[4]NUM7!$H$3:$P$164,4,FALSE),0)</f>
        <v>5</v>
      </c>
      <c r="H117" s="98">
        <f>IFERROR(VLOOKUP($B117,[4]NUM7!$H$3:$P$164,5,FALSE),0)</f>
        <v>4</v>
      </c>
      <c r="I117" s="98">
        <f>IFERROR(VLOOKUP($B117,[4]NUM7!$H$3:$P$164,6,FALSE),0)</f>
        <v>13</v>
      </c>
      <c r="J117" s="98">
        <f>IFERROR(VLOOKUP($B117,[4]NUM7!$H$3:$P$164,7,FALSE),0)</f>
        <v>0</v>
      </c>
      <c r="K117" s="98">
        <f>IFERROR(VLOOKUP($B117,[4]NUM7!$H$3:$P$164,8,FALSE),0)</f>
        <v>7</v>
      </c>
      <c r="L117" s="98"/>
      <c r="M117" s="98"/>
      <c r="N117" s="98"/>
      <c r="O117" s="98"/>
      <c r="Q117" s="15">
        <f t="shared" si="31"/>
        <v>39</v>
      </c>
    </row>
    <row r="118" spans="1:19" ht="15" thickBot="1" x14ac:dyDescent="0.25">
      <c r="A118" s="94" t="s">
        <v>147</v>
      </c>
      <c r="B118" s="184" t="s">
        <v>144</v>
      </c>
      <c r="C118" s="59"/>
      <c r="D118" s="79"/>
      <c r="E118" s="98">
        <f>IFERROR(VLOOKUP($B118,[4]NUM7!$H$3:$P$164,2,FALSE),0)</f>
        <v>1</v>
      </c>
      <c r="F118" s="98">
        <f>IFERROR(VLOOKUP($B118,[4]NUM7!$H$3:$P$164,3,FALSE),0)</f>
        <v>5</v>
      </c>
      <c r="G118" s="98">
        <f>IFERROR(VLOOKUP($B118,[4]NUM7!$H$3:$P$164,4,FALSE),0)</f>
        <v>13</v>
      </c>
      <c r="H118" s="98">
        <f>IFERROR(VLOOKUP($B118,[4]NUM7!$H$3:$P$164,5,FALSE),0)</f>
        <v>6</v>
      </c>
      <c r="I118" s="98">
        <f>IFERROR(VLOOKUP($B118,[4]NUM7!$H$3:$P$164,6,FALSE),0)</f>
        <v>5</v>
      </c>
      <c r="J118" s="98">
        <f>IFERROR(VLOOKUP($B118,[4]NUM7!$H$3:$P$164,7,FALSE),0)</f>
        <v>4</v>
      </c>
      <c r="K118" s="98">
        <f>IFERROR(VLOOKUP($B118,[4]NUM7!$H$3:$P$164,8,FALSE),0)</f>
        <v>1</v>
      </c>
      <c r="L118" s="98"/>
      <c r="M118" s="98"/>
      <c r="N118" s="98"/>
      <c r="O118" s="98"/>
      <c r="Q118" s="15">
        <f t="shared" si="31"/>
        <v>35</v>
      </c>
    </row>
    <row r="119" spans="1:19" ht="15" thickBot="1" x14ac:dyDescent="0.25">
      <c r="A119" s="94" t="s">
        <v>147</v>
      </c>
      <c r="B119" s="184" t="s">
        <v>145</v>
      </c>
      <c r="C119" s="59"/>
      <c r="D119" s="79"/>
      <c r="E119" s="98">
        <f>IFERROR(VLOOKUP($B119,[4]NUM7!$H$3:$P$164,2,FALSE),0)</f>
        <v>9</v>
      </c>
      <c r="F119" s="98">
        <f>IFERROR(VLOOKUP($B119,[4]NUM7!$H$3:$P$164,3,FALSE),0)</f>
        <v>6</v>
      </c>
      <c r="G119" s="98">
        <f>IFERROR(VLOOKUP($B119,[4]NUM7!$H$3:$P$164,4,FALSE),0)</f>
        <v>2</v>
      </c>
      <c r="H119" s="98">
        <f>IFERROR(VLOOKUP($B119,[4]NUM7!$H$3:$P$164,5,FALSE),0)</f>
        <v>0</v>
      </c>
      <c r="I119" s="98">
        <f>IFERROR(VLOOKUP($B119,[4]NUM7!$H$3:$P$164,6,FALSE),0)</f>
        <v>2</v>
      </c>
      <c r="J119" s="98">
        <f>IFERROR(VLOOKUP($B119,[4]NUM7!$H$3:$P$164,7,FALSE),0)</f>
        <v>0</v>
      </c>
      <c r="K119" s="98">
        <f>IFERROR(VLOOKUP($B119,[4]NUM7!$H$3:$P$164,8,FALSE),0)</f>
        <v>9</v>
      </c>
      <c r="L119" s="98"/>
      <c r="M119" s="98"/>
      <c r="N119" s="98"/>
      <c r="O119" s="98"/>
      <c r="Q119" s="15">
        <f t="shared" si="31"/>
        <v>28</v>
      </c>
    </row>
    <row r="120" spans="1:19" ht="15" thickBot="1" x14ac:dyDescent="0.25">
      <c r="A120" s="94" t="s">
        <v>147</v>
      </c>
      <c r="B120" s="184" t="s">
        <v>146</v>
      </c>
      <c r="C120" s="59"/>
      <c r="D120" s="79"/>
      <c r="E120" s="98">
        <f>IFERROR(VLOOKUP($B120,[4]NUM7!$H$3:$P$164,2,FALSE),0)</f>
        <v>2</v>
      </c>
      <c r="F120" s="98">
        <f>IFERROR(VLOOKUP($B120,[4]NUM7!$H$3:$P$164,3,FALSE),0)</f>
        <v>8</v>
      </c>
      <c r="G120" s="98">
        <f>IFERROR(VLOOKUP($B120,[4]NUM7!$H$3:$P$164,4,FALSE),0)</f>
        <v>5</v>
      </c>
      <c r="H120" s="98">
        <f>IFERROR(VLOOKUP($B120,[4]NUM7!$H$3:$P$164,5,FALSE),0)</f>
        <v>10</v>
      </c>
      <c r="I120" s="98">
        <f>IFERROR(VLOOKUP($B120,[4]NUM7!$H$3:$P$164,6,FALSE),0)</f>
        <v>1</v>
      </c>
      <c r="J120" s="98">
        <f>IFERROR(VLOOKUP($B120,[4]NUM7!$H$3:$P$164,7,FALSE),0)</f>
        <v>14</v>
      </c>
      <c r="K120" s="98">
        <f>IFERROR(VLOOKUP($B120,[4]NUM7!$H$3:$P$164,8,FALSE),0)</f>
        <v>24</v>
      </c>
      <c r="L120" s="98"/>
      <c r="M120" s="98"/>
      <c r="N120" s="98"/>
      <c r="O120" s="98"/>
      <c r="Q120" s="15">
        <f t="shared" si="31"/>
        <v>64</v>
      </c>
    </row>
    <row r="121" spans="1:19" s="61" customFormat="1" ht="15" thickBot="1" x14ac:dyDescent="0.25">
      <c r="A121" s="351" t="s">
        <v>182</v>
      </c>
      <c r="B121" s="352"/>
      <c r="C121" s="276">
        <f>+D121/Metas!K66</f>
        <v>1.158482567572126</v>
      </c>
      <c r="D121" s="18">
        <f>+Q121/R121</f>
        <v>0.31521197007481294</v>
      </c>
      <c r="E121" s="12">
        <f>SUM(E109:E120)</f>
        <v>61</v>
      </c>
      <c r="F121" s="12">
        <f t="shared" ref="F121:P121" si="32">SUM(F109:F120)</f>
        <v>86</v>
      </c>
      <c r="G121" s="12">
        <f t="shared" si="32"/>
        <v>97</v>
      </c>
      <c r="H121" s="12">
        <f t="shared" si="32"/>
        <v>107</v>
      </c>
      <c r="I121" s="12">
        <f t="shared" ref="I121:J121" si="33">SUM(I109:I120)</f>
        <v>89</v>
      </c>
      <c r="J121" s="12">
        <f t="shared" si="33"/>
        <v>69</v>
      </c>
      <c r="K121" s="12">
        <f t="shared" ref="K121" si="34">SUM(K109:K120)</f>
        <v>123</v>
      </c>
      <c r="L121" s="12">
        <f t="shared" si="32"/>
        <v>0</v>
      </c>
      <c r="M121" s="12">
        <f t="shared" si="32"/>
        <v>0</v>
      </c>
      <c r="N121" s="12">
        <f t="shared" si="32"/>
        <v>0</v>
      </c>
      <c r="O121" s="12">
        <f t="shared" si="32"/>
        <v>0</v>
      </c>
      <c r="P121" s="12">
        <f t="shared" si="32"/>
        <v>0</v>
      </c>
      <c r="Q121" s="12">
        <f>SUM(Q109:Q120)</f>
        <v>632</v>
      </c>
      <c r="R121" s="358">
        <v>2005</v>
      </c>
      <c r="S121" s="359"/>
    </row>
    <row r="122" spans="1:19" ht="15" thickBot="1" x14ac:dyDescent="0.25">
      <c r="A122" s="94" t="s">
        <v>161</v>
      </c>
      <c r="B122" s="184" t="s">
        <v>148</v>
      </c>
      <c r="C122" s="59"/>
      <c r="D122" s="79"/>
      <c r="E122" s="98">
        <f>IFERROR(VLOOKUP($B122,[4]NUM7!$H$3:$P$164,2,FALSE),0)</f>
        <v>22</v>
      </c>
      <c r="F122" s="98">
        <f>IFERROR(VLOOKUP($B122,[4]NUM7!$H$3:$P$164,3,FALSE),0)</f>
        <v>45</v>
      </c>
      <c r="G122" s="98">
        <f>IFERROR(VLOOKUP($B122,[4]NUM7!$H$3:$P$164,4,FALSE),0)</f>
        <v>39</v>
      </c>
      <c r="H122" s="98">
        <f>IFERROR(VLOOKUP($B122,[4]NUM7!$H$3:$P$164,5,FALSE),0)</f>
        <v>40</v>
      </c>
      <c r="I122" s="98">
        <f>IFERROR(VLOOKUP($B122,[4]NUM7!$H$3:$P$164,6,FALSE),0)</f>
        <v>54</v>
      </c>
      <c r="J122" s="98">
        <f>IFERROR(VLOOKUP($B122,[4]NUM7!$H$3:$P$164,7,FALSE),0)</f>
        <v>37</v>
      </c>
      <c r="K122" s="98">
        <f>IFERROR(VLOOKUP($B122,[4]NUM7!$H$3:$P$164,8,FALSE),0)</f>
        <v>51</v>
      </c>
      <c r="L122" s="98"/>
      <c r="M122" s="98"/>
      <c r="N122" s="98"/>
      <c r="O122" s="98"/>
      <c r="Q122" s="15">
        <f t="shared" ref="Q122:Q134" si="35">SUM(E122:P122)</f>
        <v>288</v>
      </c>
    </row>
    <row r="123" spans="1:19" ht="15" thickBot="1" x14ac:dyDescent="0.25">
      <c r="A123" s="94" t="s">
        <v>161</v>
      </c>
      <c r="B123" s="184" t="s">
        <v>149</v>
      </c>
      <c r="C123" s="59"/>
      <c r="D123" s="79"/>
      <c r="E123" s="98">
        <f>IFERROR(VLOOKUP($B123,[4]NUM7!$H$3:$P$164,2,FALSE),0)</f>
        <v>20</v>
      </c>
      <c r="F123" s="98">
        <f>IFERROR(VLOOKUP($B123,[4]NUM7!$H$3:$P$164,3,FALSE),0)</f>
        <v>17</v>
      </c>
      <c r="G123" s="98">
        <f>IFERROR(VLOOKUP($B123,[4]NUM7!$H$3:$P$164,4,FALSE),0)</f>
        <v>15</v>
      </c>
      <c r="H123" s="98">
        <f>IFERROR(VLOOKUP($B123,[4]NUM7!$H$3:$P$164,5,FALSE),0)</f>
        <v>9</v>
      </c>
      <c r="I123" s="98">
        <f>IFERROR(VLOOKUP($B123,[4]NUM7!$H$3:$P$164,6,FALSE),0)</f>
        <v>10</v>
      </c>
      <c r="J123" s="98">
        <f>IFERROR(VLOOKUP($B123,[4]NUM7!$H$3:$P$164,7,FALSE),0)</f>
        <v>28</v>
      </c>
      <c r="K123" s="98">
        <f>IFERROR(VLOOKUP($B123,[4]NUM7!$H$3:$P$164,8,FALSE),0)</f>
        <v>41</v>
      </c>
      <c r="L123" s="98"/>
      <c r="M123" s="98"/>
      <c r="N123" s="98"/>
      <c r="O123" s="98"/>
      <c r="Q123" s="15">
        <f t="shared" si="35"/>
        <v>140</v>
      </c>
    </row>
    <row r="124" spans="1:19" ht="15" thickBot="1" x14ac:dyDescent="0.25">
      <c r="A124" s="94" t="s">
        <v>161</v>
      </c>
      <c r="B124" s="184" t="s">
        <v>150</v>
      </c>
      <c r="C124" s="59"/>
      <c r="D124" s="79"/>
      <c r="E124" s="98">
        <f>IFERROR(VLOOKUP($B124,[4]NUM7!$H$3:$P$164,2,FALSE),0)</f>
        <v>16</v>
      </c>
      <c r="F124" s="98">
        <f>IFERROR(VLOOKUP($B124,[4]NUM7!$H$3:$P$164,3,FALSE),0)</f>
        <v>4</v>
      </c>
      <c r="G124" s="98">
        <f>IFERROR(VLOOKUP($B124,[4]NUM7!$H$3:$P$164,4,FALSE),0)</f>
        <v>19</v>
      </c>
      <c r="H124" s="98">
        <f>IFERROR(VLOOKUP($B124,[4]NUM7!$H$3:$P$164,5,FALSE),0)</f>
        <v>6</v>
      </c>
      <c r="I124" s="98">
        <f>IFERROR(VLOOKUP($B124,[4]NUM7!$H$3:$P$164,6,FALSE),0)</f>
        <v>15</v>
      </c>
      <c r="J124" s="98">
        <f>IFERROR(VLOOKUP($B124,[4]NUM7!$H$3:$P$164,7,FALSE),0)</f>
        <v>12</v>
      </c>
      <c r="K124" s="98">
        <f>IFERROR(VLOOKUP($B124,[4]NUM7!$H$3:$P$164,8,FALSE),0)</f>
        <v>13</v>
      </c>
      <c r="L124" s="98"/>
      <c r="M124" s="98"/>
      <c r="N124" s="98"/>
      <c r="O124" s="98"/>
      <c r="Q124" s="15">
        <f t="shared" si="35"/>
        <v>85</v>
      </c>
    </row>
    <row r="125" spans="1:19" ht="15" thickBot="1" x14ac:dyDescent="0.25">
      <c r="A125" s="94" t="s">
        <v>161</v>
      </c>
      <c r="B125" s="184" t="s">
        <v>151</v>
      </c>
      <c r="C125" s="59"/>
      <c r="D125" s="79"/>
      <c r="E125" s="98">
        <f>IFERROR(VLOOKUP($B125,[4]NUM7!$H$3:$P$164,2,FALSE),0)</f>
        <v>43</v>
      </c>
      <c r="F125" s="98">
        <f>IFERROR(VLOOKUP($B125,[4]NUM7!$H$3:$P$164,3,FALSE),0)</f>
        <v>60</v>
      </c>
      <c r="G125" s="98">
        <f>IFERROR(VLOOKUP($B125,[4]NUM7!$H$3:$P$164,4,FALSE),0)</f>
        <v>59</v>
      </c>
      <c r="H125" s="98">
        <f>IFERROR(VLOOKUP($B125,[4]NUM7!$H$3:$P$164,5,FALSE),0)</f>
        <v>41</v>
      </c>
      <c r="I125" s="98">
        <f>IFERROR(VLOOKUP($B125,[4]NUM7!$H$3:$P$164,6,FALSE),0)</f>
        <v>46</v>
      </c>
      <c r="J125" s="98">
        <f>IFERROR(VLOOKUP($B125,[4]NUM7!$H$3:$P$164,7,FALSE),0)</f>
        <v>61</v>
      </c>
      <c r="K125" s="98">
        <f>IFERROR(VLOOKUP($B125,[4]NUM7!$H$3:$P$164,8,FALSE),0)</f>
        <v>70</v>
      </c>
      <c r="L125" s="98"/>
      <c r="M125" s="98"/>
      <c r="N125" s="98"/>
      <c r="O125" s="98"/>
      <c r="Q125" s="15">
        <f t="shared" si="35"/>
        <v>380</v>
      </c>
    </row>
    <row r="126" spans="1:19" ht="15" thickBot="1" x14ac:dyDescent="0.25">
      <c r="A126" s="94" t="s">
        <v>161</v>
      </c>
      <c r="B126" s="184" t="s">
        <v>152</v>
      </c>
      <c r="C126" s="59"/>
      <c r="D126" s="79"/>
      <c r="E126" s="98">
        <f>IFERROR(VLOOKUP($B126,[4]NUM7!$H$3:$P$164,2,FALSE),0)</f>
        <v>0</v>
      </c>
      <c r="F126" s="98">
        <f>IFERROR(VLOOKUP($B126,[4]NUM7!$H$3:$P$164,3,FALSE),0)</f>
        <v>0</v>
      </c>
      <c r="G126" s="98">
        <f>IFERROR(VLOOKUP($B126,[4]NUM7!$H$3:$P$164,4,FALSE),0)</f>
        <v>7</v>
      </c>
      <c r="H126" s="98">
        <f>IFERROR(VLOOKUP($B126,[4]NUM7!$H$3:$P$164,5,FALSE),0)</f>
        <v>4</v>
      </c>
      <c r="I126" s="98">
        <f>IFERROR(VLOOKUP($B126,[4]NUM7!$H$3:$P$164,6,FALSE),0)</f>
        <v>1</v>
      </c>
      <c r="J126" s="98">
        <f>IFERROR(VLOOKUP($B126,[4]NUM7!$H$3:$P$164,7,FALSE),0)</f>
        <v>0</v>
      </c>
      <c r="K126" s="98">
        <f>IFERROR(VLOOKUP($B126,[4]NUM7!$H$3:$P$164,8,FALSE),0)</f>
        <v>2</v>
      </c>
      <c r="L126" s="98"/>
      <c r="M126" s="98"/>
      <c r="N126" s="98"/>
      <c r="O126" s="98"/>
      <c r="Q126" s="15">
        <f t="shared" si="35"/>
        <v>14</v>
      </c>
    </row>
    <row r="127" spans="1:19" ht="15" thickBot="1" x14ac:dyDescent="0.25">
      <c r="A127" s="94" t="s">
        <v>161</v>
      </c>
      <c r="B127" s="184" t="s">
        <v>153</v>
      </c>
      <c r="C127" s="59"/>
      <c r="D127" s="79"/>
      <c r="E127" s="98">
        <f>IFERROR(VLOOKUP($B127,[4]NUM7!$H$3:$P$164,2,FALSE),0)</f>
        <v>0</v>
      </c>
      <c r="F127" s="98">
        <f>IFERROR(VLOOKUP($B127,[4]NUM7!$H$3:$P$164,3,FALSE),0)</f>
        <v>0</v>
      </c>
      <c r="G127" s="98">
        <f>IFERROR(VLOOKUP($B127,[4]NUM7!$H$3:$P$164,4,FALSE),0)</f>
        <v>5</v>
      </c>
      <c r="H127" s="98">
        <f>IFERROR(VLOOKUP($B127,[4]NUM7!$H$3:$P$164,5,FALSE),0)</f>
        <v>2</v>
      </c>
      <c r="I127" s="98">
        <f>IFERROR(VLOOKUP($B127,[4]NUM7!$H$3:$P$164,6,FALSE),0)</f>
        <v>3</v>
      </c>
      <c r="J127" s="98">
        <f>IFERROR(VLOOKUP($B127,[4]NUM7!$H$3:$P$164,7,FALSE),0)</f>
        <v>14</v>
      </c>
      <c r="K127" s="98">
        <f>IFERROR(VLOOKUP($B127,[4]NUM7!$H$3:$P$164,8,FALSE),0)</f>
        <v>2</v>
      </c>
      <c r="L127" s="98"/>
      <c r="M127" s="98"/>
      <c r="N127" s="98"/>
      <c r="O127" s="98"/>
      <c r="Q127" s="15">
        <f t="shared" si="35"/>
        <v>26</v>
      </c>
    </row>
    <row r="128" spans="1:19" ht="15" thickBot="1" x14ac:dyDescent="0.25">
      <c r="A128" s="94" t="s">
        <v>161</v>
      </c>
      <c r="B128" s="184" t="s">
        <v>154</v>
      </c>
      <c r="C128" s="59"/>
      <c r="D128" s="79"/>
      <c r="E128" s="98">
        <f>IFERROR(VLOOKUP($B128,[4]NUM7!$H$3:$P$164,2,FALSE),0)</f>
        <v>9</v>
      </c>
      <c r="F128" s="98">
        <f>IFERROR(VLOOKUP($B128,[4]NUM7!$H$3:$P$164,3,FALSE),0)</f>
        <v>3</v>
      </c>
      <c r="G128" s="98">
        <f>IFERROR(VLOOKUP($B128,[4]NUM7!$H$3:$P$164,4,FALSE),0)</f>
        <v>3</v>
      </c>
      <c r="H128" s="98">
        <f>IFERROR(VLOOKUP($B128,[4]NUM7!$H$3:$P$164,5,FALSE),0)</f>
        <v>4</v>
      </c>
      <c r="I128" s="98">
        <f>IFERROR(VLOOKUP($B128,[4]NUM7!$H$3:$P$164,6,FALSE),0)</f>
        <v>3</v>
      </c>
      <c r="J128" s="98">
        <f>IFERROR(VLOOKUP($B128,[4]NUM7!$H$3:$P$164,7,FALSE),0)</f>
        <v>8</v>
      </c>
      <c r="K128" s="98">
        <f>IFERROR(VLOOKUP($B128,[4]NUM7!$H$3:$P$164,8,FALSE),0)</f>
        <v>3</v>
      </c>
      <c r="L128" s="98"/>
      <c r="M128" s="98"/>
      <c r="N128" s="98"/>
      <c r="O128" s="98"/>
      <c r="Q128" s="15">
        <f t="shared" si="35"/>
        <v>33</v>
      </c>
    </row>
    <row r="129" spans="1:22" ht="15" thickBot="1" x14ac:dyDescent="0.25">
      <c r="A129" s="94" t="s">
        <v>161</v>
      </c>
      <c r="B129" s="184" t="s">
        <v>155</v>
      </c>
      <c r="C129" s="59"/>
      <c r="D129" s="79"/>
      <c r="E129" s="98">
        <f>IFERROR(VLOOKUP($B129,[4]NUM7!$H$3:$P$164,2,FALSE),0)</f>
        <v>0</v>
      </c>
      <c r="F129" s="98">
        <f>IFERROR(VLOOKUP($B129,[4]NUM7!$H$3:$P$164,3,FALSE),0)</f>
        <v>4</v>
      </c>
      <c r="G129" s="98">
        <f>IFERROR(VLOOKUP($B129,[4]NUM7!$H$3:$P$164,4,FALSE),0)</f>
        <v>5</v>
      </c>
      <c r="H129" s="98">
        <f>IFERROR(VLOOKUP($B129,[4]NUM7!$H$3:$P$164,5,FALSE),0)</f>
        <v>3</v>
      </c>
      <c r="I129" s="98">
        <f>IFERROR(VLOOKUP($B129,[4]NUM7!$H$3:$P$164,6,FALSE),0)</f>
        <v>0</v>
      </c>
      <c r="J129" s="98">
        <f>IFERROR(VLOOKUP($B129,[4]NUM7!$H$3:$P$164,7,FALSE),0)</f>
        <v>3</v>
      </c>
      <c r="K129" s="98">
        <f>IFERROR(VLOOKUP($B129,[4]NUM7!$H$3:$P$164,8,FALSE),0)</f>
        <v>2</v>
      </c>
      <c r="L129" s="98"/>
      <c r="M129" s="98"/>
      <c r="N129" s="98"/>
      <c r="O129" s="98"/>
      <c r="Q129" s="15">
        <f t="shared" si="35"/>
        <v>17</v>
      </c>
      <c r="V129" s="65"/>
    </row>
    <row r="130" spans="1:22" ht="15" thickBot="1" x14ac:dyDescent="0.25">
      <c r="A130" s="94" t="s">
        <v>161</v>
      </c>
      <c r="B130" s="184" t="s">
        <v>156</v>
      </c>
      <c r="C130" s="59"/>
      <c r="D130" s="79"/>
      <c r="E130" s="98">
        <f>IFERROR(VLOOKUP($B130,[4]NUM7!$H$3:$P$164,2,FALSE),0)</f>
        <v>8</v>
      </c>
      <c r="F130" s="98">
        <f>IFERROR(VLOOKUP($B130,[4]NUM7!$H$3:$P$164,3,FALSE),0)</f>
        <v>0</v>
      </c>
      <c r="G130" s="98">
        <f>IFERROR(VLOOKUP($B130,[4]NUM7!$H$3:$P$164,4,FALSE),0)</f>
        <v>9</v>
      </c>
      <c r="H130" s="98">
        <f>IFERROR(VLOOKUP($B130,[4]NUM7!$H$3:$P$164,5,FALSE),0)</f>
        <v>2</v>
      </c>
      <c r="I130" s="98">
        <f>IFERROR(VLOOKUP($B130,[4]NUM7!$H$3:$P$164,6,FALSE),0)</f>
        <v>2</v>
      </c>
      <c r="J130" s="98">
        <f>IFERROR(VLOOKUP($B130,[4]NUM7!$H$3:$P$164,7,FALSE),0)</f>
        <v>3</v>
      </c>
      <c r="K130" s="98">
        <f>IFERROR(VLOOKUP($B130,[4]NUM7!$H$3:$P$164,8,FALSE),0)</f>
        <v>4</v>
      </c>
      <c r="L130" s="98"/>
      <c r="M130" s="98"/>
      <c r="N130" s="98"/>
      <c r="O130" s="98"/>
      <c r="Q130" s="15">
        <f t="shared" si="35"/>
        <v>28</v>
      </c>
    </row>
    <row r="131" spans="1:22" ht="15" thickBot="1" x14ac:dyDescent="0.25">
      <c r="A131" s="94" t="s">
        <v>161</v>
      </c>
      <c r="B131" s="184" t="s">
        <v>157</v>
      </c>
      <c r="C131" s="59"/>
      <c r="D131" s="79"/>
      <c r="E131" s="98">
        <f>IFERROR(VLOOKUP($B131,[4]NUM7!$H$3:$P$164,2,FALSE),0)</f>
        <v>1</v>
      </c>
      <c r="F131" s="98">
        <f>IFERROR(VLOOKUP($B131,[4]NUM7!$H$3:$P$164,3,FALSE),0)</f>
        <v>0</v>
      </c>
      <c r="G131" s="98">
        <f>IFERROR(VLOOKUP($B131,[4]NUM7!$H$3:$P$164,4,FALSE),0)</f>
        <v>12</v>
      </c>
      <c r="H131" s="98">
        <f>IFERROR(VLOOKUP($B131,[4]NUM7!$H$3:$P$164,5,FALSE),0)</f>
        <v>1</v>
      </c>
      <c r="I131" s="98">
        <f>IFERROR(VLOOKUP($B131,[4]NUM7!$H$3:$P$164,6,FALSE),0)</f>
        <v>0</v>
      </c>
      <c r="J131" s="98">
        <f>IFERROR(VLOOKUP($B131,[4]NUM7!$H$3:$P$164,7,FALSE),0)</f>
        <v>11</v>
      </c>
      <c r="K131" s="98">
        <f>IFERROR(VLOOKUP($B131,[4]NUM7!$H$3:$P$164,8,FALSE),0)</f>
        <v>3</v>
      </c>
      <c r="L131" s="98"/>
      <c r="M131" s="98"/>
      <c r="N131" s="98"/>
      <c r="O131" s="98"/>
      <c r="Q131" s="15">
        <f t="shared" si="35"/>
        <v>28</v>
      </c>
    </row>
    <row r="132" spans="1:22" ht="15" thickBot="1" x14ac:dyDescent="0.25">
      <c r="A132" s="94" t="s">
        <v>161</v>
      </c>
      <c r="B132" s="184" t="s">
        <v>158</v>
      </c>
      <c r="C132" s="59"/>
      <c r="D132" s="79"/>
      <c r="E132" s="98">
        <f>IFERROR(VLOOKUP($B132,[4]NUM7!$H$3:$P$164,2,FALSE),0)</f>
        <v>6</v>
      </c>
      <c r="F132" s="98">
        <f>IFERROR(VLOOKUP($B132,[4]NUM7!$H$3:$P$164,3,FALSE),0)</f>
        <v>6</v>
      </c>
      <c r="G132" s="98">
        <f>IFERROR(VLOOKUP($B132,[4]NUM7!$H$3:$P$164,4,FALSE),0)</f>
        <v>19</v>
      </c>
      <c r="H132" s="98">
        <f>IFERROR(VLOOKUP($B132,[4]NUM7!$H$3:$P$164,5,FALSE),0)</f>
        <v>3</v>
      </c>
      <c r="I132" s="98">
        <f>IFERROR(VLOOKUP($B132,[4]NUM7!$H$3:$P$164,6,FALSE),0)</f>
        <v>16</v>
      </c>
      <c r="J132" s="98">
        <f>IFERROR(VLOOKUP($B132,[4]NUM7!$H$3:$P$164,7,FALSE),0)</f>
        <v>2</v>
      </c>
      <c r="K132" s="98">
        <f>IFERROR(VLOOKUP($B132,[4]NUM7!$H$3:$P$164,8,FALSE),0)</f>
        <v>3</v>
      </c>
      <c r="L132" s="98"/>
      <c r="M132" s="98"/>
      <c r="N132" s="98"/>
      <c r="O132" s="98"/>
      <c r="Q132" s="15">
        <f t="shared" si="35"/>
        <v>55</v>
      </c>
    </row>
    <row r="133" spans="1:22" ht="15" thickBot="1" x14ac:dyDescent="0.25">
      <c r="A133" s="94" t="s">
        <v>161</v>
      </c>
      <c r="B133" s="184" t="s">
        <v>159</v>
      </c>
      <c r="C133" s="59"/>
      <c r="D133" s="79"/>
      <c r="E133" s="98">
        <f>IFERROR(VLOOKUP($B133,[4]NUM7!$H$3:$P$164,2,FALSE),0)</f>
        <v>6</v>
      </c>
      <c r="F133" s="98">
        <f>IFERROR(VLOOKUP($B133,[4]NUM7!$H$3:$P$164,3,FALSE),0)</f>
        <v>5</v>
      </c>
      <c r="G133" s="98">
        <f>IFERROR(VLOOKUP($B133,[4]NUM7!$H$3:$P$164,4,FALSE),0)</f>
        <v>8</v>
      </c>
      <c r="H133" s="98">
        <f>IFERROR(VLOOKUP($B133,[4]NUM7!$H$3:$P$164,5,FALSE),0)</f>
        <v>1</v>
      </c>
      <c r="I133" s="98">
        <f>IFERROR(VLOOKUP($B133,[4]NUM7!$H$3:$P$164,6,FALSE),0)</f>
        <v>0</v>
      </c>
      <c r="J133" s="98">
        <f>IFERROR(VLOOKUP($B133,[4]NUM7!$H$3:$P$164,7,FALSE),0)</f>
        <v>0</v>
      </c>
      <c r="K133" s="98">
        <f>IFERROR(VLOOKUP($B133,[4]NUM7!$H$3:$P$164,8,FALSE),0)</f>
        <v>5</v>
      </c>
      <c r="L133" s="98"/>
      <c r="M133" s="98"/>
      <c r="N133" s="98"/>
      <c r="O133" s="98"/>
      <c r="Q133" s="15">
        <f t="shared" si="35"/>
        <v>25</v>
      </c>
    </row>
    <row r="134" spans="1:22" ht="15" thickBot="1" x14ac:dyDescent="0.25">
      <c r="A134" s="94" t="s">
        <v>161</v>
      </c>
      <c r="B134" s="184" t="s">
        <v>160</v>
      </c>
      <c r="C134" s="59"/>
      <c r="D134" s="79"/>
      <c r="E134" s="98">
        <f>IFERROR(VLOOKUP($B134,[4]NUM7!$H$3:$P$164,2,FALSE),0)</f>
        <v>1</v>
      </c>
      <c r="F134" s="98">
        <f>IFERROR(VLOOKUP($B134,[4]NUM7!$H$3:$P$164,3,FALSE),0)</f>
        <v>3</v>
      </c>
      <c r="G134" s="98">
        <f>IFERROR(VLOOKUP($B134,[4]NUM7!$H$3:$P$164,4,FALSE),0)</f>
        <v>12</v>
      </c>
      <c r="H134" s="98">
        <f>IFERROR(VLOOKUP($B134,[4]NUM7!$H$3:$P$164,5,FALSE),0)</f>
        <v>0</v>
      </c>
      <c r="I134" s="98">
        <f>IFERROR(VLOOKUP($B134,[4]NUM7!$H$3:$P$164,6,FALSE),0)</f>
        <v>0</v>
      </c>
      <c r="J134" s="98">
        <f>IFERROR(VLOOKUP($B134,[4]NUM7!$H$3:$P$164,7,FALSE),0)</f>
        <v>0</v>
      </c>
      <c r="K134" s="98">
        <f>IFERROR(VLOOKUP($B134,[4]NUM7!$H$3:$P$164,8,FALSE),0)</f>
        <v>1</v>
      </c>
      <c r="L134" s="98"/>
      <c r="M134" s="98"/>
      <c r="N134" s="98"/>
      <c r="O134" s="98"/>
      <c r="Q134" s="15">
        <f t="shared" si="35"/>
        <v>17</v>
      </c>
    </row>
    <row r="135" spans="1:22" s="61" customFormat="1" ht="15" thickBot="1" x14ac:dyDescent="0.25">
      <c r="A135" s="351" t="s">
        <v>183</v>
      </c>
      <c r="B135" s="352"/>
      <c r="C135" s="276">
        <f>+D135/Metas!K71</f>
        <v>1.0129441666558834</v>
      </c>
      <c r="D135" s="18">
        <f>+Q135/R135</f>
        <v>0.1114271701814615</v>
      </c>
      <c r="E135" s="12">
        <f>SUM(E122:E134)</f>
        <v>132</v>
      </c>
      <c r="F135" s="12">
        <f t="shared" ref="F135:P135" si="36">SUM(F122:F134)</f>
        <v>147</v>
      </c>
      <c r="G135" s="12">
        <f t="shared" si="36"/>
        <v>212</v>
      </c>
      <c r="H135" s="12">
        <f t="shared" si="36"/>
        <v>116</v>
      </c>
      <c r="I135" s="12">
        <f t="shared" ref="I135:J135" si="37">SUM(I122:I134)</f>
        <v>150</v>
      </c>
      <c r="J135" s="12">
        <f t="shared" si="37"/>
        <v>179</v>
      </c>
      <c r="K135" s="12">
        <f t="shared" ref="K135" si="38">SUM(K122:K134)</f>
        <v>200</v>
      </c>
      <c r="L135" s="12">
        <f t="shared" si="36"/>
        <v>0</v>
      </c>
      <c r="M135" s="12">
        <f t="shared" si="36"/>
        <v>0</v>
      </c>
      <c r="N135" s="12">
        <f t="shared" si="36"/>
        <v>0</v>
      </c>
      <c r="O135" s="12">
        <f t="shared" si="36"/>
        <v>0</v>
      </c>
      <c r="P135" s="12">
        <f t="shared" si="36"/>
        <v>0</v>
      </c>
      <c r="Q135" s="12">
        <f>SUM(Q122:Q134)</f>
        <v>1136</v>
      </c>
      <c r="R135" s="358">
        <v>10195</v>
      </c>
      <c r="S135" s="359"/>
    </row>
    <row r="136" spans="1:22" ht="15" thickBot="1" x14ac:dyDescent="0.25">
      <c r="A136" s="94" t="s">
        <v>166</v>
      </c>
      <c r="B136" s="184" t="s">
        <v>162</v>
      </c>
      <c r="C136" s="59"/>
      <c r="D136" s="79"/>
      <c r="E136" s="98">
        <f>IFERROR(VLOOKUP($B136,[4]NUM7!$H$3:$P$164,2,FALSE),0)</f>
        <v>44</v>
      </c>
      <c r="F136" s="98">
        <f>IFERROR(VLOOKUP($B136,[4]NUM7!$H$3:$P$164,3,FALSE),0)</f>
        <v>55</v>
      </c>
      <c r="G136" s="98">
        <f>IFERROR(VLOOKUP($B136,[4]NUM7!$H$3:$P$164,4,FALSE),0)</f>
        <v>125</v>
      </c>
      <c r="H136" s="98">
        <f>IFERROR(VLOOKUP($B136,[4]NUM7!$H$3:$P$164,5,FALSE),0)</f>
        <v>42</v>
      </c>
      <c r="I136" s="98">
        <f>IFERROR(VLOOKUP($B136,[4]NUM7!$H$3:$P$164,6,FALSE),0)</f>
        <v>78</v>
      </c>
      <c r="J136" s="98">
        <f>IFERROR(VLOOKUP($B136,[4]NUM7!$H$3:$P$164,7,FALSE),0)</f>
        <v>95</v>
      </c>
      <c r="K136" s="98">
        <f>IFERROR(VLOOKUP($B136,[4]NUM7!$H$3:$P$164,8,FALSE),0)</f>
        <v>87</v>
      </c>
      <c r="L136" s="98"/>
      <c r="M136" s="98"/>
      <c r="N136" s="98"/>
      <c r="O136" s="98"/>
      <c r="Q136" s="15">
        <f>SUM(E136:P136)</f>
        <v>526</v>
      </c>
    </row>
    <row r="137" spans="1:22" ht="15" thickBot="1" x14ac:dyDescent="0.25">
      <c r="A137" s="94" t="s">
        <v>166</v>
      </c>
      <c r="B137" s="184" t="s">
        <v>163</v>
      </c>
      <c r="C137" s="59"/>
      <c r="D137" s="79"/>
      <c r="E137" s="98">
        <f>IFERROR(VLOOKUP($B137,[4]NUM7!$H$3:$P$164,2,FALSE),0)</f>
        <v>2</v>
      </c>
      <c r="F137" s="98">
        <f>IFERROR(VLOOKUP($B137,[4]NUM7!$H$3:$P$164,3,FALSE),0)</f>
        <v>0</v>
      </c>
      <c r="G137" s="98">
        <f>IFERROR(VLOOKUP($B137,[4]NUM7!$H$3:$P$164,4,FALSE),0)</f>
        <v>1</v>
      </c>
      <c r="H137" s="98">
        <f>IFERROR(VLOOKUP($B137,[4]NUM7!$H$3:$P$164,5,FALSE),0)</f>
        <v>1</v>
      </c>
      <c r="I137" s="98">
        <f>IFERROR(VLOOKUP($B137,[4]NUM7!$H$3:$P$164,6,FALSE),0)</f>
        <v>1</v>
      </c>
      <c r="J137" s="98">
        <f>IFERROR(VLOOKUP($B137,[4]NUM7!$H$3:$P$164,7,FALSE),0)</f>
        <v>2</v>
      </c>
      <c r="K137" s="98">
        <f>IFERROR(VLOOKUP($B137,[4]NUM7!$H$3:$P$164,8,FALSE),0)</f>
        <v>2</v>
      </c>
      <c r="L137" s="98"/>
      <c r="M137" s="98"/>
      <c r="N137" s="98"/>
      <c r="O137" s="98"/>
      <c r="Q137" s="15">
        <f>SUM(E137:P137)</f>
        <v>9</v>
      </c>
    </row>
    <row r="138" spans="1:22" ht="15" thickBot="1" x14ac:dyDescent="0.25">
      <c r="A138" s="94" t="s">
        <v>166</v>
      </c>
      <c r="B138" s="184" t="s">
        <v>164</v>
      </c>
      <c r="C138" s="59"/>
      <c r="D138" s="79"/>
      <c r="E138" s="98">
        <f>IFERROR(VLOOKUP($B138,[4]NUM7!$H$3:$P$164,2,FALSE),0)</f>
        <v>0</v>
      </c>
      <c r="F138" s="98">
        <f>IFERROR(VLOOKUP($B138,[4]NUM7!$H$3:$P$164,3,FALSE),0)</f>
        <v>0</v>
      </c>
      <c r="G138" s="98">
        <f>IFERROR(VLOOKUP($B138,[4]NUM7!$H$3:$P$164,4,FALSE),0)</f>
        <v>0</v>
      </c>
      <c r="H138" s="98">
        <f>IFERROR(VLOOKUP($B138,[4]NUM7!$H$3:$P$164,5,FALSE),0)</f>
        <v>0</v>
      </c>
      <c r="I138" s="98">
        <f>IFERROR(VLOOKUP($B138,[4]NUM7!$H$3:$P$164,6,FALSE),0)</f>
        <v>0</v>
      </c>
      <c r="J138" s="98">
        <f>IFERROR(VLOOKUP($B138,[4]NUM7!$H$3:$P$164,7,FALSE),0)</f>
        <v>0</v>
      </c>
      <c r="K138" s="98">
        <f>IFERROR(VLOOKUP($B138,[4]NUM7!$H$3:$P$164,8,FALSE),0)</f>
        <v>0</v>
      </c>
      <c r="Q138" s="15">
        <f>SUM(E138:P138)</f>
        <v>0</v>
      </c>
    </row>
    <row r="139" spans="1:22" ht="15" thickBot="1" x14ac:dyDescent="0.25">
      <c r="A139" s="94" t="s">
        <v>166</v>
      </c>
      <c r="B139" s="184" t="s">
        <v>165</v>
      </c>
      <c r="C139" s="59"/>
      <c r="D139" s="79"/>
      <c r="E139" s="98">
        <f>IFERROR(VLOOKUP($B139,[4]NUM7!$H$3:$P$164,2,FALSE),0)</f>
        <v>0</v>
      </c>
      <c r="F139" s="98">
        <f>IFERROR(VLOOKUP($B139,[4]NUM7!$H$3:$P$164,3,FALSE),0)</f>
        <v>0</v>
      </c>
      <c r="G139" s="98">
        <f>IFERROR(VLOOKUP($B139,[4]NUM7!$H$3:$P$164,4,FALSE),0)</f>
        <v>0</v>
      </c>
      <c r="H139" s="98">
        <f>IFERROR(VLOOKUP($B139,[4]NUM7!$H$3:$P$164,5,FALSE),0)</f>
        <v>0</v>
      </c>
      <c r="I139" s="98">
        <f>IFERROR(VLOOKUP($B139,[4]NUM7!$H$3:$P$164,6,FALSE),0)</f>
        <v>0</v>
      </c>
      <c r="J139" s="98">
        <f>IFERROR(VLOOKUP($B139,[4]NUM7!$H$3:$P$164,7,FALSE),0)</f>
        <v>0</v>
      </c>
      <c r="K139" s="98">
        <f>IFERROR(VLOOKUP($B139,[4]NUM7!$H$3:$P$164,8,FALSE),0)</f>
        <v>0</v>
      </c>
      <c r="Q139" s="15">
        <f>SUM(E139:P139)</f>
        <v>0</v>
      </c>
    </row>
    <row r="140" spans="1:22" s="61" customFormat="1" ht="15" thickBot="1" x14ac:dyDescent="0.25">
      <c r="A140" s="351" t="s">
        <v>184</v>
      </c>
      <c r="B140" s="352"/>
      <c r="C140" s="276">
        <f>+D140/Metas!K73</f>
        <v>1.4136484576622219</v>
      </c>
      <c r="D140" s="18">
        <f>+Q140/R140</f>
        <v>0.15543288785589773</v>
      </c>
      <c r="E140" s="12">
        <f>SUM(E136:E139)</f>
        <v>46</v>
      </c>
      <c r="F140" s="12">
        <f t="shared" ref="F140:P140" si="39">SUM(F136:F139)</f>
        <v>55</v>
      </c>
      <c r="G140" s="12">
        <f t="shared" si="39"/>
        <v>126</v>
      </c>
      <c r="H140" s="12">
        <f t="shared" si="39"/>
        <v>43</v>
      </c>
      <c r="I140" s="12">
        <f t="shared" ref="I140:J140" si="40">SUM(I136:I139)</f>
        <v>79</v>
      </c>
      <c r="J140" s="12">
        <f t="shared" si="40"/>
        <v>97</v>
      </c>
      <c r="K140" s="12">
        <f t="shared" ref="K140" si="41">SUM(K136:K139)</f>
        <v>89</v>
      </c>
      <c r="L140" s="12">
        <f t="shared" si="39"/>
        <v>0</v>
      </c>
      <c r="M140" s="12">
        <f t="shared" si="39"/>
        <v>0</v>
      </c>
      <c r="N140" s="12">
        <f t="shared" si="39"/>
        <v>0</v>
      </c>
      <c r="O140" s="12">
        <f t="shared" si="39"/>
        <v>0</v>
      </c>
      <c r="P140" s="12">
        <f t="shared" si="39"/>
        <v>0</v>
      </c>
      <c r="Q140" s="12">
        <f>SUM(Q136:Q139)</f>
        <v>535</v>
      </c>
      <c r="R140" s="358">
        <v>3442</v>
      </c>
      <c r="S140" s="359"/>
    </row>
    <row r="141" spans="1:22" ht="15" thickBot="1" x14ac:dyDescent="0.25">
      <c r="A141" s="94" t="s">
        <v>174</v>
      </c>
      <c r="B141" s="184" t="s">
        <v>167</v>
      </c>
      <c r="C141" s="59"/>
      <c r="D141" s="79"/>
      <c r="E141" s="98">
        <f>IFERROR(VLOOKUP($B141,[4]NUM7!$H$3:$P$164,2,FALSE),0)</f>
        <v>9</v>
      </c>
      <c r="F141" s="98">
        <f>IFERROR(VLOOKUP($B141,[4]NUM7!$H$3:$P$164,3,FALSE),0)</f>
        <v>11</v>
      </c>
      <c r="G141" s="98">
        <f>IFERROR(VLOOKUP($B141,[4]NUM7!$H$3:$P$164,4,FALSE),0)</f>
        <v>25</v>
      </c>
      <c r="H141" s="98">
        <f>IFERROR(VLOOKUP($B141,[4]NUM7!$H$3:$P$164,5,FALSE),0)</f>
        <v>24</v>
      </c>
      <c r="I141" s="98">
        <f>IFERROR(VLOOKUP($B141,[4]NUM7!$H$3:$P$164,6,FALSE),0)</f>
        <v>24</v>
      </c>
      <c r="J141" s="98">
        <f>IFERROR(VLOOKUP($B141,[4]NUM7!$H$3:$P$164,7,FALSE),0)</f>
        <v>24</v>
      </c>
      <c r="K141" s="98">
        <f>IFERROR(VLOOKUP($B141,[4]NUM7!$H$3:$P$164,8,FALSE),0)</f>
        <v>20</v>
      </c>
      <c r="L141" s="98"/>
      <c r="M141" s="98"/>
      <c r="N141" s="98"/>
      <c r="O141" s="98"/>
      <c r="Q141" s="15">
        <f t="shared" ref="Q141:Q147" si="42">SUM(E141:P141)</f>
        <v>137</v>
      </c>
    </row>
    <row r="142" spans="1:22" ht="15" thickBot="1" x14ac:dyDescent="0.25">
      <c r="A142" s="94" t="s">
        <v>174</v>
      </c>
      <c r="B142" s="184" t="s">
        <v>168</v>
      </c>
      <c r="C142" s="59"/>
      <c r="D142" s="79"/>
      <c r="E142" s="98">
        <f>IFERROR(VLOOKUP($B142,[4]NUM7!$H$3:$P$164,2,FALSE),0)</f>
        <v>2</v>
      </c>
      <c r="F142" s="98">
        <f>IFERROR(VLOOKUP($B142,[4]NUM7!$H$3:$P$164,3,FALSE),0)</f>
        <v>0</v>
      </c>
      <c r="G142" s="98">
        <f>IFERROR(VLOOKUP($B142,[4]NUM7!$H$3:$P$164,4,FALSE),0)</f>
        <v>2</v>
      </c>
      <c r="H142" s="98">
        <f>IFERROR(VLOOKUP($B142,[4]NUM7!$H$3:$P$164,5,FALSE),0)</f>
        <v>1</v>
      </c>
      <c r="I142" s="98">
        <f>IFERROR(VLOOKUP($B142,[4]NUM7!$H$3:$P$164,6,FALSE),0)</f>
        <v>3</v>
      </c>
      <c r="J142" s="98">
        <f>IFERROR(VLOOKUP($B142,[4]NUM7!$H$3:$P$164,7,FALSE),0)</f>
        <v>3</v>
      </c>
      <c r="K142" s="98">
        <f>IFERROR(VLOOKUP($B142,[4]NUM7!$H$3:$P$164,8,FALSE),0)</f>
        <v>0</v>
      </c>
      <c r="L142" s="98"/>
      <c r="M142" s="98"/>
      <c r="N142" s="98"/>
      <c r="O142" s="98"/>
      <c r="Q142" s="15">
        <f t="shared" si="42"/>
        <v>11</v>
      </c>
    </row>
    <row r="143" spans="1:22" ht="15" thickBot="1" x14ac:dyDescent="0.25">
      <c r="A143" s="94" t="s">
        <v>174</v>
      </c>
      <c r="B143" s="184" t="s">
        <v>169</v>
      </c>
      <c r="C143" s="59"/>
      <c r="D143" s="79"/>
      <c r="E143" s="98">
        <f>IFERROR(VLOOKUP($B143,[4]NUM7!$H$3:$P$164,2,FALSE),0)</f>
        <v>33</v>
      </c>
      <c r="F143" s="98">
        <f>IFERROR(VLOOKUP($B143,[4]NUM7!$H$3:$P$164,3,FALSE),0)</f>
        <v>8</v>
      </c>
      <c r="G143" s="98">
        <f>IFERROR(VLOOKUP($B143,[4]NUM7!$H$3:$P$164,4,FALSE),0)</f>
        <v>1</v>
      </c>
      <c r="H143" s="98">
        <f>IFERROR(VLOOKUP($B143,[4]NUM7!$H$3:$P$164,5,FALSE),0)</f>
        <v>4</v>
      </c>
      <c r="I143" s="98">
        <f>IFERROR(VLOOKUP($B143,[4]NUM7!$H$3:$P$164,6,FALSE),0)</f>
        <v>11</v>
      </c>
      <c r="J143" s="98">
        <f>IFERROR(VLOOKUP($B143,[4]NUM7!$H$3:$P$164,7,FALSE),0)</f>
        <v>7</v>
      </c>
      <c r="K143" s="98">
        <f>IFERROR(VLOOKUP($B143,[4]NUM7!$H$3:$P$164,8,FALSE),0)</f>
        <v>0</v>
      </c>
      <c r="L143" s="98"/>
      <c r="M143" s="98"/>
      <c r="N143" s="98"/>
      <c r="O143" s="98"/>
      <c r="Q143" s="15">
        <f t="shared" si="42"/>
        <v>64</v>
      </c>
    </row>
    <row r="144" spans="1:22" ht="15" thickBot="1" x14ac:dyDescent="0.25">
      <c r="A144" s="94" t="s">
        <v>174</v>
      </c>
      <c r="B144" s="184" t="s">
        <v>170</v>
      </c>
      <c r="C144" s="59"/>
      <c r="D144" s="79"/>
      <c r="E144" s="98">
        <f>IFERROR(VLOOKUP($B144,[4]NUM7!$H$3:$P$164,2,FALSE),0)</f>
        <v>6</v>
      </c>
      <c r="F144" s="98">
        <f>IFERROR(VLOOKUP($B144,[4]NUM7!$H$3:$P$164,3,FALSE),0)</f>
        <v>0</v>
      </c>
      <c r="G144" s="98">
        <f>IFERROR(VLOOKUP($B144,[4]NUM7!$H$3:$P$164,4,FALSE),0)</f>
        <v>1</v>
      </c>
      <c r="H144" s="98">
        <f>IFERROR(VLOOKUP($B144,[4]NUM7!$H$3:$P$164,5,FALSE),0)</f>
        <v>5</v>
      </c>
      <c r="I144" s="98">
        <f>IFERROR(VLOOKUP($B144,[4]NUM7!$H$3:$P$164,6,FALSE),0)</f>
        <v>2</v>
      </c>
      <c r="J144" s="98">
        <f>IFERROR(VLOOKUP($B144,[4]NUM7!$H$3:$P$164,7,FALSE),0)</f>
        <v>1</v>
      </c>
      <c r="K144" s="98">
        <f>IFERROR(VLOOKUP($B144,[4]NUM7!$H$3:$P$164,8,FALSE),0)</f>
        <v>1</v>
      </c>
      <c r="L144" s="98"/>
      <c r="M144" s="98"/>
      <c r="N144" s="98"/>
      <c r="O144" s="98"/>
      <c r="Q144" s="15">
        <f t="shared" si="42"/>
        <v>16</v>
      </c>
    </row>
    <row r="145" spans="1:19" ht="15" thickBot="1" x14ac:dyDescent="0.25">
      <c r="A145" s="94" t="s">
        <v>174</v>
      </c>
      <c r="B145" s="184" t="s">
        <v>171</v>
      </c>
      <c r="C145" s="59"/>
      <c r="D145" s="79"/>
      <c r="E145" s="98">
        <f>IFERROR(VLOOKUP($B145,[4]NUM7!$H$3:$P$164,2,FALSE),0)</f>
        <v>8</v>
      </c>
      <c r="F145" s="98">
        <f>IFERROR(VLOOKUP($B145,[4]NUM7!$H$3:$P$164,3,FALSE),0)</f>
        <v>3</v>
      </c>
      <c r="G145" s="98">
        <f>IFERROR(VLOOKUP($B145,[4]NUM7!$H$3:$P$164,4,FALSE),0)</f>
        <v>4</v>
      </c>
      <c r="H145" s="98">
        <f>IFERROR(VLOOKUP($B145,[4]NUM7!$H$3:$P$164,5,FALSE),0)</f>
        <v>4</v>
      </c>
      <c r="I145" s="98">
        <f>IFERROR(VLOOKUP($B145,[4]NUM7!$H$3:$P$164,6,FALSE),0)</f>
        <v>1</v>
      </c>
      <c r="J145" s="98">
        <f>IFERROR(VLOOKUP($B145,[4]NUM7!$H$3:$P$164,7,FALSE),0)</f>
        <v>0</v>
      </c>
      <c r="K145" s="98">
        <f>IFERROR(VLOOKUP($B145,[4]NUM7!$H$3:$P$164,8,FALSE),0)</f>
        <v>7</v>
      </c>
      <c r="L145" s="98"/>
      <c r="M145" s="98"/>
      <c r="N145" s="98"/>
      <c r="O145" s="98"/>
      <c r="Q145" s="15">
        <f t="shared" si="42"/>
        <v>27</v>
      </c>
    </row>
    <row r="146" spans="1:19" ht="15" thickBot="1" x14ac:dyDescent="0.25">
      <c r="A146" s="94" t="s">
        <v>174</v>
      </c>
      <c r="B146" s="184" t="s">
        <v>172</v>
      </c>
      <c r="C146" s="59"/>
      <c r="D146" s="79"/>
      <c r="E146" s="98">
        <f>IFERROR(VLOOKUP($B146,[4]NUM7!$H$3:$P$164,2,FALSE),0)</f>
        <v>4</v>
      </c>
      <c r="F146" s="98">
        <f>IFERROR(VLOOKUP($B146,[4]NUM7!$H$3:$P$164,3,FALSE),0)</f>
        <v>0</v>
      </c>
      <c r="G146" s="98">
        <f>IFERROR(VLOOKUP($B146,[4]NUM7!$H$3:$P$164,4,FALSE),0)</f>
        <v>2</v>
      </c>
      <c r="H146" s="98">
        <f>IFERROR(VLOOKUP($B146,[4]NUM7!$H$3:$P$164,5,FALSE),0)</f>
        <v>1</v>
      </c>
      <c r="I146" s="98">
        <f>IFERROR(VLOOKUP($B146,[4]NUM7!$H$3:$P$164,6,FALSE),0)</f>
        <v>3</v>
      </c>
      <c r="J146" s="98">
        <f>IFERROR(VLOOKUP($B146,[4]NUM7!$H$3:$P$164,7,FALSE),0)</f>
        <v>0</v>
      </c>
      <c r="K146" s="98">
        <f>IFERROR(VLOOKUP($B146,[4]NUM7!$H$3:$P$164,8,FALSE),0)</f>
        <v>1</v>
      </c>
      <c r="L146" s="98"/>
      <c r="M146" s="98"/>
      <c r="N146" s="98"/>
      <c r="O146" s="98"/>
      <c r="Q146" s="15">
        <f t="shared" si="42"/>
        <v>11</v>
      </c>
    </row>
    <row r="147" spans="1:19" ht="15" thickBot="1" x14ac:dyDescent="0.25">
      <c r="A147" s="94" t="s">
        <v>174</v>
      </c>
      <c r="B147" s="184" t="s">
        <v>173</v>
      </c>
      <c r="C147" s="59"/>
      <c r="D147" s="79"/>
      <c r="E147" s="98">
        <f>IFERROR(VLOOKUP($B147,[4]NUM7!$H$3:$P$164,2,FALSE),0)</f>
        <v>0</v>
      </c>
      <c r="F147" s="98">
        <f>IFERROR(VLOOKUP($B147,[4]NUM7!$H$3:$P$164,3,FALSE),0)</f>
        <v>0</v>
      </c>
      <c r="G147" s="98">
        <f>IFERROR(VLOOKUP($B147,[4]NUM7!$H$3:$P$164,4,FALSE),0)</f>
        <v>5</v>
      </c>
      <c r="H147" s="98">
        <f>IFERROR(VLOOKUP($B147,[4]NUM7!$H$3:$P$164,5,FALSE),0)</f>
        <v>8</v>
      </c>
      <c r="I147" s="98">
        <f>IFERROR(VLOOKUP($B147,[4]NUM7!$H$3:$P$164,6,FALSE),0)</f>
        <v>6</v>
      </c>
      <c r="J147" s="98">
        <f>IFERROR(VLOOKUP($B147,[4]NUM7!$H$3:$P$164,7,FALSE),0)</f>
        <v>5</v>
      </c>
      <c r="K147" s="98">
        <f>IFERROR(VLOOKUP($B147,[4]NUM7!$H$3:$P$164,8,FALSE),0)</f>
        <v>0</v>
      </c>
      <c r="L147" s="98"/>
      <c r="M147" s="98"/>
      <c r="N147" s="98"/>
      <c r="O147" s="98"/>
      <c r="Q147" s="15">
        <f t="shared" si="42"/>
        <v>24</v>
      </c>
    </row>
    <row r="148" spans="1:19" s="61" customFormat="1" ht="15" thickBot="1" x14ac:dyDescent="0.25">
      <c r="A148" s="351" t="s">
        <v>185</v>
      </c>
      <c r="B148" s="352"/>
      <c r="C148" s="276">
        <f>+D148/Metas!K74</f>
        <v>1.0120548453901483</v>
      </c>
      <c r="D148" s="18">
        <f>+Q148/R148</f>
        <v>0.218209179834462</v>
      </c>
      <c r="E148" s="12">
        <f>SUM(E141:E147)</f>
        <v>62</v>
      </c>
      <c r="F148" s="12">
        <f t="shared" ref="F148:P148" si="43">SUM(F141:F147)</f>
        <v>22</v>
      </c>
      <c r="G148" s="12">
        <f t="shared" si="43"/>
        <v>40</v>
      </c>
      <c r="H148" s="12">
        <f t="shared" si="43"/>
        <v>47</v>
      </c>
      <c r="I148" s="12">
        <f t="shared" ref="I148:J148" si="44">SUM(I141:I147)</f>
        <v>50</v>
      </c>
      <c r="J148" s="12">
        <f t="shared" si="44"/>
        <v>40</v>
      </c>
      <c r="K148" s="12">
        <f t="shared" ref="K148" si="45">SUM(K141:K147)</f>
        <v>29</v>
      </c>
      <c r="L148" s="12">
        <f t="shared" si="43"/>
        <v>0</v>
      </c>
      <c r="M148" s="12">
        <f t="shared" si="43"/>
        <v>0</v>
      </c>
      <c r="N148" s="12">
        <f t="shared" si="43"/>
        <v>0</v>
      </c>
      <c r="O148" s="12">
        <f t="shared" si="43"/>
        <v>0</v>
      </c>
      <c r="P148" s="12">
        <f t="shared" si="43"/>
        <v>0</v>
      </c>
      <c r="Q148" s="12">
        <f>SUM(Q141:Q147)</f>
        <v>290</v>
      </c>
      <c r="R148" s="358">
        <v>1329</v>
      </c>
      <c r="S148" s="359"/>
    </row>
    <row r="149" spans="1:19" x14ac:dyDescent="0.2">
      <c r="B149" s="112" t="s">
        <v>190</v>
      </c>
      <c r="C149" s="68"/>
      <c r="D149" s="225"/>
      <c r="E149" s="71">
        <f t="shared" ref="E149:P149" si="46">+E25+E37+E48+E62+E73+E79+E90+E108+E121+E135+E140+E148</f>
        <v>3715</v>
      </c>
      <c r="F149" s="71">
        <f t="shared" si="46"/>
        <v>3251</v>
      </c>
      <c r="G149" s="71">
        <f t="shared" si="46"/>
        <v>4547</v>
      </c>
      <c r="H149" s="71">
        <f t="shared" si="46"/>
        <v>3672</v>
      </c>
      <c r="I149" s="71">
        <f t="shared" ref="I149:J149" si="47">+I25+I37+I48+I62+I73+I79+I90+I108+I121+I135+I140+I148</f>
        <v>3763</v>
      </c>
      <c r="J149" s="71">
        <f t="shared" si="47"/>
        <v>3828</v>
      </c>
      <c r="K149" s="71">
        <f t="shared" ref="K149" si="48">+K25+K37+K48+K62+K73+K79+K90+K108+K121+K135+K140+K148</f>
        <v>4348</v>
      </c>
      <c r="L149" s="71">
        <f t="shared" si="46"/>
        <v>0</v>
      </c>
      <c r="M149" s="71">
        <f t="shared" si="46"/>
        <v>0</v>
      </c>
      <c r="N149" s="71">
        <f t="shared" si="46"/>
        <v>0</v>
      </c>
      <c r="O149" s="71">
        <f t="shared" si="46"/>
        <v>0</v>
      </c>
      <c r="P149" s="71">
        <f t="shared" si="46"/>
        <v>0</v>
      </c>
      <c r="Q149" s="71">
        <f>+Q25+Q37+Q48+Q62+Q73+Q79+Q90+Q108+Q121+Q135+Q140+Q148</f>
        <v>27124</v>
      </c>
      <c r="R149" s="66">
        <f>+R25+R37+R48+R62+R73+R79+R90+R108+R121+R135+R140+R148</f>
        <v>176528</v>
      </c>
    </row>
    <row r="150" spans="1:19" x14ac:dyDescent="0.2">
      <c r="C150" s="69"/>
      <c r="D150" s="84"/>
    </row>
  </sheetData>
  <mergeCells count="33">
    <mergeCell ref="R140:S140"/>
    <mergeCell ref="R148:S148"/>
    <mergeCell ref="R79:S79"/>
    <mergeCell ref="R90:S90"/>
    <mergeCell ref="R108:S108"/>
    <mergeCell ref="R121:S121"/>
    <mergeCell ref="R135:S135"/>
    <mergeCell ref="R25:S25"/>
    <mergeCell ref="R37:S37"/>
    <mergeCell ref="A108:B108"/>
    <mergeCell ref="A121:B121"/>
    <mergeCell ref="A25:B25"/>
    <mergeCell ref="A37:B37"/>
    <mergeCell ref="R48:S48"/>
    <mergeCell ref="R73:S73"/>
    <mergeCell ref="R62:S62"/>
    <mergeCell ref="A140:B140"/>
    <mergeCell ref="A148:B148"/>
    <mergeCell ref="A48:B48"/>
    <mergeCell ref="A62:B62"/>
    <mergeCell ref="A73:B73"/>
    <mergeCell ref="A79:B79"/>
    <mergeCell ref="A90:B90"/>
    <mergeCell ref="A135:B135"/>
    <mergeCell ref="A1:A10"/>
    <mergeCell ref="B1:B10"/>
    <mergeCell ref="E1:S1"/>
    <mergeCell ref="E2:Q9"/>
    <mergeCell ref="R2:S9"/>
    <mergeCell ref="E10:Q10"/>
    <mergeCell ref="R10:S11"/>
    <mergeCell ref="D1:D10"/>
    <mergeCell ref="C1:C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2"/>
  <sheetViews>
    <sheetView zoomScale="90" zoomScaleNormal="90" workbookViewId="0">
      <pane xSplit="2" ySplit="11" topLeftCell="S138" activePane="bottomRight" state="frozen"/>
      <selection activeCell="C131" sqref="C131"/>
      <selection pane="topRight" activeCell="C131" sqref="C131"/>
      <selection pane="bottomLeft" activeCell="C131" sqref="C131"/>
      <selection pane="bottomRight" activeCell="U149" sqref="U149"/>
    </sheetView>
  </sheetViews>
  <sheetFormatPr baseColWidth="10" defaultRowHeight="14.25" x14ac:dyDescent="0.2"/>
  <cols>
    <col min="1" max="1" width="31.5703125" style="58" bestFit="1" customWidth="1"/>
    <col min="2" max="2" width="50.28515625" style="94" bestFit="1" customWidth="1"/>
    <col min="3" max="3" width="14.42578125" style="58" customWidth="1"/>
    <col min="4" max="4" width="11.42578125" style="58" bestFit="1" customWidth="1"/>
    <col min="5" max="5" width="8.7109375" style="58" bestFit="1" customWidth="1"/>
    <col min="6" max="6" width="9.28515625" style="58" customWidth="1"/>
    <col min="7" max="8" width="8.42578125" style="58" bestFit="1" customWidth="1"/>
    <col min="9" max="11" width="9" style="58" bestFit="1" customWidth="1"/>
    <col min="12" max="12" width="8.85546875" style="58" customWidth="1"/>
    <col min="13" max="14" width="9.140625" style="58" customWidth="1"/>
    <col min="15" max="15" width="9.28515625" style="58" customWidth="1"/>
    <col min="16" max="16" width="8.42578125" style="133" bestFit="1" customWidth="1"/>
    <col min="17" max="17" width="10.42578125" style="58" customWidth="1"/>
    <col min="18" max="18" width="22.7109375" style="58" customWidth="1"/>
    <col min="19" max="20" width="12.42578125" style="71" bestFit="1" customWidth="1"/>
    <col min="21" max="21" width="12.85546875" style="71" bestFit="1" customWidth="1"/>
    <col min="22" max="24" width="9.7109375" style="58" bestFit="1" customWidth="1"/>
    <col min="25" max="25" width="14.140625" style="58" customWidth="1"/>
    <col min="26" max="26" width="6.42578125" style="58" customWidth="1"/>
    <col min="27" max="27" width="8.5703125" style="58" bestFit="1" customWidth="1"/>
    <col min="28" max="28" width="7" style="58" bestFit="1" customWidth="1"/>
    <col min="29" max="29" width="6.140625" style="58" bestFit="1" customWidth="1"/>
    <col min="30" max="31" width="6.140625" style="58" customWidth="1"/>
    <col min="32" max="32" width="7.140625" style="58" bestFit="1" customWidth="1"/>
    <col min="33" max="33" width="9.28515625" style="58" customWidth="1"/>
    <col min="34" max="34" width="7.5703125" style="58" customWidth="1"/>
    <col min="35" max="35" width="8.7109375" style="58" customWidth="1"/>
    <col min="36" max="36" width="8" style="58" customWidth="1"/>
    <col min="37" max="37" width="7.140625" style="58" bestFit="1" customWidth="1"/>
    <col min="38" max="38" width="9.7109375" style="58" bestFit="1" customWidth="1"/>
    <col min="39" max="39" width="7.140625" style="58" bestFit="1" customWidth="1"/>
    <col min="40" max="40" width="8.7109375" style="58" customWidth="1"/>
    <col min="41" max="41" width="8.140625" style="58" customWidth="1"/>
    <col min="42" max="42" width="7.140625" style="58" bestFit="1" customWidth="1"/>
    <col min="43" max="44" width="7.140625" style="58" customWidth="1"/>
    <col min="45" max="45" width="7.140625" style="58" bestFit="1" customWidth="1"/>
    <col min="46" max="46" width="8.42578125" style="58" customWidth="1"/>
    <col min="47" max="47" width="7.42578125" style="58" customWidth="1"/>
    <col min="48" max="48" width="8" style="58" customWidth="1"/>
    <col min="49" max="49" width="7.5703125" style="58" customWidth="1"/>
    <col min="50" max="50" width="7.140625" style="58" bestFit="1" customWidth="1"/>
    <col min="51" max="51" width="9.7109375" style="58" bestFit="1" customWidth="1"/>
    <col min="52" max="16384" width="11.42578125" style="58"/>
  </cols>
  <sheetData>
    <row r="1" spans="1:51" s="137" customFormat="1" ht="73.5" customHeight="1" thickTop="1" thickBot="1" x14ac:dyDescent="0.25">
      <c r="A1" s="353" t="s">
        <v>0</v>
      </c>
      <c r="B1" s="385" t="s">
        <v>1</v>
      </c>
      <c r="C1" s="322" t="s">
        <v>191</v>
      </c>
      <c r="D1" s="376" t="s">
        <v>188</v>
      </c>
      <c r="E1" s="395" t="s">
        <v>287</v>
      </c>
      <c r="F1" s="395"/>
      <c r="G1" s="395"/>
      <c r="H1" s="395"/>
      <c r="I1" s="395"/>
      <c r="J1" s="395"/>
      <c r="K1" s="395"/>
      <c r="L1" s="395"/>
      <c r="M1" s="395"/>
      <c r="N1" s="395"/>
      <c r="O1" s="395"/>
      <c r="P1" s="395"/>
      <c r="Q1" s="395"/>
      <c r="R1" s="395"/>
      <c r="S1" s="395"/>
      <c r="T1" s="395"/>
      <c r="U1" s="395"/>
      <c r="V1" s="395"/>
      <c r="W1" s="395"/>
      <c r="X1" s="395"/>
      <c r="Y1" s="395"/>
      <c r="Z1" s="395"/>
      <c r="AA1" s="395"/>
      <c r="AB1" s="395"/>
      <c r="AC1" s="395"/>
      <c r="AD1" s="395"/>
      <c r="AE1" s="395"/>
      <c r="AF1" s="395"/>
      <c r="AG1" s="395"/>
      <c r="AH1" s="395"/>
      <c r="AI1" s="395"/>
      <c r="AJ1" s="395"/>
      <c r="AK1" s="395"/>
      <c r="AL1" s="395"/>
      <c r="AM1" s="395"/>
      <c r="AN1" s="395"/>
      <c r="AO1" s="395"/>
      <c r="AP1" s="395"/>
      <c r="AQ1" s="395"/>
      <c r="AR1" s="395"/>
      <c r="AS1" s="395"/>
      <c r="AT1" s="395"/>
      <c r="AU1" s="395"/>
      <c r="AV1" s="395"/>
      <c r="AW1" s="395"/>
      <c r="AX1" s="395"/>
      <c r="AY1" s="395"/>
    </row>
    <row r="2" spans="1:51" s="137" customFormat="1" ht="15" customHeight="1" x14ac:dyDescent="0.2">
      <c r="A2" s="354"/>
      <c r="B2" s="356"/>
      <c r="C2" s="323"/>
      <c r="D2" s="396"/>
      <c r="E2" s="386" t="s">
        <v>2</v>
      </c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9" t="s">
        <v>3</v>
      </c>
      <c r="S2" s="386"/>
      <c r="T2" s="386"/>
      <c r="U2" s="386"/>
      <c r="V2" s="386"/>
      <c r="W2" s="386"/>
      <c r="X2" s="386"/>
      <c r="Y2" s="386"/>
      <c r="Z2" s="386"/>
      <c r="AA2" s="386"/>
      <c r="AB2" s="386"/>
      <c r="AC2" s="386"/>
      <c r="AD2" s="386"/>
      <c r="AE2" s="386"/>
      <c r="AF2" s="386"/>
      <c r="AG2" s="386"/>
      <c r="AH2" s="386"/>
      <c r="AI2" s="386"/>
      <c r="AJ2" s="386"/>
      <c r="AK2" s="386"/>
      <c r="AL2" s="386"/>
      <c r="AM2" s="386"/>
      <c r="AN2" s="386"/>
      <c r="AO2" s="386"/>
      <c r="AP2" s="386"/>
      <c r="AQ2" s="386"/>
      <c r="AR2" s="386"/>
      <c r="AS2" s="386"/>
      <c r="AT2" s="386"/>
      <c r="AU2" s="386"/>
      <c r="AV2" s="386"/>
      <c r="AW2" s="386"/>
      <c r="AX2" s="386"/>
      <c r="AY2" s="390"/>
    </row>
    <row r="3" spans="1:51" s="137" customFormat="1" ht="15" customHeight="1" x14ac:dyDescent="0.2">
      <c r="A3" s="354"/>
      <c r="B3" s="356"/>
      <c r="C3" s="323"/>
      <c r="D3" s="396"/>
      <c r="E3" s="387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91"/>
      <c r="S3" s="387"/>
      <c r="T3" s="387"/>
      <c r="U3" s="387"/>
      <c r="V3" s="387"/>
      <c r="W3" s="387"/>
      <c r="X3" s="387"/>
      <c r="Y3" s="387"/>
      <c r="Z3" s="387"/>
      <c r="AA3" s="387"/>
      <c r="AB3" s="387"/>
      <c r="AC3" s="387"/>
      <c r="AD3" s="387"/>
      <c r="AE3" s="387"/>
      <c r="AF3" s="387"/>
      <c r="AG3" s="387"/>
      <c r="AH3" s="387"/>
      <c r="AI3" s="387"/>
      <c r="AJ3" s="387"/>
      <c r="AK3" s="387"/>
      <c r="AL3" s="387"/>
      <c r="AM3" s="387"/>
      <c r="AN3" s="387"/>
      <c r="AO3" s="387"/>
      <c r="AP3" s="387"/>
      <c r="AQ3" s="387"/>
      <c r="AR3" s="387"/>
      <c r="AS3" s="387"/>
      <c r="AT3" s="387"/>
      <c r="AU3" s="387"/>
      <c r="AV3" s="387"/>
      <c r="AW3" s="387"/>
      <c r="AX3" s="387"/>
      <c r="AY3" s="392"/>
    </row>
    <row r="4" spans="1:51" s="137" customFormat="1" ht="15" customHeight="1" x14ac:dyDescent="0.2">
      <c r="A4" s="354"/>
      <c r="B4" s="356"/>
      <c r="C4" s="323"/>
      <c r="D4" s="396"/>
      <c r="E4" s="387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91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  <c r="AL4" s="387"/>
      <c r="AM4" s="387"/>
      <c r="AN4" s="387"/>
      <c r="AO4" s="387"/>
      <c r="AP4" s="387"/>
      <c r="AQ4" s="387"/>
      <c r="AR4" s="387"/>
      <c r="AS4" s="387"/>
      <c r="AT4" s="387"/>
      <c r="AU4" s="387"/>
      <c r="AV4" s="387"/>
      <c r="AW4" s="387"/>
      <c r="AX4" s="387"/>
      <c r="AY4" s="392"/>
    </row>
    <row r="5" spans="1:51" s="137" customFormat="1" ht="15" customHeight="1" x14ac:dyDescent="0.2">
      <c r="A5" s="354"/>
      <c r="B5" s="356"/>
      <c r="C5" s="323"/>
      <c r="D5" s="396"/>
      <c r="E5" s="387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91"/>
      <c r="S5" s="387"/>
      <c r="T5" s="387"/>
      <c r="U5" s="387"/>
      <c r="V5" s="387"/>
      <c r="W5" s="387"/>
      <c r="X5" s="387"/>
      <c r="Y5" s="387"/>
      <c r="Z5" s="387"/>
      <c r="AA5" s="387"/>
      <c r="AB5" s="387"/>
      <c r="AC5" s="387"/>
      <c r="AD5" s="387"/>
      <c r="AE5" s="387"/>
      <c r="AF5" s="387"/>
      <c r="AG5" s="387"/>
      <c r="AH5" s="387"/>
      <c r="AI5" s="387"/>
      <c r="AJ5" s="387"/>
      <c r="AK5" s="387"/>
      <c r="AL5" s="387"/>
      <c r="AM5" s="387"/>
      <c r="AN5" s="387"/>
      <c r="AO5" s="387"/>
      <c r="AP5" s="387"/>
      <c r="AQ5" s="387"/>
      <c r="AR5" s="387"/>
      <c r="AS5" s="387"/>
      <c r="AT5" s="387"/>
      <c r="AU5" s="387"/>
      <c r="AV5" s="387"/>
      <c r="AW5" s="387"/>
      <c r="AX5" s="387"/>
      <c r="AY5" s="392"/>
    </row>
    <row r="6" spans="1:51" s="137" customFormat="1" ht="15" customHeight="1" x14ac:dyDescent="0.2">
      <c r="A6" s="354"/>
      <c r="B6" s="356"/>
      <c r="C6" s="323"/>
      <c r="D6" s="396"/>
      <c r="E6" s="387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91"/>
      <c r="S6" s="387"/>
      <c r="T6" s="387"/>
      <c r="U6" s="387"/>
      <c r="V6" s="387"/>
      <c r="W6" s="387"/>
      <c r="X6" s="387"/>
      <c r="Y6" s="387"/>
      <c r="Z6" s="387"/>
      <c r="AA6" s="387"/>
      <c r="AB6" s="387"/>
      <c r="AC6" s="387"/>
      <c r="AD6" s="387"/>
      <c r="AE6" s="387"/>
      <c r="AF6" s="387"/>
      <c r="AG6" s="387"/>
      <c r="AH6" s="387"/>
      <c r="AI6" s="387"/>
      <c r="AJ6" s="387"/>
      <c r="AK6" s="387"/>
      <c r="AL6" s="387"/>
      <c r="AM6" s="387"/>
      <c r="AN6" s="387"/>
      <c r="AO6" s="387"/>
      <c r="AP6" s="387"/>
      <c r="AQ6" s="387"/>
      <c r="AR6" s="387"/>
      <c r="AS6" s="387"/>
      <c r="AT6" s="387"/>
      <c r="AU6" s="387"/>
      <c r="AV6" s="387"/>
      <c r="AW6" s="387"/>
      <c r="AX6" s="387"/>
      <c r="AY6" s="392"/>
    </row>
    <row r="7" spans="1:51" s="137" customFormat="1" ht="15" customHeight="1" x14ac:dyDescent="0.2">
      <c r="A7" s="354"/>
      <c r="B7" s="356"/>
      <c r="C7" s="323"/>
      <c r="D7" s="396"/>
      <c r="E7" s="387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91"/>
      <c r="S7" s="387"/>
      <c r="T7" s="387"/>
      <c r="U7" s="387"/>
      <c r="V7" s="387"/>
      <c r="W7" s="387"/>
      <c r="X7" s="387"/>
      <c r="Y7" s="387"/>
      <c r="Z7" s="387"/>
      <c r="AA7" s="387"/>
      <c r="AB7" s="387"/>
      <c r="AC7" s="387"/>
      <c r="AD7" s="387"/>
      <c r="AE7" s="387"/>
      <c r="AF7" s="387"/>
      <c r="AG7" s="387"/>
      <c r="AH7" s="387"/>
      <c r="AI7" s="387"/>
      <c r="AJ7" s="387"/>
      <c r="AK7" s="387"/>
      <c r="AL7" s="387"/>
      <c r="AM7" s="387"/>
      <c r="AN7" s="387"/>
      <c r="AO7" s="387"/>
      <c r="AP7" s="387"/>
      <c r="AQ7" s="387"/>
      <c r="AR7" s="387"/>
      <c r="AS7" s="387"/>
      <c r="AT7" s="387"/>
      <c r="AU7" s="387"/>
      <c r="AV7" s="387"/>
      <c r="AW7" s="387"/>
      <c r="AX7" s="387"/>
      <c r="AY7" s="392"/>
    </row>
    <row r="8" spans="1:51" s="137" customFormat="1" ht="15" customHeight="1" x14ac:dyDescent="0.2">
      <c r="A8" s="354"/>
      <c r="B8" s="356"/>
      <c r="C8" s="323"/>
      <c r="D8" s="396"/>
      <c r="E8" s="387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91"/>
      <c r="S8" s="387"/>
      <c r="T8" s="387"/>
      <c r="U8" s="387"/>
      <c r="V8" s="387"/>
      <c r="W8" s="387"/>
      <c r="X8" s="387"/>
      <c r="Y8" s="387"/>
      <c r="Z8" s="387"/>
      <c r="AA8" s="387"/>
      <c r="AB8" s="387"/>
      <c r="AC8" s="387"/>
      <c r="AD8" s="387"/>
      <c r="AE8" s="387"/>
      <c r="AF8" s="387"/>
      <c r="AG8" s="387"/>
      <c r="AH8" s="387"/>
      <c r="AI8" s="387"/>
      <c r="AJ8" s="387"/>
      <c r="AK8" s="387"/>
      <c r="AL8" s="387"/>
      <c r="AM8" s="387"/>
      <c r="AN8" s="387"/>
      <c r="AO8" s="387"/>
      <c r="AP8" s="387"/>
      <c r="AQ8" s="387"/>
      <c r="AR8" s="387"/>
      <c r="AS8" s="387"/>
      <c r="AT8" s="387"/>
      <c r="AU8" s="387"/>
      <c r="AV8" s="387"/>
      <c r="AW8" s="387"/>
      <c r="AX8" s="387"/>
      <c r="AY8" s="392"/>
    </row>
    <row r="9" spans="1:51" s="137" customFormat="1" ht="15.75" customHeight="1" thickBot="1" x14ac:dyDescent="0.25">
      <c r="A9" s="354"/>
      <c r="B9" s="356"/>
      <c r="C9" s="323"/>
      <c r="D9" s="396"/>
      <c r="E9" s="388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93"/>
      <c r="S9" s="388"/>
      <c r="T9" s="388"/>
      <c r="U9" s="388"/>
      <c r="V9" s="388"/>
      <c r="W9" s="388"/>
      <c r="X9" s="388"/>
      <c r="Y9" s="388"/>
      <c r="Z9" s="388"/>
      <c r="AA9" s="388"/>
      <c r="AB9" s="388"/>
      <c r="AC9" s="388"/>
      <c r="AD9" s="388"/>
      <c r="AE9" s="388"/>
      <c r="AF9" s="388"/>
      <c r="AG9" s="388"/>
      <c r="AH9" s="388"/>
      <c r="AI9" s="388"/>
      <c r="AJ9" s="388"/>
      <c r="AK9" s="388"/>
      <c r="AL9" s="388"/>
      <c r="AM9" s="388"/>
      <c r="AN9" s="388"/>
      <c r="AO9" s="388"/>
      <c r="AP9" s="388"/>
      <c r="AQ9" s="388"/>
      <c r="AR9" s="388"/>
      <c r="AS9" s="388"/>
      <c r="AT9" s="388"/>
      <c r="AU9" s="388"/>
      <c r="AV9" s="388"/>
      <c r="AW9" s="388"/>
      <c r="AX9" s="388"/>
      <c r="AY9" s="394"/>
    </row>
    <row r="10" spans="1:51" s="137" customFormat="1" ht="57.75" customHeight="1" thickBot="1" x14ac:dyDescent="0.25">
      <c r="A10" s="355"/>
      <c r="B10" s="382"/>
      <c r="C10" s="323"/>
      <c r="D10" s="378"/>
      <c r="E10" s="383" t="s">
        <v>288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4"/>
      <c r="R10" s="138" t="s">
        <v>289</v>
      </c>
      <c r="S10" s="382" t="s">
        <v>290</v>
      </c>
      <c r="T10" s="383"/>
      <c r="U10" s="383"/>
      <c r="V10" s="383"/>
      <c r="W10" s="383"/>
      <c r="X10" s="384"/>
      <c r="Y10" s="139" t="s">
        <v>284</v>
      </c>
      <c r="Z10" s="382" t="s">
        <v>291</v>
      </c>
      <c r="AA10" s="383"/>
      <c r="AB10" s="383"/>
      <c r="AC10" s="383"/>
      <c r="AD10" s="383"/>
      <c r="AE10" s="383"/>
      <c r="AF10" s="383"/>
      <c r="AG10" s="383"/>
      <c r="AH10" s="383"/>
      <c r="AI10" s="383"/>
      <c r="AJ10" s="383"/>
      <c r="AK10" s="383"/>
      <c r="AL10" s="383"/>
      <c r="AM10" s="382" t="s">
        <v>292</v>
      </c>
      <c r="AN10" s="383"/>
      <c r="AO10" s="383"/>
      <c r="AP10" s="383"/>
      <c r="AQ10" s="383"/>
      <c r="AR10" s="383"/>
      <c r="AS10" s="383"/>
      <c r="AT10" s="383"/>
      <c r="AU10" s="383"/>
      <c r="AV10" s="383"/>
      <c r="AW10" s="383"/>
      <c r="AX10" s="383"/>
      <c r="AY10" s="384"/>
    </row>
    <row r="11" spans="1:51" s="137" customFormat="1" ht="22.5" thickBot="1" x14ac:dyDescent="0.25">
      <c r="A11" s="140"/>
      <c r="B11" s="141"/>
      <c r="C11" s="324"/>
      <c r="D11" s="142" t="s">
        <v>189</v>
      </c>
      <c r="E11" s="140" t="s">
        <v>4</v>
      </c>
      <c r="F11" s="140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3" t="s">
        <v>15</v>
      </c>
      <c r="Q11" s="140" t="s">
        <v>16</v>
      </c>
      <c r="R11" s="144"/>
      <c r="S11" s="147" t="s">
        <v>295</v>
      </c>
      <c r="T11" s="148" t="s">
        <v>336</v>
      </c>
      <c r="U11" s="148" t="s">
        <v>17</v>
      </c>
      <c r="V11" s="145" t="s">
        <v>337</v>
      </c>
      <c r="W11" s="145" t="s">
        <v>21</v>
      </c>
      <c r="X11" s="145" t="s">
        <v>20</v>
      </c>
      <c r="Y11" s="144" t="s">
        <v>272</v>
      </c>
      <c r="Z11" s="140" t="s">
        <v>4</v>
      </c>
      <c r="AA11" s="140" t="s">
        <v>5</v>
      </c>
      <c r="AB11" s="140" t="s">
        <v>6</v>
      </c>
      <c r="AC11" s="140" t="s">
        <v>7</v>
      </c>
      <c r="AD11" s="140" t="s">
        <v>8</v>
      </c>
      <c r="AE11" s="140" t="s">
        <v>9</v>
      </c>
      <c r="AF11" s="140" t="s">
        <v>10</v>
      </c>
      <c r="AG11" s="140" t="s">
        <v>11</v>
      </c>
      <c r="AH11" s="140" t="s">
        <v>12</v>
      </c>
      <c r="AI11" s="140" t="s">
        <v>13</v>
      </c>
      <c r="AJ11" s="140" t="s">
        <v>14</v>
      </c>
      <c r="AK11" s="140" t="s">
        <v>15</v>
      </c>
      <c r="AL11" s="140" t="s">
        <v>16</v>
      </c>
      <c r="AM11" s="140" t="s">
        <v>4</v>
      </c>
      <c r="AN11" s="140" t="s">
        <v>5</v>
      </c>
      <c r="AO11" s="140" t="s">
        <v>6</v>
      </c>
      <c r="AP11" s="140" t="s">
        <v>7</v>
      </c>
      <c r="AQ11" s="140" t="s">
        <v>8</v>
      </c>
      <c r="AR11" s="140" t="s">
        <v>9</v>
      </c>
      <c r="AS11" s="140" t="s">
        <v>10</v>
      </c>
      <c r="AT11" s="140" t="s">
        <v>11</v>
      </c>
      <c r="AU11" s="140" t="s">
        <v>12</v>
      </c>
      <c r="AV11" s="140" t="s">
        <v>13</v>
      </c>
      <c r="AW11" s="140" t="s">
        <v>14</v>
      </c>
      <c r="AX11" s="140" t="s">
        <v>15</v>
      </c>
      <c r="AY11" s="140" t="s">
        <v>16</v>
      </c>
    </row>
    <row r="12" spans="1:51" s="61" customFormat="1" ht="15" thickBot="1" x14ac:dyDescent="0.25">
      <c r="A12" s="1" t="s">
        <v>53</v>
      </c>
      <c r="B12" s="184" t="s">
        <v>40</v>
      </c>
      <c r="C12" s="59"/>
      <c r="D12" s="89"/>
      <c r="E12" s="98">
        <f>IFERROR(VLOOKUP($B12,'[4]NUM8.1'!$H$3:$P$174,2,FALSE),0)</f>
        <v>33</v>
      </c>
      <c r="F12" s="98">
        <f>IFERROR(VLOOKUP($B12,'[4]NUM8.1'!$H$3:$P$174,3,FALSE),0)</f>
        <v>50</v>
      </c>
      <c r="G12" s="98">
        <f>IFERROR(VLOOKUP($B12,'[4]NUM8.1'!$H$3:$P$174,4,FALSE),0)</f>
        <v>79</v>
      </c>
      <c r="H12" s="98">
        <f>IFERROR(VLOOKUP($B12,'[4]NUM8.1'!$H$3:$P$174,5,FALSE),0)</f>
        <v>139</v>
      </c>
      <c r="I12" s="98">
        <f>IFERROR(VLOOKUP($B12,'[4]NUM8.1'!$H$3:$P$174,6,FALSE),0)</f>
        <v>44</v>
      </c>
      <c r="J12" s="98">
        <f>IFERROR(VLOOKUP($B12,'[4]NUM8.1'!$H$3:$P$174,7,FALSE),0)</f>
        <v>46</v>
      </c>
      <c r="K12" s="98">
        <f>IFERROR(VLOOKUP($B12,'[4]NUM8.1'!$H$3:$P$174,8,FALSE),0)</f>
        <v>21</v>
      </c>
      <c r="L12" s="87"/>
      <c r="M12" s="87"/>
      <c r="N12" s="87"/>
      <c r="O12" s="87"/>
      <c r="P12" s="87"/>
      <c r="Q12" s="6">
        <f>SUM(E12:P12)</f>
        <v>412</v>
      </c>
      <c r="R12" s="4"/>
      <c r="S12" s="15">
        <f>IFERROR(VLOOKUP($B12,'[1]DEN8.1'!$H$3:$J$159,2,FALSE),0)</f>
        <v>462</v>
      </c>
      <c r="T12" s="45">
        <f t="shared" ref="T12:T19" si="0">+S12+(Z12+AA12+AB12+AC12)-(AM12+AN12+AO12+AP12)</f>
        <v>490</v>
      </c>
      <c r="U12" s="15">
        <f>IFERROR(VLOOKUP($B12,'[4]DEN8.1'!$H$3:$J$175,2,FALSE),0)</f>
        <v>470</v>
      </c>
      <c r="V12" s="57"/>
      <c r="W12" s="3"/>
      <c r="X12" s="6"/>
      <c r="Y12" s="10"/>
      <c r="Z12" s="98">
        <f>IFERROR(VLOOKUP($B12,'[4]ACT DEN8.1'!$H$3:$P$151,2,FALSE),0)</f>
        <v>8</v>
      </c>
      <c r="AA12" s="98">
        <f>IFERROR(VLOOKUP($B12,'[4]ACT DEN8.1'!$H$3:$P$151,3,FALSE),0)</f>
        <v>12</v>
      </c>
      <c r="AB12" s="98">
        <f>IFERROR(VLOOKUP($B12,'[4]ACT DEN8.1'!$H$3:$P$151,4,FALSE),0)</f>
        <v>7</v>
      </c>
      <c r="AC12" s="98">
        <f>IFERROR(VLOOKUP($B12,'[4]ACT DEN8.1'!$H$3:$P$151,5,FALSE),0)</f>
        <v>10</v>
      </c>
      <c r="AD12" s="98">
        <f>IFERROR(VLOOKUP($B12,'[4]ACT DEN8.1'!$H$3:$P$151,6,FALSE),0)</f>
        <v>14</v>
      </c>
      <c r="AE12" s="98">
        <f>IFERROR(VLOOKUP($B12,'[4]ACT DEN8.1'!$H$3:$P$151,7,FALSE),0)</f>
        <v>1</v>
      </c>
      <c r="AF12" s="98">
        <f>IFERROR(VLOOKUP($B12,'[4]ACT DEN8.1'!$H$3:$P$151,8,FALSE),0)</f>
        <v>13</v>
      </c>
      <c r="AG12" s="86"/>
      <c r="AH12" s="86"/>
      <c r="AI12" s="86"/>
      <c r="AJ12" s="86"/>
      <c r="AK12" s="2"/>
      <c r="AL12" s="6">
        <f>SUM(Z12:AK12)</f>
        <v>65</v>
      </c>
      <c r="AM12" s="98">
        <f>IFERROR(VLOOKUP($B12,'[4]ACT DEN8.1'!$Z$3:$AH$126,2,FALSE),0)</f>
        <v>1</v>
      </c>
      <c r="AN12" s="98">
        <f>IFERROR(VLOOKUP($B12,'[4]ACT DEN8.1'!$Z$3:$AH$126,3,FALSE),0)</f>
        <v>0</v>
      </c>
      <c r="AO12" s="98">
        <f>IFERROR(VLOOKUP($B12,'[4]ACT DEN8.1'!$Z$3:$AH$126,4,FALSE),0)</f>
        <v>5</v>
      </c>
      <c r="AP12" s="98">
        <f>IFERROR(VLOOKUP($B12,'[4]ACT DEN8.1'!$Z$3:$AH$126,5,FALSE),0)</f>
        <v>3</v>
      </c>
      <c r="AQ12" s="98">
        <f>IFERROR(VLOOKUP($B12,'[4]ACT DEN8.1'!$Z$3:$AH$126,6,FALSE),0)</f>
        <v>1</v>
      </c>
      <c r="AR12" s="98">
        <f>IFERROR(VLOOKUP($B12,'[4]ACT DEN8.1'!$Z$3:$AH$126,7,FALSE),0)</f>
        <v>26</v>
      </c>
      <c r="AS12" s="98">
        <f>IFERROR(VLOOKUP($B12,'[4]ACT DEN8.1'!$Z$3:$AH$126,8,FALSE),0)</f>
        <v>0</v>
      </c>
      <c r="AT12" s="87"/>
      <c r="AU12" s="87"/>
      <c r="AV12" s="87"/>
      <c r="AW12" s="87"/>
      <c r="AX12" s="85"/>
      <c r="AY12" s="125">
        <f>SUM(AM12:AX12)</f>
        <v>36</v>
      </c>
    </row>
    <row r="13" spans="1:51" s="61" customFormat="1" ht="15" thickBot="1" x14ac:dyDescent="0.25">
      <c r="A13" s="1" t="s">
        <v>53</v>
      </c>
      <c r="B13" s="184" t="s">
        <v>41</v>
      </c>
      <c r="C13" s="59"/>
      <c r="D13" s="89"/>
      <c r="E13" s="98">
        <f>IFERROR(VLOOKUP($B13,'[4]NUM8.1'!$H$3:$P$174,2,FALSE),0)</f>
        <v>24</v>
      </c>
      <c r="F13" s="98">
        <f>IFERROR(VLOOKUP($B13,'[4]NUM8.1'!$H$3:$P$174,3,FALSE),0)</f>
        <v>22</v>
      </c>
      <c r="G13" s="98">
        <f>IFERROR(VLOOKUP($B13,'[4]NUM8.1'!$H$3:$P$174,4,FALSE),0)</f>
        <v>28</v>
      </c>
      <c r="H13" s="98">
        <f>IFERROR(VLOOKUP($B13,'[4]NUM8.1'!$H$3:$P$174,5,FALSE),0)</f>
        <v>22</v>
      </c>
      <c r="I13" s="98">
        <f>IFERROR(VLOOKUP($B13,'[4]NUM8.1'!$H$3:$P$174,6,FALSE),0)</f>
        <v>247</v>
      </c>
      <c r="J13" s="98">
        <f>IFERROR(VLOOKUP($B13,'[4]NUM8.1'!$H$3:$P$174,7,FALSE),0)</f>
        <v>126</v>
      </c>
      <c r="K13" s="98">
        <f>IFERROR(VLOOKUP($B13,'[4]NUM8.1'!$H$3:$P$174,8,FALSE),0)</f>
        <v>30</v>
      </c>
      <c r="L13" s="87"/>
      <c r="M13" s="87"/>
      <c r="N13" s="87"/>
      <c r="O13" s="87"/>
      <c r="P13" s="86"/>
      <c r="Q13" s="6">
        <f t="shared" ref="Q13:Q20" si="1">SUM(E13:P13)</f>
        <v>499</v>
      </c>
      <c r="R13" s="4"/>
      <c r="S13" s="15">
        <f>IFERROR(VLOOKUP($B13,'[1]DEN8.1'!$H$3:$J$159,2,FALSE),0)</f>
        <v>361</v>
      </c>
      <c r="T13" s="45">
        <f t="shared" si="0"/>
        <v>368</v>
      </c>
      <c r="U13" s="15">
        <f>IFERROR(VLOOKUP($B13,'[4]DEN8.1'!$H$3:$J$175,2,FALSE),0)</f>
        <v>366</v>
      </c>
      <c r="V13" s="3"/>
      <c r="W13" s="3"/>
      <c r="X13" s="6"/>
      <c r="Y13" s="10"/>
      <c r="Z13" s="98">
        <f>IFERROR(VLOOKUP($B13,'[4]ACT DEN8.1'!$H$3:$P$151,2,FALSE),0)</f>
        <v>14</v>
      </c>
      <c r="AA13" s="98">
        <f>IFERROR(VLOOKUP($B13,'[4]ACT DEN8.1'!$H$3:$P$151,3,FALSE),0)</f>
        <v>0</v>
      </c>
      <c r="AB13" s="98">
        <f>IFERROR(VLOOKUP($B13,'[4]ACT DEN8.1'!$H$3:$P$151,4,FALSE),0)</f>
        <v>11</v>
      </c>
      <c r="AC13" s="98">
        <f>IFERROR(VLOOKUP($B13,'[4]ACT DEN8.1'!$H$3:$P$151,5,FALSE),0)</f>
        <v>5</v>
      </c>
      <c r="AD13" s="98">
        <f>IFERROR(VLOOKUP($B13,'[4]ACT DEN8.1'!$H$3:$P$151,6,FALSE),0)</f>
        <v>9</v>
      </c>
      <c r="AE13" s="98">
        <f>IFERROR(VLOOKUP($B13,'[4]ACT DEN8.1'!$H$3:$P$151,7,FALSE),0)</f>
        <v>16</v>
      </c>
      <c r="AF13" s="98">
        <f>IFERROR(VLOOKUP($B13,'[4]ACT DEN8.1'!$H$3:$P$151,8,FALSE),0)</f>
        <v>15</v>
      </c>
      <c r="AG13" s="86"/>
      <c r="AH13" s="86"/>
      <c r="AI13" s="86"/>
      <c r="AJ13" s="86"/>
      <c r="AK13" s="2"/>
      <c r="AL13" s="6">
        <f t="shared" ref="AL13:AL24" si="2">SUM(Z13:AK13)</f>
        <v>70</v>
      </c>
      <c r="AM13" s="98">
        <f>IFERROR(VLOOKUP($B13,'[4]ACT DEN8.1'!$Z$3:$AH$126,2,FALSE),0)</f>
        <v>4</v>
      </c>
      <c r="AN13" s="98">
        <f>IFERROR(VLOOKUP($B13,'[4]ACT DEN8.1'!$Z$3:$AH$126,3,FALSE),0)</f>
        <v>0</v>
      </c>
      <c r="AO13" s="98">
        <f>IFERROR(VLOOKUP($B13,'[4]ACT DEN8.1'!$Z$3:$AH$126,4,FALSE),0)</f>
        <v>13</v>
      </c>
      <c r="AP13" s="98">
        <f>IFERROR(VLOOKUP($B13,'[4]ACT DEN8.1'!$Z$3:$AH$126,5,FALSE),0)</f>
        <v>6</v>
      </c>
      <c r="AQ13" s="98">
        <f>IFERROR(VLOOKUP($B13,'[4]ACT DEN8.1'!$Z$3:$AH$126,6,FALSE),0)</f>
        <v>12</v>
      </c>
      <c r="AR13" s="98">
        <f>IFERROR(VLOOKUP($B13,'[4]ACT DEN8.1'!$Z$3:$AH$126,7,FALSE),0)</f>
        <v>8</v>
      </c>
      <c r="AS13" s="98">
        <f>IFERROR(VLOOKUP($B13,'[4]ACT DEN8.1'!$Z$3:$AH$126,8,FALSE),0)</f>
        <v>17</v>
      </c>
      <c r="AT13" s="87"/>
      <c r="AU13" s="87"/>
      <c r="AV13" s="87"/>
      <c r="AW13" s="87"/>
      <c r="AX13" s="85"/>
      <c r="AY13" s="6">
        <f t="shared" ref="AY13:AY76" si="3">SUM(AM13:AX13)</f>
        <v>60</v>
      </c>
    </row>
    <row r="14" spans="1:51" s="61" customFormat="1" ht="15" thickBot="1" x14ac:dyDescent="0.25">
      <c r="A14" s="1" t="s">
        <v>53</v>
      </c>
      <c r="B14" s="184" t="s">
        <v>42</v>
      </c>
      <c r="C14" s="59"/>
      <c r="D14" s="89"/>
      <c r="E14" s="98">
        <f>IFERROR(VLOOKUP($B14,'[4]NUM8.1'!$H$3:$P$174,2,FALSE),0)</f>
        <v>23</v>
      </c>
      <c r="F14" s="98">
        <f>IFERROR(VLOOKUP($B14,'[4]NUM8.1'!$H$3:$P$174,3,FALSE),0)</f>
        <v>22</v>
      </c>
      <c r="G14" s="98">
        <f>IFERROR(VLOOKUP($B14,'[4]NUM8.1'!$H$3:$P$174,4,FALSE),0)</f>
        <v>75</v>
      </c>
      <c r="H14" s="98">
        <f>IFERROR(VLOOKUP($B14,'[4]NUM8.1'!$H$3:$P$174,5,FALSE),0)</f>
        <v>79</v>
      </c>
      <c r="I14" s="98">
        <f>IFERROR(VLOOKUP($B14,'[4]NUM8.1'!$H$3:$P$174,6,FALSE),0)</f>
        <v>38</v>
      </c>
      <c r="J14" s="98">
        <f>IFERROR(VLOOKUP($B14,'[4]NUM8.1'!$H$3:$P$174,7,FALSE),0)</f>
        <v>12</v>
      </c>
      <c r="K14" s="98">
        <f>IFERROR(VLOOKUP($B14,'[4]NUM8.1'!$H$3:$P$174,8,FALSE),0)</f>
        <v>27</v>
      </c>
      <c r="L14" s="87"/>
      <c r="M14" s="87"/>
      <c r="N14" s="87"/>
      <c r="O14" s="87"/>
      <c r="P14" s="86"/>
      <c r="Q14" s="6">
        <f t="shared" si="1"/>
        <v>276</v>
      </c>
      <c r="R14" s="4"/>
      <c r="S14" s="15">
        <f>IFERROR(VLOOKUP($B14,'[1]DEN8.1'!$H$3:$J$159,2,FALSE),0)</f>
        <v>553</v>
      </c>
      <c r="T14" s="45">
        <f t="shared" si="0"/>
        <v>600</v>
      </c>
      <c r="U14" s="15">
        <f>IFERROR(VLOOKUP($B14,'[4]DEN8.1'!$H$3:$J$175,2,FALSE),0)</f>
        <v>552</v>
      </c>
      <c r="V14" s="3"/>
      <c r="W14" s="3"/>
      <c r="X14" s="6"/>
      <c r="Y14" s="10"/>
      <c r="Z14" s="98">
        <f>IFERROR(VLOOKUP($B14,'[4]ACT DEN8.1'!$H$3:$P$151,2,FALSE),0)</f>
        <v>9</v>
      </c>
      <c r="AA14" s="98">
        <f>IFERROR(VLOOKUP($B14,'[4]ACT DEN8.1'!$H$3:$P$151,3,FALSE),0)</f>
        <v>11</v>
      </c>
      <c r="AB14" s="98">
        <f>IFERROR(VLOOKUP($B14,'[4]ACT DEN8.1'!$H$3:$P$151,4,FALSE),0)</f>
        <v>18</v>
      </c>
      <c r="AC14" s="98">
        <f>IFERROR(VLOOKUP($B14,'[4]ACT DEN8.1'!$H$3:$P$151,5,FALSE),0)</f>
        <v>16</v>
      </c>
      <c r="AD14" s="98">
        <f>IFERROR(VLOOKUP($B14,'[4]ACT DEN8.1'!$H$3:$P$151,6,FALSE),0)</f>
        <v>9</v>
      </c>
      <c r="AE14" s="98">
        <f>IFERROR(VLOOKUP($B14,'[4]ACT DEN8.1'!$H$3:$P$151,7,FALSE),0)</f>
        <v>11</v>
      </c>
      <c r="AF14" s="98">
        <f>IFERROR(VLOOKUP($B14,'[4]ACT DEN8.1'!$H$3:$P$151,8,FALSE),0)</f>
        <v>10</v>
      </c>
      <c r="AG14" s="86"/>
      <c r="AH14" s="86"/>
      <c r="AI14" s="86"/>
      <c r="AJ14" s="86"/>
      <c r="AK14" s="2"/>
      <c r="AL14" s="6">
        <f t="shared" si="2"/>
        <v>84</v>
      </c>
      <c r="AM14" s="98">
        <f>IFERROR(VLOOKUP($B14,'[4]ACT DEN8.1'!$Z$3:$AH$126,2,FALSE),0)</f>
        <v>1</v>
      </c>
      <c r="AN14" s="98">
        <f>IFERROR(VLOOKUP($B14,'[4]ACT DEN8.1'!$Z$3:$AH$126,3,FALSE),0)</f>
        <v>2</v>
      </c>
      <c r="AO14" s="98">
        <f>IFERROR(VLOOKUP($B14,'[4]ACT DEN8.1'!$Z$3:$AH$126,4,FALSE),0)</f>
        <v>2</v>
      </c>
      <c r="AP14" s="98">
        <f>IFERROR(VLOOKUP($B14,'[4]ACT DEN8.1'!$Z$3:$AH$126,5,FALSE),0)</f>
        <v>2</v>
      </c>
      <c r="AQ14" s="98">
        <f>IFERROR(VLOOKUP($B14,'[4]ACT DEN8.1'!$Z$3:$AH$126,6,FALSE),0)</f>
        <v>10</v>
      </c>
      <c r="AR14" s="98">
        <f>IFERROR(VLOOKUP($B14,'[4]ACT DEN8.1'!$Z$3:$AH$126,7,FALSE),0)</f>
        <v>18</v>
      </c>
      <c r="AS14" s="98">
        <f>IFERROR(VLOOKUP($B14,'[4]ACT DEN8.1'!$Z$3:$AH$126,8,FALSE),0)</f>
        <v>2</v>
      </c>
      <c r="AT14" s="87"/>
      <c r="AU14" s="87"/>
      <c r="AV14" s="87"/>
      <c r="AW14" s="87"/>
      <c r="AX14" s="85"/>
      <c r="AY14" s="6">
        <f t="shared" si="3"/>
        <v>37</v>
      </c>
    </row>
    <row r="15" spans="1:51" s="61" customFormat="1" ht="15" thickBot="1" x14ac:dyDescent="0.25">
      <c r="A15" s="1" t="s">
        <v>53</v>
      </c>
      <c r="B15" s="184" t="s">
        <v>43</v>
      </c>
      <c r="C15" s="59"/>
      <c r="D15" s="89"/>
      <c r="E15" s="98">
        <f>IFERROR(VLOOKUP($B15,'[4]NUM8.1'!$H$3:$P$174,2,FALSE),0)</f>
        <v>128</v>
      </c>
      <c r="F15" s="98">
        <f>IFERROR(VLOOKUP($B15,'[4]NUM8.1'!$H$3:$P$174,3,FALSE),0)</f>
        <v>11</v>
      </c>
      <c r="G15" s="98">
        <f>IFERROR(VLOOKUP($B15,'[4]NUM8.1'!$H$3:$P$174,4,FALSE),0)</f>
        <v>153</v>
      </c>
      <c r="H15" s="98">
        <f>IFERROR(VLOOKUP($B15,'[4]NUM8.1'!$H$3:$P$174,5,FALSE),0)</f>
        <v>174</v>
      </c>
      <c r="I15" s="98">
        <f>IFERROR(VLOOKUP($B15,'[4]NUM8.1'!$H$3:$P$174,6,FALSE),0)</f>
        <v>142</v>
      </c>
      <c r="J15" s="98">
        <f>IFERROR(VLOOKUP($B15,'[4]NUM8.1'!$H$3:$P$174,7,FALSE),0)</f>
        <v>232</v>
      </c>
      <c r="K15" s="98">
        <f>IFERROR(VLOOKUP($B15,'[4]NUM8.1'!$H$3:$P$174,8,FALSE),0)</f>
        <v>404</v>
      </c>
      <c r="L15" s="87"/>
      <c r="M15" s="87"/>
      <c r="N15" s="87"/>
      <c r="O15" s="87"/>
      <c r="P15" s="86"/>
      <c r="Q15" s="6">
        <f t="shared" si="1"/>
        <v>1244</v>
      </c>
      <c r="R15" s="4"/>
      <c r="S15" s="15">
        <f>IFERROR(VLOOKUP($B15,'[1]DEN8.1'!$H$3:$J$159,2,FALSE),0)</f>
        <v>596</v>
      </c>
      <c r="T15" s="45">
        <f t="shared" si="0"/>
        <v>647</v>
      </c>
      <c r="U15" s="15">
        <f>IFERROR(VLOOKUP($B15,'[4]DEN8.1'!$H$3:$J$175,2,FALSE),0)</f>
        <v>631</v>
      </c>
      <c r="V15" s="3"/>
      <c r="W15" s="3"/>
      <c r="X15" s="6"/>
      <c r="Y15" s="10"/>
      <c r="Z15" s="98">
        <f>IFERROR(VLOOKUP($B15,'[4]ACT DEN8.1'!$H$3:$P$151,2,FALSE),0)</f>
        <v>17</v>
      </c>
      <c r="AA15" s="98">
        <f>IFERROR(VLOOKUP($B15,'[4]ACT DEN8.1'!$H$3:$P$151,3,FALSE),0)</f>
        <v>2</v>
      </c>
      <c r="AB15" s="98">
        <f>IFERROR(VLOOKUP($B15,'[4]ACT DEN8.1'!$H$3:$P$151,4,FALSE),0)</f>
        <v>5</v>
      </c>
      <c r="AC15" s="98">
        <f>IFERROR(VLOOKUP($B15,'[4]ACT DEN8.1'!$H$3:$P$151,5,FALSE),0)</f>
        <v>27</v>
      </c>
      <c r="AD15" s="98">
        <f>IFERROR(VLOOKUP($B15,'[4]ACT DEN8.1'!$H$3:$P$151,6,FALSE),0)</f>
        <v>8</v>
      </c>
      <c r="AE15" s="98">
        <f>IFERROR(VLOOKUP($B15,'[4]ACT DEN8.1'!$H$3:$P$151,7,FALSE),0)</f>
        <v>0</v>
      </c>
      <c r="AF15" s="98">
        <f>IFERROR(VLOOKUP($B15,'[4]ACT DEN8.1'!$H$3:$P$151,8,FALSE),0)</f>
        <v>22</v>
      </c>
      <c r="AG15" s="86"/>
      <c r="AH15" s="86"/>
      <c r="AI15" s="86"/>
      <c r="AJ15" s="86"/>
      <c r="AK15" s="2"/>
      <c r="AL15" s="6">
        <f t="shared" si="2"/>
        <v>81</v>
      </c>
      <c r="AM15" s="98">
        <f>IFERROR(VLOOKUP($B15,'[4]ACT DEN8.1'!$Z$3:$AH$126,2,FALSE),0)</f>
        <v>0</v>
      </c>
      <c r="AN15" s="98">
        <f>IFERROR(VLOOKUP($B15,'[4]ACT DEN8.1'!$Z$3:$AH$126,3,FALSE),0)</f>
        <v>0</v>
      </c>
      <c r="AO15" s="98">
        <f>IFERROR(VLOOKUP($B15,'[4]ACT DEN8.1'!$Z$3:$AH$126,4,FALSE),0)</f>
        <v>0</v>
      </c>
      <c r="AP15" s="98">
        <f>IFERROR(VLOOKUP($B15,'[4]ACT DEN8.1'!$Z$3:$AH$126,5,FALSE),0)</f>
        <v>0</v>
      </c>
      <c r="AQ15" s="98">
        <f>IFERROR(VLOOKUP($B15,'[4]ACT DEN8.1'!$Z$3:$AH$126,6,FALSE),0)</f>
        <v>0</v>
      </c>
      <c r="AR15" s="98">
        <f>IFERROR(VLOOKUP($B15,'[4]ACT DEN8.1'!$Z$3:$AH$126,7,FALSE),0)</f>
        <v>0</v>
      </c>
      <c r="AS15" s="98">
        <f>IFERROR(VLOOKUP($B15,'[4]ACT DEN8.1'!$Z$3:$AH$126,8,FALSE),0)</f>
        <v>0</v>
      </c>
      <c r="AT15" s="87"/>
      <c r="AU15" s="87"/>
      <c r="AV15" s="87"/>
      <c r="AW15" s="87"/>
      <c r="AX15" s="85"/>
      <c r="AY15" s="6">
        <f t="shared" si="3"/>
        <v>0</v>
      </c>
    </row>
    <row r="16" spans="1:51" s="61" customFormat="1" ht="15" thickBot="1" x14ac:dyDescent="0.25">
      <c r="A16" s="1" t="s">
        <v>53</v>
      </c>
      <c r="B16" s="186" t="s">
        <v>44</v>
      </c>
      <c r="C16" s="62"/>
      <c r="D16" s="89"/>
      <c r="E16" s="98">
        <f>IFERROR(VLOOKUP($B16,'[4]NUM8.1'!$H$3:$P$174,2,FALSE),0)</f>
        <v>4</v>
      </c>
      <c r="F16" s="98">
        <f>IFERROR(VLOOKUP($B16,'[4]NUM8.1'!$H$3:$P$174,3,FALSE),0)</f>
        <v>48</v>
      </c>
      <c r="G16" s="98">
        <f>IFERROR(VLOOKUP($B16,'[4]NUM8.1'!$H$3:$P$174,4,FALSE),0)</f>
        <v>58</v>
      </c>
      <c r="H16" s="98">
        <f>IFERROR(VLOOKUP($B16,'[4]NUM8.1'!$H$3:$P$174,5,FALSE),0)</f>
        <v>63</v>
      </c>
      <c r="I16" s="98">
        <f>IFERROR(VLOOKUP($B16,'[4]NUM8.1'!$H$3:$P$174,6,FALSE),0)</f>
        <v>206</v>
      </c>
      <c r="J16" s="98">
        <f>IFERROR(VLOOKUP($B16,'[4]NUM8.1'!$H$3:$P$174,7,FALSE),0)</f>
        <v>38</v>
      </c>
      <c r="K16" s="98">
        <f>IFERROR(VLOOKUP($B16,'[4]NUM8.1'!$H$3:$P$174,8,FALSE),0)</f>
        <v>108</v>
      </c>
      <c r="L16" s="87"/>
      <c r="M16" s="87"/>
      <c r="N16" s="87"/>
      <c r="O16" s="87"/>
      <c r="P16" s="86"/>
      <c r="Q16" s="6">
        <f t="shared" si="1"/>
        <v>525</v>
      </c>
      <c r="R16" s="4"/>
      <c r="S16" s="15">
        <f>IFERROR(VLOOKUP($B16,'[1]DEN8.1'!$H$3:$J$159,2,FALSE),0)</f>
        <v>488</v>
      </c>
      <c r="T16" s="45">
        <f t="shared" si="0"/>
        <v>520</v>
      </c>
      <c r="U16" s="15">
        <f>IFERROR(VLOOKUP($B16,'[4]DEN8.1'!$H$3:$J$175,2,FALSE),0)</f>
        <v>503</v>
      </c>
      <c r="V16" s="3"/>
      <c r="W16" s="3"/>
      <c r="X16" s="6"/>
      <c r="Y16" s="10"/>
      <c r="Z16" s="98">
        <f>IFERROR(VLOOKUP($B16,'[4]ACT DEN8.1'!$H$3:$P$151,2,FALSE),0)</f>
        <v>6</v>
      </c>
      <c r="AA16" s="98">
        <f>IFERROR(VLOOKUP($B16,'[4]ACT DEN8.1'!$H$3:$P$151,3,FALSE),0)</f>
        <v>7</v>
      </c>
      <c r="AB16" s="98">
        <f>IFERROR(VLOOKUP($B16,'[4]ACT DEN8.1'!$H$3:$P$151,4,FALSE),0)</f>
        <v>12</v>
      </c>
      <c r="AC16" s="98">
        <f>IFERROR(VLOOKUP($B16,'[4]ACT DEN8.1'!$H$3:$P$151,5,FALSE),0)</f>
        <v>10</v>
      </c>
      <c r="AD16" s="98">
        <f>IFERROR(VLOOKUP($B16,'[4]ACT DEN8.1'!$H$3:$P$151,6,FALSE),0)</f>
        <v>17</v>
      </c>
      <c r="AE16" s="98">
        <f>IFERROR(VLOOKUP($B16,'[4]ACT DEN8.1'!$H$3:$P$151,7,FALSE),0)</f>
        <v>9</v>
      </c>
      <c r="AF16" s="98">
        <f>IFERROR(VLOOKUP($B16,'[4]ACT DEN8.1'!$H$3:$P$151,8,FALSE),0)</f>
        <v>10</v>
      </c>
      <c r="AG16" s="86"/>
      <c r="AH16" s="86"/>
      <c r="AI16" s="86"/>
      <c r="AJ16" s="86"/>
      <c r="AK16" s="2"/>
      <c r="AL16" s="6">
        <f t="shared" si="2"/>
        <v>71</v>
      </c>
      <c r="AM16" s="98">
        <f>IFERROR(VLOOKUP($B16,'[4]ACT DEN8.1'!$Z$3:$AH$126,2,FALSE),0)</f>
        <v>0</v>
      </c>
      <c r="AN16" s="98">
        <f>IFERROR(VLOOKUP($B16,'[4]ACT DEN8.1'!$Z$3:$AH$126,3,FALSE),0)</f>
        <v>0</v>
      </c>
      <c r="AO16" s="98">
        <f>IFERROR(VLOOKUP($B16,'[4]ACT DEN8.1'!$Z$3:$AH$126,4,FALSE),0)</f>
        <v>0</v>
      </c>
      <c r="AP16" s="98">
        <f>IFERROR(VLOOKUP($B16,'[4]ACT DEN8.1'!$Z$3:$AH$126,5,FALSE),0)</f>
        <v>3</v>
      </c>
      <c r="AQ16" s="98">
        <f>IFERROR(VLOOKUP($B16,'[4]ACT DEN8.1'!$Z$3:$AH$126,6,FALSE),0)</f>
        <v>0</v>
      </c>
      <c r="AR16" s="98">
        <f>IFERROR(VLOOKUP($B16,'[4]ACT DEN8.1'!$Z$3:$AH$126,7,FALSE),0)</f>
        <v>31</v>
      </c>
      <c r="AS16" s="98">
        <f>IFERROR(VLOOKUP($B16,'[4]ACT DEN8.1'!$Z$3:$AH$126,8,FALSE),0)</f>
        <v>0</v>
      </c>
      <c r="AT16" s="87"/>
      <c r="AU16" s="87"/>
      <c r="AV16" s="87"/>
      <c r="AW16" s="87"/>
      <c r="AX16" s="85"/>
      <c r="AY16" s="6">
        <f t="shared" si="3"/>
        <v>34</v>
      </c>
    </row>
    <row r="17" spans="1:51" s="61" customFormat="1" ht="15" thickBot="1" x14ac:dyDescent="0.25">
      <c r="A17" s="1" t="s">
        <v>53</v>
      </c>
      <c r="B17" s="184" t="s">
        <v>45</v>
      </c>
      <c r="C17" s="59"/>
      <c r="D17" s="89"/>
      <c r="E17" s="98">
        <f>IFERROR(VLOOKUP($B17,'[4]NUM8.1'!$H$3:$P$174,2,FALSE),0)</f>
        <v>3</v>
      </c>
      <c r="F17" s="98">
        <f>IFERROR(VLOOKUP($B17,'[4]NUM8.1'!$H$3:$P$174,3,FALSE),0)</f>
        <v>75</v>
      </c>
      <c r="G17" s="98">
        <f>IFERROR(VLOOKUP($B17,'[4]NUM8.1'!$H$3:$P$174,4,FALSE),0)</f>
        <v>65</v>
      </c>
      <c r="H17" s="98">
        <f>IFERROR(VLOOKUP($B17,'[4]NUM8.1'!$H$3:$P$174,5,FALSE),0)</f>
        <v>80</v>
      </c>
      <c r="I17" s="98">
        <f>IFERROR(VLOOKUP($B17,'[4]NUM8.1'!$H$3:$P$174,6,FALSE),0)</f>
        <v>77</v>
      </c>
      <c r="J17" s="98">
        <f>IFERROR(VLOOKUP($B17,'[4]NUM8.1'!$H$3:$P$174,7,FALSE),0)</f>
        <v>60</v>
      </c>
      <c r="K17" s="98">
        <f>IFERROR(VLOOKUP($B17,'[4]NUM8.1'!$H$3:$P$174,8,FALSE),0)</f>
        <v>56</v>
      </c>
      <c r="L17" s="87"/>
      <c r="M17" s="87"/>
      <c r="N17" s="87"/>
      <c r="O17" s="87"/>
      <c r="P17" s="86"/>
      <c r="Q17" s="6">
        <f t="shared" si="1"/>
        <v>416</v>
      </c>
      <c r="R17" s="4"/>
      <c r="S17" s="15">
        <f>IFERROR(VLOOKUP($B17,'[1]DEN8.1'!$H$3:$J$159,2,FALSE),0)</f>
        <v>361</v>
      </c>
      <c r="T17" s="45">
        <f t="shared" si="0"/>
        <v>392</v>
      </c>
      <c r="U17" s="15">
        <f>IFERROR(VLOOKUP($B17,'[4]DEN8.1'!$H$3:$J$175,2,FALSE),0)</f>
        <v>349</v>
      </c>
      <c r="V17" s="3"/>
      <c r="W17" s="3"/>
      <c r="X17" s="6"/>
      <c r="Y17" s="10"/>
      <c r="Z17" s="98">
        <f>IFERROR(VLOOKUP($B17,'[4]ACT DEN8.1'!$H$3:$P$151,2,FALSE),0)</f>
        <v>9</v>
      </c>
      <c r="AA17" s="98">
        <f>IFERROR(VLOOKUP($B17,'[4]ACT DEN8.1'!$H$3:$P$151,3,FALSE),0)</f>
        <v>6</v>
      </c>
      <c r="AB17" s="98">
        <f>IFERROR(VLOOKUP($B17,'[4]ACT DEN8.1'!$H$3:$P$151,4,FALSE),0)</f>
        <v>12</v>
      </c>
      <c r="AC17" s="98">
        <f>IFERROR(VLOOKUP($B17,'[4]ACT DEN8.1'!$H$3:$P$151,5,FALSE),0)</f>
        <v>5</v>
      </c>
      <c r="AD17" s="98">
        <f>IFERROR(VLOOKUP($B17,'[4]ACT DEN8.1'!$H$3:$P$151,6,FALSE),0)</f>
        <v>1</v>
      </c>
      <c r="AE17" s="98">
        <f>IFERROR(VLOOKUP($B17,'[4]ACT DEN8.1'!$H$3:$P$151,7,FALSE),0)</f>
        <v>4</v>
      </c>
      <c r="AF17" s="98">
        <f>IFERROR(VLOOKUP($B17,'[4]ACT DEN8.1'!$H$3:$P$151,8,FALSE),0)</f>
        <v>10</v>
      </c>
      <c r="AG17" s="86"/>
      <c r="AH17" s="86"/>
      <c r="AI17" s="86"/>
      <c r="AJ17" s="86"/>
      <c r="AK17" s="2"/>
      <c r="AL17" s="6">
        <f t="shared" si="2"/>
        <v>47</v>
      </c>
      <c r="AM17" s="98">
        <f>IFERROR(VLOOKUP($B17,'[4]ACT DEN8.1'!$Z$3:$AH$126,2,FALSE),0)</f>
        <v>1</v>
      </c>
      <c r="AN17" s="98">
        <f>IFERROR(VLOOKUP($B17,'[4]ACT DEN8.1'!$Z$3:$AH$126,3,FALSE),0)</f>
        <v>0</v>
      </c>
      <c r="AO17" s="98">
        <f>IFERROR(VLOOKUP($B17,'[4]ACT DEN8.1'!$Z$3:$AH$126,4,FALSE),0)</f>
        <v>0</v>
      </c>
      <c r="AP17" s="98">
        <f>IFERROR(VLOOKUP($B17,'[4]ACT DEN8.1'!$Z$3:$AH$126,5,FALSE),0)</f>
        <v>0</v>
      </c>
      <c r="AQ17" s="98">
        <f>IFERROR(VLOOKUP($B17,'[4]ACT DEN8.1'!$Z$3:$AH$126,6,FALSE),0)</f>
        <v>0</v>
      </c>
      <c r="AR17" s="98">
        <f>IFERROR(VLOOKUP($B17,'[4]ACT DEN8.1'!$Z$3:$AH$126,7,FALSE),0)</f>
        <v>3</v>
      </c>
      <c r="AS17" s="98">
        <f>IFERROR(VLOOKUP($B17,'[4]ACT DEN8.1'!$Z$3:$AH$126,8,FALSE),0)</f>
        <v>0</v>
      </c>
      <c r="AT17" s="87"/>
      <c r="AU17" s="87"/>
      <c r="AV17" s="87"/>
      <c r="AW17" s="87"/>
      <c r="AX17" s="85"/>
      <c r="AY17" s="6">
        <f>SUM(AM17:AX17)</f>
        <v>4</v>
      </c>
    </row>
    <row r="18" spans="1:51" s="61" customFormat="1" ht="15" thickBot="1" x14ac:dyDescent="0.25">
      <c r="A18" s="1" t="s">
        <v>53</v>
      </c>
      <c r="B18" s="184" t="s">
        <v>46</v>
      </c>
      <c r="C18" s="59"/>
      <c r="D18" s="89"/>
      <c r="E18" s="98">
        <f>IFERROR(VLOOKUP($B18,'[4]NUM8.1'!$H$3:$P$174,2,FALSE),0)</f>
        <v>0</v>
      </c>
      <c r="F18" s="98">
        <f>IFERROR(VLOOKUP($B18,'[4]NUM8.1'!$H$3:$P$174,3,FALSE),0)</f>
        <v>0</v>
      </c>
      <c r="G18" s="98">
        <f>IFERROR(VLOOKUP($B18,'[4]NUM8.1'!$H$3:$P$174,4,FALSE),0)</f>
        <v>6</v>
      </c>
      <c r="H18" s="98">
        <f>IFERROR(VLOOKUP($B18,'[4]NUM8.1'!$H$3:$P$174,5,FALSE),0)</f>
        <v>8</v>
      </c>
      <c r="I18" s="98">
        <f>IFERROR(VLOOKUP($B18,'[4]NUM8.1'!$H$3:$P$174,6,FALSE),0)</f>
        <v>53</v>
      </c>
      <c r="J18" s="98">
        <f>IFERROR(VLOOKUP($B18,'[4]NUM8.1'!$H$3:$P$174,7,FALSE),0)</f>
        <v>37</v>
      </c>
      <c r="K18" s="98">
        <f>IFERROR(VLOOKUP($B18,'[4]NUM8.1'!$H$3:$P$174,8,FALSE),0)</f>
        <v>22</v>
      </c>
      <c r="L18" s="87"/>
      <c r="M18" s="87"/>
      <c r="N18" s="87"/>
      <c r="O18" s="87"/>
      <c r="P18" s="86"/>
      <c r="Q18" s="6">
        <f t="shared" si="1"/>
        <v>126</v>
      </c>
      <c r="R18" s="4"/>
      <c r="S18" s="15">
        <f>IFERROR(VLOOKUP($B18,'[1]DEN8.1'!$H$3:$J$159,2,FALSE),0)</f>
        <v>119</v>
      </c>
      <c r="T18" s="45">
        <f t="shared" si="0"/>
        <v>124</v>
      </c>
      <c r="U18" s="15">
        <f>IFERROR(VLOOKUP($B18,'[4]DEN8.1'!$H$3:$J$175,2,FALSE),0)</f>
        <v>126</v>
      </c>
      <c r="V18" s="3"/>
      <c r="W18" s="3"/>
      <c r="X18" s="6"/>
      <c r="Y18" s="10"/>
      <c r="Z18" s="98">
        <f>IFERROR(VLOOKUP($B18,'[4]ACT DEN8.1'!$H$3:$P$151,2,FALSE),0)</f>
        <v>1</v>
      </c>
      <c r="AA18" s="98">
        <f>IFERROR(VLOOKUP($B18,'[4]ACT DEN8.1'!$H$3:$P$151,3,FALSE),0)</f>
        <v>4</v>
      </c>
      <c r="AB18" s="98">
        <f>IFERROR(VLOOKUP($B18,'[4]ACT DEN8.1'!$H$3:$P$151,4,FALSE),0)</f>
        <v>0</v>
      </c>
      <c r="AC18" s="98">
        <f>IFERROR(VLOOKUP($B18,'[4]ACT DEN8.1'!$H$3:$P$151,5,FALSE),0)</f>
        <v>0</v>
      </c>
      <c r="AD18" s="98">
        <f>IFERROR(VLOOKUP($B18,'[4]ACT DEN8.1'!$H$3:$P$151,6,FALSE),0)</f>
        <v>0</v>
      </c>
      <c r="AE18" s="98">
        <f>IFERROR(VLOOKUP($B18,'[4]ACT DEN8.1'!$H$3:$P$151,7,FALSE),0)</f>
        <v>1</v>
      </c>
      <c r="AF18" s="98">
        <f>IFERROR(VLOOKUP($B18,'[4]ACT DEN8.1'!$H$3:$P$151,8,FALSE),0)</f>
        <v>2</v>
      </c>
      <c r="AG18" s="86"/>
      <c r="AH18" s="86"/>
      <c r="AI18" s="86"/>
      <c r="AJ18" s="86"/>
      <c r="AK18" s="2"/>
      <c r="AL18" s="6">
        <f t="shared" si="2"/>
        <v>8</v>
      </c>
      <c r="AM18" s="98">
        <f>IFERROR(VLOOKUP($B18,'[4]ACT DEN8.1'!$Z$3:$AH$126,2,FALSE),0)</f>
        <v>0</v>
      </c>
      <c r="AN18" s="98">
        <f>IFERROR(VLOOKUP($B18,'[4]ACT DEN8.1'!$Z$3:$AH$126,3,FALSE),0)</f>
        <v>0</v>
      </c>
      <c r="AO18" s="98">
        <f>IFERROR(VLOOKUP($B18,'[4]ACT DEN8.1'!$Z$3:$AH$126,4,FALSE),0)</f>
        <v>0</v>
      </c>
      <c r="AP18" s="98">
        <f>IFERROR(VLOOKUP($B18,'[4]ACT DEN8.1'!$Z$3:$AH$126,5,FALSE),0)</f>
        <v>0</v>
      </c>
      <c r="AQ18" s="98">
        <f>IFERROR(VLOOKUP($B18,'[4]ACT DEN8.1'!$Z$3:$AH$126,6,FALSE),0)</f>
        <v>0</v>
      </c>
      <c r="AR18" s="98">
        <f>IFERROR(VLOOKUP($B18,'[4]ACT DEN8.1'!$Z$3:$AH$126,7,FALSE),0)</f>
        <v>0</v>
      </c>
      <c r="AS18" s="98">
        <f>IFERROR(VLOOKUP($B18,'[4]ACT DEN8.1'!$Z$3:$AH$126,8,FALSE),0)</f>
        <v>0</v>
      </c>
      <c r="AT18" s="87"/>
      <c r="AU18" s="87"/>
      <c r="AV18" s="87"/>
      <c r="AW18" s="87"/>
      <c r="AX18" s="85"/>
      <c r="AY18" s="6">
        <f t="shared" si="3"/>
        <v>0</v>
      </c>
    </row>
    <row r="19" spans="1:51" s="61" customFormat="1" ht="15" thickBot="1" x14ac:dyDescent="0.25">
      <c r="A19" s="1" t="s">
        <v>53</v>
      </c>
      <c r="B19" s="184" t="s">
        <v>47</v>
      </c>
      <c r="C19" s="59"/>
      <c r="D19" s="89"/>
      <c r="E19" s="98">
        <f>IFERROR(VLOOKUP($B19,'[4]NUM8.1'!$H$3:$P$174,2,FALSE),0)</f>
        <v>1</v>
      </c>
      <c r="F19" s="98">
        <f>IFERROR(VLOOKUP($B19,'[4]NUM8.1'!$H$3:$P$174,3,FALSE),0)</f>
        <v>1</v>
      </c>
      <c r="G19" s="98">
        <f>IFERROR(VLOOKUP($B19,'[4]NUM8.1'!$H$3:$P$174,4,FALSE),0)</f>
        <v>0</v>
      </c>
      <c r="H19" s="98">
        <f>IFERROR(VLOOKUP($B19,'[4]NUM8.1'!$H$3:$P$174,5,FALSE),0)</f>
        <v>0</v>
      </c>
      <c r="I19" s="98">
        <f>IFERROR(VLOOKUP($B19,'[4]NUM8.1'!$H$3:$P$174,6,FALSE),0)</f>
        <v>1</v>
      </c>
      <c r="J19" s="98">
        <f>IFERROR(VLOOKUP($B19,'[4]NUM8.1'!$H$3:$P$174,7,FALSE),0)</f>
        <v>8</v>
      </c>
      <c r="K19" s="98">
        <f>IFERROR(VLOOKUP($B19,'[4]NUM8.1'!$H$3:$P$174,8,FALSE),0)</f>
        <v>11</v>
      </c>
      <c r="L19" s="87"/>
      <c r="M19" s="87"/>
      <c r="N19" s="87"/>
      <c r="O19" s="87"/>
      <c r="P19" s="86"/>
      <c r="Q19" s="6">
        <f t="shared" si="1"/>
        <v>22</v>
      </c>
      <c r="R19" s="16"/>
      <c r="S19" s="15">
        <f>IFERROR(VLOOKUP($B19,'[1]DEN8.1'!$H$3:$J$159,2,FALSE),0)</f>
        <v>26</v>
      </c>
      <c r="T19" s="45">
        <f t="shared" si="0"/>
        <v>28</v>
      </c>
      <c r="U19" s="15">
        <f>IFERROR(VLOOKUP($B19,'[4]DEN8.1'!$H$3:$J$175,2,FALSE),0)</f>
        <v>18</v>
      </c>
      <c r="V19" s="3"/>
      <c r="W19" s="3"/>
      <c r="X19" s="6"/>
      <c r="Y19" s="10"/>
      <c r="Z19" s="98">
        <f>IFERROR(VLOOKUP($B19,'[4]ACT DEN8.1'!$H$3:$P$151,2,FALSE),0)</f>
        <v>0</v>
      </c>
      <c r="AA19" s="98">
        <f>IFERROR(VLOOKUP($B19,'[4]ACT DEN8.1'!$H$3:$P$151,3,FALSE),0)</f>
        <v>1</v>
      </c>
      <c r="AB19" s="98">
        <f>IFERROR(VLOOKUP($B19,'[4]ACT DEN8.1'!$H$3:$P$151,4,FALSE),0)</f>
        <v>1</v>
      </c>
      <c r="AC19" s="98">
        <f>IFERROR(VLOOKUP($B19,'[4]ACT DEN8.1'!$H$3:$P$151,5,FALSE),0)</f>
        <v>0</v>
      </c>
      <c r="AD19" s="98">
        <f>IFERROR(VLOOKUP($B19,'[4]ACT DEN8.1'!$H$3:$P$151,6,FALSE),0)</f>
        <v>0</v>
      </c>
      <c r="AE19" s="98">
        <f>IFERROR(VLOOKUP($B19,'[4]ACT DEN8.1'!$H$3:$P$151,7,FALSE),0)</f>
        <v>1</v>
      </c>
      <c r="AF19" s="98">
        <f>IFERROR(VLOOKUP($B19,'[4]ACT DEN8.1'!$H$3:$P$151,8,FALSE),0)</f>
        <v>1</v>
      </c>
      <c r="AG19" s="86"/>
      <c r="AH19" s="86"/>
      <c r="AI19" s="86"/>
      <c r="AJ19" s="86"/>
      <c r="AK19" s="2"/>
      <c r="AL19" s="6">
        <f t="shared" si="2"/>
        <v>4</v>
      </c>
      <c r="AM19" s="98">
        <f>IFERROR(VLOOKUP($B19,'[4]ACT DEN8.1'!$Z$3:$AH$126,2,FALSE),0)</f>
        <v>0</v>
      </c>
      <c r="AN19" s="98">
        <f>IFERROR(VLOOKUP($B19,'[4]ACT DEN8.1'!$Z$3:$AH$126,3,FALSE),0)</f>
        <v>0</v>
      </c>
      <c r="AO19" s="98">
        <f>IFERROR(VLOOKUP($B19,'[4]ACT DEN8.1'!$Z$3:$AH$126,4,FALSE),0)</f>
        <v>0</v>
      </c>
      <c r="AP19" s="98">
        <f>IFERROR(VLOOKUP($B19,'[4]ACT DEN8.1'!$Z$3:$AH$126,5,FALSE),0)</f>
        <v>0</v>
      </c>
      <c r="AQ19" s="98">
        <f>IFERROR(VLOOKUP($B19,'[4]ACT DEN8.1'!$Z$3:$AH$126,6,FALSE),0)</f>
        <v>0</v>
      </c>
      <c r="AR19" s="98">
        <f>IFERROR(VLOOKUP($B19,'[4]ACT DEN8.1'!$Z$3:$AH$126,7,FALSE),0)</f>
        <v>0</v>
      </c>
      <c r="AS19" s="98">
        <f>IFERROR(VLOOKUP($B19,'[4]ACT DEN8.1'!$Z$3:$AH$126,8,FALSE),0)</f>
        <v>0</v>
      </c>
      <c r="AT19" s="87"/>
      <c r="AU19" s="87"/>
      <c r="AV19" s="87"/>
      <c r="AW19" s="87"/>
      <c r="AX19" s="85"/>
      <c r="AY19" s="6">
        <f t="shared" si="3"/>
        <v>0</v>
      </c>
    </row>
    <row r="20" spans="1:51" s="61" customFormat="1" ht="15" thickBot="1" x14ac:dyDescent="0.25">
      <c r="A20" s="1" t="s">
        <v>53</v>
      </c>
      <c r="B20" s="184" t="s">
        <v>48</v>
      </c>
      <c r="C20" s="59"/>
      <c r="D20" s="89"/>
      <c r="E20" s="98">
        <f>IFERROR(VLOOKUP($B20,'[4]NUM8.1'!$H$3:$P$174,2,FALSE),0)</f>
        <v>0</v>
      </c>
      <c r="F20" s="98">
        <f>IFERROR(VLOOKUP($B20,'[4]NUM8.1'!$H$3:$P$174,3,FALSE),0)</f>
        <v>5</v>
      </c>
      <c r="G20" s="98">
        <f>IFERROR(VLOOKUP($B20,'[4]NUM8.1'!$H$3:$P$174,4,FALSE),0)</f>
        <v>2</v>
      </c>
      <c r="H20" s="98">
        <f>IFERROR(VLOOKUP($B20,'[4]NUM8.1'!$H$3:$P$174,5,FALSE),0)</f>
        <v>8</v>
      </c>
      <c r="I20" s="98">
        <f>IFERROR(VLOOKUP($B20,'[4]NUM8.1'!$H$3:$P$174,6,FALSE),0)</f>
        <v>7</v>
      </c>
      <c r="J20" s="98">
        <f>IFERROR(VLOOKUP($B20,'[4]NUM8.1'!$H$3:$P$174,7,FALSE),0)</f>
        <v>10</v>
      </c>
      <c r="K20" s="98">
        <f>IFERROR(VLOOKUP($B20,'[4]NUM8.1'!$H$3:$P$174,8,FALSE),0)</f>
        <v>3</v>
      </c>
      <c r="L20" s="87"/>
      <c r="M20" s="87"/>
      <c r="N20" s="87"/>
      <c r="O20" s="87"/>
      <c r="P20" s="86"/>
      <c r="Q20" s="6">
        <f t="shared" si="1"/>
        <v>35</v>
      </c>
      <c r="R20" s="4"/>
      <c r="S20" s="15">
        <f>IFERROR(VLOOKUP($B20,'[1]DEN8.1'!$H$3:$J$159,2,FALSE),0)</f>
        <v>12</v>
      </c>
      <c r="T20" s="45">
        <f t="shared" ref="T20:T24" si="4">+S20+(Z20+AA20+AB20+AC20)-(AM20+AN20+AO20+AP20)</f>
        <v>12</v>
      </c>
      <c r="U20" s="15">
        <f>IFERROR(VLOOKUP($B20,'[4]DEN8.1'!$H$3:$J$175,2,FALSE),0)</f>
        <v>10</v>
      </c>
      <c r="V20" s="3"/>
      <c r="W20" s="3"/>
      <c r="X20" s="6"/>
      <c r="Y20" s="10"/>
      <c r="Z20" s="98">
        <f>IFERROR(VLOOKUP($B20,'[4]ACT DEN8.1'!$H$3:$P$151,2,FALSE),0)</f>
        <v>0</v>
      </c>
      <c r="AA20" s="98">
        <f>IFERROR(VLOOKUP($B20,'[4]ACT DEN8.1'!$H$3:$P$151,3,FALSE),0)</f>
        <v>0</v>
      </c>
      <c r="AB20" s="98">
        <f>IFERROR(VLOOKUP($B20,'[4]ACT DEN8.1'!$H$3:$P$151,4,FALSE),0)</f>
        <v>0</v>
      </c>
      <c r="AC20" s="98">
        <f>IFERROR(VLOOKUP($B20,'[4]ACT DEN8.1'!$H$3:$P$151,5,FALSE),0)</f>
        <v>0</v>
      </c>
      <c r="AD20" s="98">
        <f>IFERROR(VLOOKUP($B20,'[4]ACT DEN8.1'!$H$3:$P$151,6,FALSE),0)</f>
        <v>0</v>
      </c>
      <c r="AE20" s="98">
        <f>IFERROR(VLOOKUP($B20,'[4]ACT DEN8.1'!$H$3:$P$151,7,FALSE),0)</f>
        <v>1</v>
      </c>
      <c r="AF20" s="98">
        <f>IFERROR(VLOOKUP($B20,'[4]ACT DEN8.1'!$H$3:$P$151,8,FALSE),0)</f>
        <v>0</v>
      </c>
      <c r="AG20" s="86"/>
      <c r="AH20" s="86"/>
      <c r="AI20" s="86"/>
      <c r="AJ20" s="86"/>
      <c r="AK20" s="2"/>
      <c r="AL20" s="6">
        <f t="shared" si="2"/>
        <v>1</v>
      </c>
      <c r="AM20" s="98">
        <f>IFERROR(VLOOKUP($B20,'[4]ACT DEN8.1'!$Z$3:$AH$126,2,FALSE),0)</f>
        <v>0</v>
      </c>
      <c r="AN20" s="98">
        <f>IFERROR(VLOOKUP($B20,'[4]ACT DEN8.1'!$Z$3:$AH$126,3,FALSE),0)</f>
        <v>0</v>
      </c>
      <c r="AO20" s="98">
        <f>IFERROR(VLOOKUP($B20,'[4]ACT DEN8.1'!$Z$3:$AH$126,4,FALSE),0)</f>
        <v>0</v>
      </c>
      <c r="AP20" s="98">
        <f>IFERROR(VLOOKUP($B20,'[4]ACT DEN8.1'!$Z$3:$AH$126,5,FALSE),0)</f>
        <v>0</v>
      </c>
      <c r="AQ20" s="98">
        <f>IFERROR(VLOOKUP($B20,'[4]ACT DEN8.1'!$Z$3:$AH$126,6,FALSE),0)</f>
        <v>0</v>
      </c>
      <c r="AR20" s="98">
        <f>IFERROR(VLOOKUP($B20,'[4]ACT DEN8.1'!$Z$3:$AH$126,7,FALSE),0)</f>
        <v>0</v>
      </c>
      <c r="AS20" s="98">
        <f>IFERROR(VLOOKUP($B20,'[4]ACT DEN8.1'!$Z$3:$AH$126,8,FALSE),0)</f>
        <v>0</v>
      </c>
      <c r="AT20" s="87"/>
      <c r="AU20" s="87"/>
      <c r="AV20" s="87"/>
      <c r="AW20" s="87"/>
      <c r="AX20" s="85"/>
      <c r="AY20" s="6">
        <f t="shared" si="3"/>
        <v>0</v>
      </c>
    </row>
    <row r="21" spans="1:51" s="61" customFormat="1" ht="15" thickBot="1" x14ac:dyDescent="0.25">
      <c r="A21" s="1" t="s">
        <v>53</v>
      </c>
      <c r="B21" s="184" t="s">
        <v>49</v>
      </c>
      <c r="C21" s="63"/>
      <c r="D21" s="89"/>
      <c r="E21" s="98">
        <f>IFERROR(VLOOKUP($B21,'[4]NUM8.1'!$H$3:$P$174,2,FALSE),0)</f>
        <v>0</v>
      </c>
      <c r="F21" s="98">
        <f>IFERROR(VLOOKUP($B21,'[4]NUM8.1'!$H$3:$P$174,3,FALSE),0)</f>
        <v>0</v>
      </c>
      <c r="G21" s="98">
        <f>IFERROR(VLOOKUP($B21,'[4]NUM8.1'!$H$3:$P$174,4,FALSE),0)</f>
        <v>0</v>
      </c>
      <c r="H21" s="98">
        <f>IFERROR(VLOOKUP($B21,'[4]NUM8.1'!$H$3:$P$174,5,FALSE),0)</f>
        <v>11</v>
      </c>
      <c r="I21" s="98">
        <f>IFERROR(VLOOKUP($B21,'[4]NUM8.1'!$H$3:$P$174,6,FALSE),0)</f>
        <v>0</v>
      </c>
      <c r="J21" s="98">
        <f>IFERROR(VLOOKUP($B21,'[4]NUM8.1'!$H$3:$P$174,7,FALSE),0)</f>
        <v>5</v>
      </c>
      <c r="K21" s="98">
        <f>IFERROR(VLOOKUP($B21,'[4]NUM8.1'!$H$3:$P$174,8,FALSE),0)</f>
        <v>0</v>
      </c>
      <c r="L21" s="87"/>
      <c r="M21" s="87"/>
      <c r="N21" s="87"/>
      <c r="O21" s="87"/>
      <c r="P21" s="86"/>
      <c r="Q21" s="6">
        <f>SUM(E21:P21)</f>
        <v>16</v>
      </c>
      <c r="R21" s="4"/>
      <c r="S21" s="15">
        <f>IFERROR(VLOOKUP($B21,'[1]DEN8.1'!$H$3:$J$159,2,FALSE),0)</f>
        <v>18</v>
      </c>
      <c r="T21" s="45">
        <f t="shared" si="4"/>
        <v>18</v>
      </c>
      <c r="U21" s="15">
        <f>IFERROR(VLOOKUP($B21,'[4]DEN8.1'!$H$3:$J$175,2,FALSE),0)</f>
        <v>17</v>
      </c>
      <c r="V21" s="3"/>
      <c r="W21" s="3"/>
      <c r="X21" s="6"/>
      <c r="Y21" s="10"/>
      <c r="Z21" s="98">
        <f>IFERROR(VLOOKUP($B21,'[4]ACT DEN8.1'!$H$3:$P$151,2,FALSE),0)</f>
        <v>0</v>
      </c>
      <c r="AA21" s="98">
        <f>IFERROR(VLOOKUP($B21,'[4]ACT DEN8.1'!$H$3:$P$151,3,FALSE),0)</f>
        <v>0</v>
      </c>
      <c r="AB21" s="98">
        <f>IFERROR(VLOOKUP($B21,'[4]ACT DEN8.1'!$H$3:$P$151,4,FALSE),0)</f>
        <v>0</v>
      </c>
      <c r="AC21" s="98">
        <f>IFERROR(VLOOKUP($B21,'[4]ACT DEN8.1'!$H$3:$P$151,5,FALSE),0)</f>
        <v>0</v>
      </c>
      <c r="AD21" s="98">
        <f>IFERROR(VLOOKUP($B21,'[4]ACT DEN8.1'!$H$3:$P$151,6,FALSE),0)</f>
        <v>0</v>
      </c>
      <c r="AE21" s="98">
        <f>IFERROR(VLOOKUP($B21,'[4]ACT DEN8.1'!$H$3:$P$151,7,FALSE),0)</f>
        <v>0</v>
      </c>
      <c r="AF21" s="98">
        <f>IFERROR(VLOOKUP($B21,'[4]ACT DEN8.1'!$H$3:$P$151,8,FALSE),0)</f>
        <v>0</v>
      </c>
      <c r="AG21" s="86"/>
      <c r="AH21" s="86"/>
      <c r="AI21" s="86"/>
      <c r="AJ21" s="86"/>
      <c r="AK21" s="2"/>
      <c r="AL21" s="6">
        <f t="shared" si="2"/>
        <v>0</v>
      </c>
      <c r="AM21" s="98">
        <f>IFERROR(VLOOKUP($B21,'[4]ACT DEN8.1'!$Z$3:$AH$126,2,FALSE),0)</f>
        <v>0</v>
      </c>
      <c r="AN21" s="98">
        <f>IFERROR(VLOOKUP($B21,'[4]ACT DEN8.1'!$Z$3:$AH$126,3,FALSE),0)</f>
        <v>0</v>
      </c>
      <c r="AO21" s="98">
        <f>IFERROR(VLOOKUP($B21,'[4]ACT DEN8.1'!$Z$3:$AH$126,4,FALSE),0)</f>
        <v>0</v>
      </c>
      <c r="AP21" s="98">
        <f>IFERROR(VLOOKUP($B21,'[4]ACT DEN8.1'!$Z$3:$AH$126,5,FALSE),0)</f>
        <v>0</v>
      </c>
      <c r="AQ21" s="98">
        <f>IFERROR(VLOOKUP($B21,'[4]ACT DEN8.1'!$Z$3:$AH$126,6,FALSE),0)</f>
        <v>0</v>
      </c>
      <c r="AR21" s="98">
        <f>IFERROR(VLOOKUP($B21,'[4]ACT DEN8.1'!$Z$3:$AH$126,7,FALSE),0)</f>
        <v>0</v>
      </c>
      <c r="AS21" s="98">
        <f>IFERROR(VLOOKUP($B21,'[4]ACT DEN8.1'!$Z$3:$AH$126,8,FALSE),0)</f>
        <v>0</v>
      </c>
      <c r="AT21" s="87"/>
      <c r="AU21" s="87"/>
      <c r="AV21" s="87"/>
      <c r="AW21" s="87"/>
      <c r="AX21" s="85"/>
      <c r="AY21" s="6">
        <f t="shared" si="3"/>
        <v>0</v>
      </c>
    </row>
    <row r="22" spans="1:51" s="61" customFormat="1" ht="15" thickBot="1" x14ac:dyDescent="0.25">
      <c r="A22" s="1" t="s">
        <v>53</v>
      </c>
      <c r="B22" s="184" t="s">
        <v>50</v>
      </c>
      <c r="C22" s="59"/>
      <c r="D22" s="89"/>
      <c r="E22" s="98">
        <f>IFERROR(VLOOKUP($B22,'[4]NUM8.1'!$H$3:$P$174,2,FALSE),0)</f>
        <v>12</v>
      </c>
      <c r="F22" s="98">
        <f>IFERROR(VLOOKUP($B22,'[4]NUM8.1'!$H$3:$P$174,3,FALSE),0)</f>
        <v>14</v>
      </c>
      <c r="G22" s="98">
        <f>IFERROR(VLOOKUP($B22,'[4]NUM8.1'!$H$3:$P$174,4,FALSE),0)</f>
        <v>28</v>
      </c>
      <c r="H22" s="98">
        <f>IFERROR(VLOOKUP($B22,'[4]NUM8.1'!$H$3:$P$174,5,FALSE),0)</f>
        <v>48</v>
      </c>
      <c r="I22" s="98">
        <f>IFERROR(VLOOKUP($B22,'[4]NUM8.1'!$H$3:$P$174,6,FALSE),0)</f>
        <v>10</v>
      </c>
      <c r="J22" s="98">
        <f>IFERROR(VLOOKUP($B22,'[4]NUM8.1'!$H$3:$P$174,7,FALSE),0)</f>
        <v>3</v>
      </c>
      <c r="K22" s="98">
        <f>IFERROR(VLOOKUP($B22,'[4]NUM8.1'!$H$3:$P$174,8,FALSE),0)</f>
        <v>2</v>
      </c>
      <c r="L22" s="87"/>
      <c r="M22" s="87"/>
      <c r="N22" s="87"/>
      <c r="O22" s="87"/>
      <c r="P22" s="86"/>
      <c r="Q22" s="6">
        <f>SUM(E22:P22)</f>
        <v>117</v>
      </c>
      <c r="R22" s="4"/>
      <c r="S22" s="15">
        <f>IFERROR(VLOOKUP($B22,'[1]DEN8.1'!$H$3:$J$159,2,FALSE),0)</f>
        <v>73</v>
      </c>
      <c r="T22" s="45">
        <f t="shared" si="4"/>
        <v>77</v>
      </c>
      <c r="U22" s="15">
        <f>IFERROR(VLOOKUP($B22,'[4]DEN8.1'!$H$3:$J$175,2,FALSE),0)</f>
        <v>72</v>
      </c>
      <c r="V22" s="3"/>
      <c r="W22" s="3"/>
      <c r="X22" s="6"/>
      <c r="Y22" s="10"/>
      <c r="Z22" s="98">
        <f>IFERROR(VLOOKUP($B22,'[4]ACT DEN8.1'!$H$3:$P$151,2,FALSE),0)</f>
        <v>1</v>
      </c>
      <c r="AA22" s="98">
        <f>IFERROR(VLOOKUP($B22,'[4]ACT DEN8.1'!$H$3:$P$151,3,FALSE),0)</f>
        <v>1</v>
      </c>
      <c r="AB22" s="98">
        <f>IFERROR(VLOOKUP($B22,'[4]ACT DEN8.1'!$H$3:$P$151,4,FALSE),0)</f>
        <v>1</v>
      </c>
      <c r="AC22" s="98">
        <f>IFERROR(VLOOKUP($B22,'[4]ACT DEN8.1'!$H$3:$P$151,5,FALSE),0)</f>
        <v>1</v>
      </c>
      <c r="AD22" s="98">
        <f>IFERROR(VLOOKUP($B22,'[4]ACT DEN8.1'!$H$3:$P$151,6,FALSE),0)</f>
        <v>0</v>
      </c>
      <c r="AE22" s="98">
        <f>IFERROR(VLOOKUP($B22,'[4]ACT DEN8.1'!$H$3:$P$151,7,FALSE),0)</f>
        <v>3</v>
      </c>
      <c r="AF22" s="98">
        <f>IFERROR(VLOOKUP($B22,'[4]ACT DEN8.1'!$H$3:$P$151,8,FALSE),0)</f>
        <v>0</v>
      </c>
      <c r="AG22" s="86"/>
      <c r="AH22" s="86"/>
      <c r="AI22" s="86"/>
      <c r="AJ22" s="86"/>
      <c r="AK22" s="2"/>
      <c r="AL22" s="6">
        <f t="shared" si="2"/>
        <v>7</v>
      </c>
      <c r="AM22" s="98">
        <f>IFERROR(VLOOKUP($B22,'[4]ACT DEN8.1'!$Z$3:$AH$126,2,FALSE),0)</f>
        <v>0</v>
      </c>
      <c r="AN22" s="98">
        <f>IFERROR(VLOOKUP($B22,'[4]ACT DEN8.1'!$Z$3:$AH$126,3,FALSE),0)</f>
        <v>0</v>
      </c>
      <c r="AO22" s="98">
        <f>IFERROR(VLOOKUP($B22,'[4]ACT DEN8.1'!$Z$3:$AH$126,4,FALSE),0)</f>
        <v>0</v>
      </c>
      <c r="AP22" s="98">
        <f>IFERROR(VLOOKUP($B22,'[4]ACT DEN8.1'!$Z$3:$AH$126,5,FALSE),0)</f>
        <v>0</v>
      </c>
      <c r="AQ22" s="98">
        <f>IFERROR(VLOOKUP($B22,'[4]ACT DEN8.1'!$Z$3:$AH$126,6,FALSE),0)</f>
        <v>0</v>
      </c>
      <c r="AR22" s="98">
        <f>IFERROR(VLOOKUP($B22,'[4]ACT DEN8.1'!$Z$3:$AH$126,7,FALSE),0)</f>
        <v>0</v>
      </c>
      <c r="AS22" s="98">
        <f>IFERROR(VLOOKUP($B22,'[4]ACT DEN8.1'!$Z$3:$AH$126,8,FALSE),0)</f>
        <v>0</v>
      </c>
      <c r="AT22" s="87"/>
      <c r="AU22" s="87"/>
      <c r="AV22" s="87"/>
      <c r="AW22" s="87"/>
      <c r="AX22" s="85"/>
      <c r="AY22" s="6">
        <f t="shared" si="3"/>
        <v>0</v>
      </c>
    </row>
    <row r="23" spans="1:51" s="61" customFormat="1" ht="15" thickBot="1" x14ac:dyDescent="0.25">
      <c r="A23" s="1" t="s">
        <v>53</v>
      </c>
      <c r="B23" s="184" t="s">
        <v>51</v>
      </c>
      <c r="C23" s="59"/>
      <c r="D23" s="89"/>
      <c r="E23" s="98">
        <f>IFERROR(VLOOKUP($B23,'[4]NUM8.1'!$H$3:$P$174,2,FALSE),0)</f>
        <v>2</v>
      </c>
      <c r="F23" s="98">
        <f>IFERROR(VLOOKUP($B23,'[4]NUM8.1'!$H$3:$P$174,3,FALSE),0)</f>
        <v>1</v>
      </c>
      <c r="G23" s="98">
        <f>IFERROR(VLOOKUP($B23,'[4]NUM8.1'!$H$3:$P$174,4,FALSE),0)</f>
        <v>5</v>
      </c>
      <c r="H23" s="98">
        <f>IFERROR(VLOOKUP($B23,'[4]NUM8.1'!$H$3:$P$174,5,FALSE),0)</f>
        <v>1</v>
      </c>
      <c r="I23" s="98">
        <f>IFERROR(VLOOKUP($B23,'[4]NUM8.1'!$H$3:$P$174,6,FALSE),0)</f>
        <v>4</v>
      </c>
      <c r="J23" s="98">
        <f>IFERROR(VLOOKUP($B23,'[4]NUM8.1'!$H$3:$P$174,7,FALSE),0)</f>
        <v>7</v>
      </c>
      <c r="K23" s="98">
        <f>IFERROR(VLOOKUP($B23,'[4]NUM8.1'!$H$3:$P$174,8,FALSE),0)</f>
        <v>1</v>
      </c>
      <c r="L23" s="87"/>
      <c r="M23" s="87"/>
      <c r="N23" s="87"/>
      <c r="O23" s="87"/>
      <c r="P23" s="86"/>
      <c r="Q23" s="6">
        <f>SUM(E23:P23)</f>
        <v>21</v>
      </c>
      <c r="R23" s="4"/>
      <c r="S23" s="15">
        <f>IFERROR(VLOOKUP($B23,'[1]DEN8.1'!$H$3:$J$159,2,FALSE),0)</f>
        <v>36</v>
      </c>
      <c r="T23" s="45">
        <f t="shared" si="4"/>
        <v>39</v>
      </c>
      <c r="U23" s="15">
        <f>IFERROR(VLOOKUP($B23,'[4]DEN8.1'!$H$3:$J$175,2,FALSE),0)</f>
        <v>43</v>
      </c>
      <c r="V23" s="3"/>
      <c r="W23" s="3"/>
      <c r="X23" s="6"/>
      <c r="Y23" s="10"/>
      <c r="Z23" s="98">
        <f>IFERROR(VLOOKUP($B23,'[4]ACT DEN8.1'!$H$3:$P$151,2,FALSE),0)</f>
        <v>1</v>
      </c>
      <c r="AA23" s="98">
        <f>IFERROR(VLOOKUP($B23,'[4]ACT DEN8.1'!$H$3:$P$151,3,FALSE),0)</f>
        <v>1</v>
      </c>
      <c r="AB23" s="98">
        <f>IFERROR(VLOOKUP($B23,'[4]ACT DEN8.1'!$H$3:$P$151,4,FALSE),0)</f>
        <v>1</v>
      </c>
      <c r="AC23" s="98">
        <f>IFERROR(VLOOKUP($B23,'[4]ACT DEN8.1'!$H$3:$P$151,5,FALSE),0)</f>
        <v>0</v>
      </c>
      <c r="AD23" s="98">
        <f>IFERROR(VLOOKUP($B23,'[4]ACT DEN8.1'!$H$3:$P$151,6,FALSE),0)</f>
        <v>1</v>
      </c>
      <c r="AE23" s="98">
        <f>IFERROR(VLOOKUP($B23,'[4]ACT DEN8.1'!$H$3:$P$151,7,FALSE),0)</f>
        <v>1</v>
      </c>
      <c r="AF23" s="98">
        <f>IFERROR(VLOOKUP($B23,'[4]ACT DEN8.1'!$H$3:$P$151,8,FALSE),0)</f>
        <v>2</v>
      </c>
      <c r="AG23" s="86"/>
      <c r="AH23" s="86"/>
      <c r="AI23" s="86"/>
      <c r="AJ23" s="86"/>
      <c r="AK23" s="2"/>
      <c r="AL23" s="6">
        <f t="shared" si="2"/>
        <v>7</v>
      </c>
      <c r="AM23" s="98">
        <f>IFERROR(VLOOKUP($B23,'[4]ACT DEN8.1'!$Z$3:$AH$126,2,FALSE),0)</f>
        <v>0</v>
      </c>
      <c r="AN23" s="98">
        <f>IFERROR(VLOOKUP($B23,'[4]ACT DEN8.1'!$Z$3:$AH$126,3,FALSE),0)</f>
        <v>0</v>
      </c>
      <c r="AO23" s="98">
        <f>IFERROR(VLOOKUP($B23,'[4]ACT DEN8.1'!$Z$3:$AH$126,4,FALSE),0)</f>
        <v>0</v>
      </c>
      <c r="AP23" s="98">
        <f>IFERROR(VLOOKUP($B23,'[4]ACT DEN8.1'!$Z$3:$AH$126,5,FALSE),0)</f>
        <v>0</v>
      </c>
      <c r="AQ23" s="98">
        <f>IFERROR(VLOOKUP($B23,'[4]ACT DEN8.1'!$Z$3:$AH$126,6,FALSE),0)</f>
        <v>0</v>
      </c>
      <c r="AR23" s="98">
        <f>IFERROR(VLOOKUP($B23,'[4]ACT DEN8.1'!$Z$3:$AH$126,7,FALSE),0)</f>
        <v>1</v>
      </c>
      <c r="AS23" s="98">
        <f>IFERROR(VLOOKUP($B23,'[4]ACT DEN8.1'!$Z$3:$AH$126,8,FALSE),0)</f>
        <v>2</v>
      </c>
      <c r="AT23" s="87"/>
      <c r="AU23" s="87"/>
      <c r="AV23" s="87"/>
      <c r="AW23" s="87"/>
      <c r="AX23" s="85"/>
      <c r="AY23" s="6">
        <f t="shared" si="3"/>
        <v>3</v>
      </c>
    </row>
    <row r="24" spans="1:51" s="61" customFormat="1" ht="15" thickBot="1" x14ac:dyDescent="0.25">
      <c r="A24" s="1" t="s">
        <v>53</v>
      </c>
      <c r="B24" s="184" t="s">
        <v>52</v>
      </c>
      <c r="C24" s="59"/>
      <c r="D24" s="89"/>
      <c r="E24" s="98">
        <f>IFERROR(VLOOKUP($B24,'[4]NUM8.1'!$H$3:$P$174,2,FALSE),0)</f>
        <v>13</v>
      </c>
      <c r="F24" s="98">
        <f>IFERROR(VLOOKUP($B24,'[4]NUM8.1'!$H$3:$P$174,3,FALSE),0)</f>
        <v>5</v>
      </c>
      <c r="G24" s="98">
        <f>IFERROR(VLOOKUP($B24,'[4]NUM8.1'!$H$3:$P$174,4,FALSE),0)</f>
        <v>52</v>
      </c>
      <c r="H24" s="98">
        <f>IFERROR(VLOOKUP($B24,'[4]NUM8.1'!$H$3:$P$174,5,FALSE),0)</f>
        <v>3</v>
      </c>
      <c r="I24" s="98">
        <f>IFERROR(VLOOKUP($B24,'[4]NUM8.1'!$H$3:$P$174,6,FALSE),0)</f>
        <v>2</v>
      </c>
      <c r="J24" s="98">
        <f>IFERROR(VLOOKUP($B24,'[4]NUM8.1'!$H$3:$P$174,7,FALSE),0)</f>
        <v>20</v>
      </c>
      <c r="K24" s="98">
        <f>IFERROR(VLOOKUP($B24,'[4]NUM8.1'!$H$3:$P$174,8,FALSE),0)</f>
        <v>12</v>
      </c>
      <c r="L24" s="87"/>
      <c r="M24" s="87"/>
      <c r="N24" s="87"/>
      <c r="O24" s="87"/>
      <c r="P24" s="86"/>
      <c r="Q24" s="6">
        <f>SUM(E24:P24)</f>
        <v>107</v>
      </c>
      <c r="R24" s="4"/>
      <c r="S24" s="15">
        <f>IFERROR(VLOOKUP($B24,'[1]DEN8.1'!$H$3:$J$159,2,FALSE),0)</f>
        <v>69</v>
      </c>
      <c r="T24" s="45">
        <f t="shared" si="4"/>
        <v>71</v>
      </c>
      <c r="U24" s="15">
        <f>IFERROR(VLOOKUP($B24,'[4]DEN8.1'!$H$3:$J$175,2,FALSE),0)</f>
        <v>75</v>
      </c>
      <c r="V24" s="3"/>
      <c r="W24" s="3"/>
      <c r="X24" s="6"/>
      <c r="Y24" s="10"/>
      <c r="Z24" s="98">
        <f>IFERROR(VLOOKUP($B24,'[4]ACT DEN8.1'!$H$3:$P$151,2,FALSE),0)</f>
        <v>2</v>
      </c>
      <c r="AA24" s="98">
        <f>IFERROR(VLOOKUP($B24,'[4]ACT DEN8.1'!$H$3:$P$151,3,FALSE),0)</f>
        <v>0</v>
      </c>
      <c r="AB24" s="98">
        <f>IFERROR(VLOOKUP($B24,'[4]ACT DEN8.1'!$H$3:$P$151,4,FALSE),0)</f>
        <v>2</v>
      </c>
      <c r="AC24" s="98">
        <f>IFERROR(VLOOKUP($B24,'[4]ACT DEN8.1'!$H$3:$P$151,5,FALSE),0)</f>
        <v>0</v>
      </c>
      <c r="AD24" s="98">
        <f>IFERROR(VLOOKUP($B24,'[4]ACT DEN8.1'!$H$3:$P$151,6,FALSE),0)</f>
        <v>0</v>
      </c>
      <c r="AE24" s="98">
        <f>IFERROR(VLOOKUP($B24,'[4]ACT DEN8.1'!$H$3:$P$151,7,FALSE),0)</f>
        <v>1</v>
      </c>
      <c r="AF24" s="98">
        <f>IFERROR(VLOOKUP($B24,'[4]ACT DEN8.1'!$H$3:$P$151,8,FALSE),0)</f>
        <v>3</v>
      </c>
      <c r="AG24" s="86"/>
      <c r="AH24" s="86"/>
      <c r="AI24" s="86"/>
      <c r="AJ24" s="86"/>
      <c r="AK24" s="2"/>
      <c r="AL24" s="6">
        <f t="shared" si="2"/>
        <v>8</v>
      </c>
      <c r="AM24" s="98">
        <f>IFERROR(VLOOKUP($B24,'[4]ACT DEN8.1'!$Z$3:$AH$126,2,FALSE),0)</f>
        <v>0</v>
      </c>
      <c r="AN24" s="98">
        <f>IFERROR(VLOOKUP($B24,'[4]ACT DEN8.1'!$Z$3:$AH$126,3,FALSE),0)</f>
        <v>0</v>
      </c>
      <c r="AO24" s="98">
        <f>IFERROR(VLOOKUP($B24,'[4]ACT DEN8.1'!$Z$3:$AH$126,4,FALSE),0)</f>
        <v>0</v>
      </c>
      <c r="AP24" s="98">
        <f>IFERROR(VLOOKUP($B24,'[4]ACT DEN8.1'!$Z$3:$AH$126,5,FALSE),0)</f>
        <v>2</v>
      </c>
      <c r="AQ24" s="98">
        <f>IFERROR(VLOOKUP($B24,'[4]ACT DEN8.1'!$Z$3:$AH$126,6,FALSE),0)</f>
        <v>0</v>
      </c>
      <c r="AR24" s="98">
        <f>IFERROR(VLOOKUP($B24,'[4]ACT DEN8.1'!$Z$3:$AH$126,7,FALSE),0)</f>
        <v>0</v>
      </c>
      <c r="AS24" s="98">
        <f>IFERROR(VLOOKUP($B24,'[4]ACT DEN8.1'!$Z$3:$AH$126,8,FALSE),0)</f>
        <v>0</v>
      </c>
      <c r="AT24" s="87"/>
      <c r="AU24" s="87"/>
      <c r="AV24" s="87"/>
      <c r="AW24" s="87"/>
      <c r="AX24" s="85"/>
      <c r="AY24" s="6">
        <f t="shared" si="3"/>
        <v>2</v>
      </c>
    </row>
    <row r="25" spans="1:51" s="61" customFormat="1" ht="15" thickBot="1" x14ac:dyDescent="0.25">
      <c r="A25" s="351" t="s">
        <v>192</v>
      </c>
      <c r="B25" s="352"/>
      <c r="C25" s="276">
        <f>+D25/Metas!L69</f>
        <v>1.0112226335511827</v>
      </c>
      <c r="D25" s="17">
        <f>+Q25/R25</f>
        <v>7.5846716489107971E-2</v>
      </c>
      <c r="E25" s="12">
        <f t="shared" ref="E25:P25" si="5">SUM(E12:E24)</f>
        <v>243</v>
      </c>
      <c r="F25" s="12">
        <f t="shared" si="5"/>
        <v>254</v>
      </c>
      <c r="G25" s="12">
        <f t="shared" si="5"/>
        <v>551</v>
      </c>
      <c r="H25" s="12">
        <f t="shared" si="5"/>
        <v>636</v>
      </c>
      <c r="I25" s="12">
        <f t="shared" ref="I25" si="6">SUM(I12:I24)</f>
        <v>831</v>
      </c>
      <c r="J25" s="12">
        <f>SUM(J12:J24)</f>
        <v>604</v>
      </c>
      <c r="K25" s="12">
        <f>SUM(K12:K24)</f>
        <v>697</v>
      </c>
      <c r="L25" s="12">
        <f t="shared" si="5"/>
        <v>0</v>
      </c>
      <c r="M25" s="12">
        <f t="shared" si="5"/>
        <v>0</v>
      </c>
      <c r="N25" s="12">
        <f t="shared" si="5"/>
        <v>0</v>
      </c>
      <c r="O25" s="12">
        <f t="shared" si="5"/>
        <v>0</v>
      </c>
      <c r="P25" s="132">
        <f t="shared" si="5"/>
        <v>0</v>
      </c>
      <c r="Q25" s="12">
        <f>SUM(Q12:Q24)</f>
        <v>3816</v>
      </c>
      <c r="R25" s="13">
        <f>+Y25-U25</f>
        <v>50312</v>
      </c>
      <c r="S25" s="12">
        <f t="shared" ref="S25:X25" si="7">SUM(S12:S24)</f>
        <v>3174</v>
      </c>
      <c r="T25" s="12">
        <f>SUM(T12:T24)</f>
        <v>3386</v>
      </c>
      <c r="U25" s="12">
        <f t="shared" si="7"/>
        <v>3232</v>
      </c>
      <c r="V25" s="11">
        <f t="shared" si="7"/>
        <v>0</v>
      </c>
      <c r="W25" s="11">
        <f>SUM(W12:W24)</f>
        <v>0</v>
      </c>
      <c r="X25" s="11">
        <f t="shared" si="7"/>
        <v>0</v>
      </c>
      <c r="Y25" s="14">
        <v>53544</v>
      </c>
      <c r="Z25" s="11">
        <f>SUM(Z12:Z24)</f>
        <v>68</v>
      </c>
      <c r="AA25" s="11">
        <f t="shared" ref="AA25:AK25" si="8">SUM(AA12:AA24)</f>
        <v>45</v>
      </c>
      <c r="AB25" s="11">
        <f t="shared" si="8"/>
        <v>70</v>
      </c>
      <c r="AC25" s="11">
        <f t="shared" si="8"/>
        <v>74</v>
      </c>
      <c r="AD25" s="11">
        <f t="shared" ref="AD25:AE25" si="9">SUM(AD12:AD24)</f>
        <v>59</v>
      </c>
      <c r="AE25" s="11">
        <f t="shared" si="9"/>
        <v>49</v>
      </c>
      <c r="AF25" s="11">
        <f t="shared" si="8"/>
        <v>88</v>
      </c>
      <c r="AG25" s="11">
        <f t="shared" si="8"/>
        <v>0</v>
      </c>
      <c r="AH25" s="11">
        <f t="shared" si="8"/>
        <v>0</v>
      </c>
      <c r="AI25" s="11">
        <f t="shared" si="8"/>
        <v>0</v>
      </c>
      <c r="AJ25" s="11">
        <f t="shared" si="8"/>
        <v>0</v>
      </c>
      <c r="AK25" s="11">
        <f t="shared" si="8"/>
        <v>0</v>
      </c>
      <c r="AL25" s="11">
        <f>SUM(Z25:AK25)</f>
        <v>453</v>
      </c>
      <c r="AM25" s="11">
        <f>SUM(AM12:AM24)</f>
        <v>7</v>
      </c>
      <c r="AN25" s="11">
        <f t="shared" ref="AN25:AX25" si="10">SUM(AN12:AN24)</f>
        <v>2</v>
      </c>
      <c r="AO25" s="11">
        <f t="shared" si="10"/>
        <v>20</v>
      </c>
      <c r="AP25" s="11">
        <f t="shared" si="10"/>
        <v>16</v>
      </c>
      <c r="AQ25" s="11">
        <f t="shared" ref="AQ25:AR25" si="11">SUM(AQ12:AQ24)</f>
        <v>23</v>
      </c>
      <c r="AR25" s="11">
        <f t="shared" si="11"/>
        <v>87</v>
      </c>
      <c r="AS25" s="11">
        <f t="shared" si="10"/>
        <v>21</v>
      </c>
      <c r="AT25" s="11">
        <f t="shared" si="10"/>
        <v>0</v>
      </c>
      <c r="AU25" s="11">
        <f t="shared" si="10"/>
        <v>0</v>
      </c>
      <c r="AV25" s="11">
        <f t="shared" si="10"/>
        <v>0</v>
      </c>
      <c r="AW25" s="11">
        <f t="shared" si="10"/>
        <v>0</v>
      </c>
      <c r="AX25" s="11">
        <f t="shared" si="10"/>
        <v>0</v>
      </c>
      <c r="AY25" s="11">
        <f>SUM(AM25:AX25)</f>
        <v>176</v>
      </c>
    </row>
    <row r="26" spans="1:51" s="61" customFormat="1" ht="15" thickBot="1" x14ac:dyDescent="0.25">
      <c r="A26" s="1" t="s">
        <v>54</v>
      </c>
      <c r="B26" s="184" t="s">
        <v>55</v>
      </c>
      <c r="C26" s="59"/>
      <c r="D26" s="89"/>
      <c r="E26" s="98">
        <f>IFERROR(VLOOKUP($B26,'[4]NUM8.1'!$H$3:$P$174,2,FALSE),0)</f>
        <v>122</v>
      </c>
      <c r="F26" s="98">
        <f>IFERROR(VLOOKUP($B26,'[4]NUM8.1'!$H$3:$P$174,3,FALSE),0)</f>
        <v>88</v>
      </c>
      <c r="G26" s="98">
        <f>IFERROR(VLOOKUP($B26,'[4]NUM8.1'!$H$3:$P$174,4,FALSE),0)</f>
        <v>61</v>
      </c>
      <c r="H26" s="98">
        <f>IFERROR(VLOOKUP($B26,'[4]NUM8.1'!$H$3:$P$174,5,FALSE),0)</f>
        <v>105</v>
      </c>
      <c r="I26" s="98">
        <f>IFERROR(VLOOKUP($B26,'[4]NUM8.1'!$H$3:$P$174,6,FALSE),0)</f>
        <v>120</v>
      </c>
      <c r="J26" s="98">
        <f>IFERROR(VLOOKUP($B26,'[4]NUM8.1'!$H$3:$P$174,7,FALSE),0)</f>
        <v>110</v>
      </c>
      <c r="K26" s="98">
        <f>IFERROR(VLOOKUP($B26,'[4]NUM8.1'!$H$3:$P$174,8,FALSE),0)</f>
        <v>201</v>
      </c>
      <c r="L26" s="87"/>
      <c r="M26" s="87"/>
      <c r="N26" s="87"/>
      <c r="O26" s="86"/>
      <c r="P26" s="86"/>
      <c r="Q26" s="6">
        <f t="shared" ref="Q26:Q34" si="12">SUM(E26:P26)</f>
        <v>807</v>
      </c>
      <c r="R26" s="4"/>
      <c r="S26" s="15">
        <f>IFERROR(VLOOKUP($B26,'[1]DEN8.1'!$H$3:$J$159,2,FALSE),0)</f>
        <v>683</v>
      </c>
      <c r="T26" s="45">
        <f t="shared" ref="T26:T33" si="13">+S26+(Z26+AA26+AB26+AC26)-(AM26+AN26+AO26+AP26)</f>
        <v>723</v>
      </c>
      <c r="U26" s="15">
        <f>IFERROR(VLOOKUP($B26,'[4]DEN8.1'!$H$3:$J$175,2,FALSE),0)</f>
        <v>513</v>
      </c>
      <c r="V26" s="3"/>
      <c r="W26" s="3"/>
      <c r="X26" s="6"/>
      <c r="Y26" s="9"/>
      <c r="Z26" s="98">
        <f>IFERROR(VLOOKUP($B26,'[4]ACT DEN8.1'!$H$3:$P$151,2,FALSE),0)</f>
        <v>10</v>
      </c>
      <c r="AA26" s="98">
        <f>IFERROR(VLOOKUP($B26,'[4]ACT DEN8.1'!$H$3:$P$151,3,FALSE),0)</f>
        <v>15</v>
      </c>
      <c r="AB26" s="98">
        <f>IFERROR(VLOOKUP($B26,'[4]ACT DEN8.1'!$H$3:$P$151,4,FALSE),0)</f>
        <v>8</v>
      </c>
      <c r="AC26" s="98">
        <f>IFERROR(VLOOKUP($B26,'[4]ACT DEN8.1'!$H$3:$P$151,5,FALSE),0)</f>
        <v>7</v>
      </c>
      <c r="AD26" s="98">
        <f>IFERROR(VLOOKUP($B26,'[4]ACT DEN8.1'!$H$3:$P$151,6,FALSE),0)</f>
        <v>15</v>
      </c>
      <c r="AE26" s="98">
        <f>IFERROR(VLOOKUP($B26,'[4]ACT DEN8.1'!$H$3:$P$151,7,FALSE),0)</f>
        <v>10</v>
      </c>
      <c r="AF26" s="98">
        <f>IFERROR(VLOOKUP($B26,'[4]ACT DEN8.1'!$H$3:$P$151,8,FALSE),0)</f>
        <v>6</v>
      </c>
      <c r="AG26" s="86"/>
      <c r="AH26" s="86"/>
      <c r="AI26" s="88"/>
      <c r="AJ26" s="86"/>
      <c r="AK26" s="2"/>
      <c r="AL26" s="6">
        <f t="shared" ref="AL26:AL76" si="14">SUM(Z26:AK26)</f>
        <v>71</v>
      </c>
      <c r="AM26" s="98">
        <f>IFERROR(VLOOKUP($B26,'[4]ACT DEN8.1'!$Z$3:$AH$126,2,FALSE),0)</f>
        <v>0</v>
      </c>
      <c r="AN26" s="98">
        <f>IFERROR(VLOOKUP($B26,'[4]ACT DEN8.1'!$Z$3:$AH$126,3,FALSE),0)</f>
        <v>0</v>
      </c>
      <c r="AO26" s="98">
        <f>IFERROR(VLOOKUP($B26,'[4]ACT DEN8.1'!$Z$3:$AH$126,4,FALSE),0)</f>
        <v>0</v>
      </c>
      <c r="AP26" s="98">
        <f>IFERROR(VLOOKUP($B26,'[4]ACT DEN8.1'!$Z$3:$AH$126,5,FALSE),0)</f>
        <v>0</v>
      </c>
      <c r="AQ26" s="98">
        <f>IFERROR(VLOOKUP($B26,'[4]ACT DEN8.1'!$Z$3:$AH$126,6,FALSE),0)</f>
        <v>0</v>
      </c>
      <c r="AR26" s="98">
        <f>IFERROR(VLOOKUP($B26,'[4]ACT DEN8.1'!$Z$3:$AH$126,7,FALSE),0)</f>
        <v>0</v>
      </c>
      <c r="AS26" s="98">
        <f>IFERROR(VLOOKUP($B26,'[4]ACT DEN8.1'!$Z$3:$AH$126,8,FALSE),0)</f>
        <v>2</v>
      </c>
      <c r="AT26" s="87"/>
      <c r="AU26" s="87"/>
      <c r="AV26" s="87"/>
      <c r="AW26" s="87"/>
      <c r="AX26" s="87"/>
      <c r="AY26" s="6">
        <f t="shared" si="3"/>
        <v>2</v>
      </c>
    </row>
    <row r="27" spans="1:51" s="61" customFormat="1" ht="15" thickBot="1" x14ac:dyDescent="0.25">
      <c r="A27" s="1" t="s">
        <v>54</v>
      </c>
      <c r="B27" s="184" t="s">
        <v>56</v>
      </c>
      <c r="C27" s="59"/>
      <c r="D27" s="89"/>
      <c r="E27" s="98">
        <f>IFERROR(VLOOKUP($B27,'[4]NUM8.1'!$H$3:$P$174,2,FALSE),0)</f>
        <v>74</v>
      </c>
      <c r="F27" s="98">
        <f>IFERROR(VLOOKUP($B27,'[4]NUM8.1'!$H$3:$P$174,3,FALSE),0)</f>
        <v>93</v>
      </c>
      <c r="G27" s="98">
        <f>IFERROR(VLOOKUP($B27,'[4]NUM8.1'!$H$3:$P$174,4,FALSE),0)</f>
        <v>87</v>
      </c>
      <c r="H27" s="98">
        <f>IFERROR(VLOOKUP($B27,'[4]NUM8.1'!$H$3:$P$174,5,FALSE),0)</f>
        <v>115</v>
      </c>
      <c r="I27" s="98">
        <f>IFERROR(VLOOKUP($B27,'[4]NUM8.1'!$H$3:$P$174,6,FALSE),0)</f>
        <v>107</v>
      </c>
      <c r="J27" s="98">
        <f>IFERROR(VLOOKUP($B27,'[4]NUM8.1'!$H$3:$P$174,7,FALSE),0)</f>
        <v>62</v>
      </c>
      <c r="K27" s="98">
        <f>IFERROR(VLOOKUP($B27,'[4]NUM8.1'!$H$3:$P$174,8,FALSE),0)</f>
        <v>69</v>
      </c>
      <c r="L27" s="87"/>
      <c r="M27" s="87"/>
      <c r="N27" s="87"/>
      <c r="O27" s="86"/>
      <c r="P27" s="86"/>
      <c r="Q27" s="6">
        <f t="shared" si="12"/>
        <v>607</v>
      </c>
      <c r="R27" s="4"/>
      <c r="S27" s="15">
        <f>IFERROR(VLOOKUP($B27,'[1]DEN8.1'!$H$3:$J$159,2,FALSE),0)</f>
        <v>459</v>
      </c>
      <c r="T27" s="45">
        <f t="shared" ref="T27:T32" si="15">+S27+(Z27+AA27+AB27+AC27)-(AM27+AN27+AO27+AP27)</f>
        <v>488</v>
      </c>
      <c r="U27" s="15">
        <f>IFERROR(VLOOKUP($B27,'[4]DEN8.1'!$H$3:$J$175,2,FALSE),0)</f>
        <v>499</v>
      </c>
      <c r="V27" s="3"/>
      <c r="W27" s="3"/>
      <c r="X27" s="6"/>
      <c r="Y27" s="9"/>
      <c r="Z27" s="98">
        <f>IFERROR(VLOOKUP($B27,'[4]ACT DEN8.1'!$H$3:$P$151,2,FALSE),0)</f>
        <v>15</v>
      </c>
      <c r="AA27" s="98">
        <f>IFERROR(VLOOKUP($B27,'[4]ACT DEN8.1'!$H$3:$P$151,3,FALSE),0)</f>
        <v>3</v>
      </c>
      <c r="AB27" s="98">
        <f>IFERROR(VLOOKUP($B27,'[4]ACT DEN8.1'!$H$3:$P$151,4,FALSE),0)</f>
        <v>6</v>
      </c>
      <c r="AC27" s="98">
        <f>IFERROR(VLOOKUP($B27,'[4]ACT DEN8.1'!$H$3:$P$151,5,FALSE),0)</f>
        <v>11</v>
      </c>
      <c r="AD27" s="98">
        <f>IFERROR(VLOOKUP($B27,'[4]ACT DEN8.1'!$H$3:$P$151,6,FALSE),0)</f>
        <v>13</v>
      </c>
      <c r="AE27" s="98">
        <f>IFERROR(VLOOKUP($B27,'[4]ACT DEN8.1'!$H$3:$P$151,7,FALSE),0)</f>
        <v>2</v>
      </c>
      <c r="AF27" s="98">
        <f>IFERROR(VLOOKUP($B27,'[4]ACT DEN8.1'!$H$3:$P$151,8,FALSE),0)</f>
        <v>9</v>
      </c>
      <c r="AG27" s="86"/>
      <c r="AH27" s="86"/>
      <c r="AI27" s="88"/>
      <c r="AJ27" s="86"/>
      <c r="AK27" s="2"/>
      <c r="AL27" s="6">
        <f t="shared" si="14"/>
        <v>59</v>
      </c>
      <c r="AM27" s="98">
        <f>IFERROR(VLOOKUP($B27,'[4]ACT DEN8.1'!$Z$3:$AH$126,2,FALSE),0)</f>
        <v>1</v>
      </c>
      <c r="AN27" s="98">
        <f>IFERROR(VLOOKUP($B27,'[4]ACT DEN8.1'!$Z$3:$AH$126,3,FALSE),0)</f>
        <v>0</v>
      </c>
      <c r="AO27" s="98">
        <f>IFERROR(VLOOKUP($B27,'[4]ACT DEN8.1'!$Z$3:$AH$126,4,FALSE),0)</f>
        <v>1</v>
      </c>
      <c r="AP27" s="98">
        <f>IFERROR(VLOOKUP($B27,'[4]ACT DEN8.1'!$Z$3:$AH$126,5,FALSE),0)</f>
        <v>4</v>
      </c>
      <c r="AQ27" s="98">
        <f>IFERROR(VLOOKUP($B27,'[4]ACT DEN8.1'!$Z$3:$AH$126,6,FALSE),0)</f>
        <v>0</v>
      </c>
      <c r="AR27" s="98">
        <f>IFERROR(VLOOKUP($B27,'[4]ACT DEN8.1'!$Z$3:$AH$126,7,FALSE),0)</f>
        <v>0</v>
      </c>
      <c r="AS27" s="98">
        <f>IFERROR(VLOOKUP($B27,'[4]ACT DEN8.1'!$Z$3:$AH$126,8,FALSE),0)</f>
        <v>0</v>
      </c>
      <c r="AT27" s="87"/>
      <c r="AU27" s="87"/>
      <c r="AV27" s="87"/>
      <c r="AW27" s="87"/>
      <c r="AX27" s="87"/>
      <c r="AY27" s="6">
        <f t="shared" si="3"/>
        <v>6</v>
      </c>
    </row>
    <row r="28" spans="1:51" s="61" customFormat="1" ht="15" thickBot="1" x14ac:dyDescent="0.25">
      <c r="A28" s="1" t="s">
        <v>54</v>
      </c>
      <c r="B28" s="184" t="s">
        <v>57</v>
      </c>
      <c r="C28" s="59"/>
      <c r="D28" s="89"/>
      <c r="E28" s="98">
        <f>IFERROR(VLOOKUP($B28,'[4]NUM8.1'!$H$3:$P$174,2,FALSE),0)</f>
        <v>120</v>
      </c>
      <c r="F28" s="98">
        <f>IFERROR(VLOOKUP($B28,'[4]NUM8.1'!$H$3:$P$174,3,FALSE),0)</f>
        <v>100</v>
      </c>
      <c r="G28" s="98">
        <f>IFERROR(VLOOKUP($B28,'[4]NUM8.1'!$H$3:$P$174,4,FALSE),0)</f>
        <v>190</v>
      </c>
      <c r="H28" s="98">
        <f>IFERROR(VLOOKUP($B28,'[4]NUM8.1'!$H$3:$P$174,5,FALSE),0)</f>
        <v>142</v>
      </c>
      <c r="I28" s="98">
        <f>IFERROR(VLOOKUP($B28,'[4]NUM8.1'!$H$3:$P$174,6,FALSE),0)</f>
        <v>181</v>
      </c>
      <c r="J28" s="98">
        <f>IFERROR(VLOOKUP($B28,'[4]NUM8.1'!$H$3:$P$174,7,FALSE),0)</f>
        <v>143</v>
      </c>
      <c r="K28" s="98">
        <f>IFERROR(VLOOKUP($B28,'[4]NUM8.1'!$H$3:$P$174,8,FALSE),0)</f>
        <v>108</v>
      </c>
      <c r="L28" s="87"/>
      <c r="M28" s="87"/>
      <c r="N28" s="87"/>
      <c r="O28" s="86"/>
      <c r="P28" s="86"/>
      <c r="Q28" s="6">
        <f t="shared" si="12"/>
        <v>984</v>
      </c>
      <c r="R28" s="4"/>
      <c r="S28" s="15">
        <f>IFERROR(VLOOKUP($B28,'[1]DEN8.1'!$H$3:$J$159,2,FALSE),0)</f>
        <v>2398</v>
      </c>
      <c r="T28" s="45">
        <f t="shared" si="15"/>
        <v>2489</v>
      </c>
      <c r="U28" s="15">
        <f>IFERROR(VLOOKUP($B28,'[4]DEN8.1'!$H$3:$J$175,2,FALSE),0)</f>
        <v>2553</v>
      </c>
      <c r="V28" s="3"/>
      <c r="W28" s="3"/>
      <c r="X28" s="6"/>
      <c r="Y28" s="9"/>
      <c r="Z28" s="98">
        <f>IFERROR(VLOOKUP($B28,'[4]ACT DEN8.1'!$H$3:$P$151,2,FALSE),0)</f>
        <v>39</v>
      </c>
      <c r="AA28" s="98">
        <f>IFERROR(VLOOKUP($B28,'[4]ACT DEN8.1'!$H$3:$P$151,3,FALSE),0)</f>
        <v>19</v>
      </c>
      <c r="AB28" s="98">
        <f>IFERROR(VLOOKUP($B28,'[4]ACT DEN8.1'!$H$3:$P$151,4,FALSE),0)</f>
        <v>30</v>
      </c>
      <c r="AC28" s="98">
        <f>IFERROR(VLOOKUP($B28,'[4]ACT DEN8.1'!$H$3:$P$151,5,FALSE),0)</f>
        <v>15</v>
      </c>
      <c r="AD28" s="98">
        <f>IFERROR(VLOOKUP($B28,'[4]ACT DEN8.1'!$H$3:$P$151,6,FALSE),0)</f>
        <v>28</v>
      </c>
      <c r="AE28" s="98">
        <f>IFERROR(VLOOKUP($B28,'[4]ACT DEN8.1'!$H$3:$P$151,7,FALSE),0)</f>
        <v>32</v>
      </c>
      <c r="AF28" s="98">
        <f>IFERROR(VLOOKUP($B28,'[4]ACT DEN8.1'!$H$3:$P$151,8,FALSE),0)</f>
        <v>35</v>
      </c>
      <c r="AG28" s="86"/>
      <c r="AH28" s="86"/>
      <c r="AI28" s="88"/>
      <c r="AJ28" s="86"/>
      <c r="AK28" s="2"/>
      <c r="AL28" s="6">
        <f t="shared" si="14"/>
        <v>198</v>
      </c>
      <c r="AM28" s="98">
        <f>IFERROR(VLOOKUP($B28,'[4]ACT DEN8.1'!$Z$3:$AH$126,2,FALSE),0)</f>
        <v>4</v>
      </c>
      <c r="AN28" s="98">
        <f>IFERROR(VLOOKUP($B28,'[4]ACT DEN8.1'!$Z$3:$AH$126,3,FALSE),0)</f>
        <v>2</v>
      </c>
      <c r="AO28" s="98">
        <f>IFERROR(VLOOKUP($B28,'[4]ACT DEN8.1'!$Z$3:$AH$126,4,FALSE),0)</f>
        <v>3</v>
      </c>
      <c r="AP28" s="98">
        <f>IFERROR(VLOOKUP($B28,'[4]ACT DEN8.1'!$Z$3:$AH$126,5,FALSE),0)</f>
        <v>3</v>
      </c>
      <c r="AQ28" s="98">
        <f>IFERROR(VLOOKUP($B28,'[4]ACT DEN8.1'!$Z$3:$AH$126,6,FALSE),0)</f>
        <v>10</v>
      </c>
      <c r="AR28" s="98">
        <f>IFERROR(VLOOKUP($B28,'[4]ACT DEN8.1'!$Z$3:$AH$126,7,FALSE),0)</f>
        <v>2</v>
      </c>
      <c r="AS28" s="98">
        <f>IFERROR(VLOOKUP($B28,'[4]ACT DEN8.1'!$Z$3:$AH$126,8,FALSE),0)</f>
        <v>6</v>
      </c>
      <c r="AT28" s="87"/>
      <c r="AU28" s="87"/>
      <c r="AV28" s="87"/>
      <c r="AW28" s="87"/>
      <c r="AX28" s="87"/>
      <c r="AY28" s="6">
        <f t="shared" si="3"/>
        <v>30</v>
      </c>
    </row>
    <row r="29" spans="1:51" s="61" customFormat="1" ht="15" thickBot="1" x14ac:dyDescent="0.25">
      <c r="A29" s="1" t="s">
        <v>54</v>
      </c>
      <c r="B29" s="184" t="s">
        <v>58</v>
      </c>
      <c r="C29" s="59"/>
      <c r="D29" s="89"/>
      <c r="E29" s="98">
        <f>IFERROR(VLOOKUP($B29,'[4]NUM8.1'!$H$3:$P$174,2,FALSE),0)</f>
        <v>7</v>
      </c>
      <c r="F29" s="98">
        <f>IFERROR(VLOOKUP($B29,'[4]NUM8.1'!$H$3:$P$174,3,FALSE),0)</f>
        <v>15</v>
      </c>
      <c r="G29" s="98">
        <f>IFERROR(VLOOKUP($B29,'[4]NUM8.1'!$H$3:$P$174,4,FALSE),0)</f>
        <v>28</v>
      </c>
      <c r="H29" s="98">
        <f>IFERROR(VLOOKUP($B29,'[4]NUM8.1'!$H$3:$P$174,5,FALSE),0)</f>
        <v>17</v>
      </c>
      <c r="I29" s="98">
        <f>IFERROR(VLOOKUP($B29,'[4]NUM8.1'!$H$3:$P$174,6,FALSE),0)</f>
        <v>38</v>
      </c>
      <c r="J29" s="98">
        <f>IFERROR(VLOOKUP($B29,'[4]NUM8.1'!$H$3:$P$174,7,FALSE),0)</f>
        <v>35</v>
      </c>
      <c r="K29" s="98">
        <f>IFERROR(VLOOKUP($B29,'[4]NUM8.1'!$H$3:$P$174,8,FALSE),0)</f>
        <v>22</v>
      </c>
      <c r="L29" s="87"/>
      <c r="M29" s="87"/>
      <c r="N29" s="87"/>
      <c r="O29" s="86"/>
      <c r="P29" s="86"/>
      <c r="Q29" s="6">
        <f t="shared" si="12"/>
        <v>162</v>
      </c>
      <c r="R29" s="4"/>
      <c r="S29" s="15">
        <f>IFERROR(VLOOKUP($B29,'[1]DEN8.1'!$H$3:$J$159,2,FALSE),0)</f>
        <v>136</v>
      </c>
      <c r="T29" s="45">
        <f t="shared" si="15"/>
        <v>144</v>
      </c>
      <c r="U29" s="15">
        <f>IFERROR(VLOOKUP($B29,'[4]DEN8.1'!$H$3:$J$175,2,FALSE),0)</f>
        <v>151</v>
      </c>
      <c r="V29" s="3"/>
      <c r="W29" s="3"/>
      <c r="X29" s="6"/>
      <c r="Y29" s="9"/>
      <c r="Z29" s="98">
        <f>IFERROR(VLOOKUP($B29,'[4]ACT DEN8.1'!$H$3:$P$151,2,FALSE),0)</f>
        <v>6</v>
      </c>
      <c r="AA29" s="98">
        <f>IFERROR(VLOOKUP($B29,'[4]ACT DEN8.1'!$H$3:$P$151,3,FALSE),0)</f>
        <v>0</v>
      </c>
      <c r="AB29" s="98">
        <f>IFERROR(VLOOKUP($B29,'[4]ACT DEN8.1'!$H$3:$P$151,4,FALSE),0)</f>
        <v>1</v>
      </c>
      <c r="AC29" s="98">
        <f>IFERROR(VLOOKUP($B29,'[4]ACT DEN8.1'!$H$3:$P$151,5,FALSE),0)</f>
        <v>1</v>
      </c>
      <c r="AD29" s="98">
        <f>IFERROR(VLOOKUP($B29,'[4]ACT DEN8.1'!$H$3:$P$151,6,FALSE),0)</f>
        <v>0</v>
      </c>
      <c r="AE29" s="98">
        <f>IFERROR(VLOOKUP($B29,'[4]ACT DEN8.1'!$H$3:$P$151,7,FALSE),0)</f>
        <v>0</v>
      </c>
      <c r="AF29" s="98">
        <f>IFERROR(VLOOKUP($B29,'[4]ACT DEN8.1'!$H$3:$P$151,8,FALSE),0)</f>
        <v>1</v>
      </c>
      <c r="AG29" s="86"/>
      <c r="AH29" s="86"/>
      <c r="AI29" s="88"/>
      <c r="AJ29" s="86"/>
      <c r="AK29" s="2"/>
      <c r="AL29" s="6">
        <f t="shared" si="14"/>
        <v>9</v>
      </c>
      <c r="AM29" s="98">
        <f>IFERROR(VLOOKUP($B29,'[4]ACT DEN8.1'!$Z$3:$AH$126,2,FALSE),0)</f>
        <v>0</v>
      </c>
      <c r="AN29" s="98">
        <f>IFERROR(VLOOKUP($B29,'[4]ACT DEN8.1'!$Z$3:$AH$126,3,FALSE),0)</f>
        <v>0</v>
      </c>
      <c r="AO29" s="98">
        <f>IFERROR(VLOOKUP($B29,'[4]ACT DEN8.1'!$Z$3:$AH$126,4,FALSE),0)</f>
        <v>0</v>
      </c>
      <c r="AP29" s="98">
        <f>IFERROR(VLOOKUP($B29,'[4]ACT DEN8.1'!$Z$3:$AH$126,5,FALSE),0)</f>
        <v>0</v>
      </c>
      <c r="AQ29" s="98">
        <f>IFERROR(VLOOKUP($B29,'[4]ACT DEN8.1'!$Z$3:$AH$126,6,FALSE),0)</f>
        <v>0</v>
      </c>
      <c r="AR29" s="98">
        <f>IFERROR(VLOOKUP($B29,'[4]ACT DEN8.1'!$Z$3:$AH$126,7,FALSE),0)</f>
        <v>0</v>
      </c>
      <c r="AS29" s="98">
        <f>IFERROR(VLOOKUP($B29,'[4]ACT DEN8.1'!$Z$3:$AH$126,8,FALSE),0)</f>
        <v>0</v>
      </c>
      <c r="AT29" s="87"/>
      <c r="AU29" s="87"/>
      <c r="AV29" s="87"/>
      <c r="AW29" s="87"/>
      <c r="AX29" s="87"/>
      <c r="AY29" s="6">
        <f t="shared" si="3"/>
        <v>0</v>
      </c>
    </row>
    <row r="30" spans="1:51" s="61" customFormat="1" ht="15" thickBot="1" x14ac:dyDescent="0.25">
      <c r="A30" s="1" t="s">
        <v>54</v>
      </c>
      <c r="B30" s="184" t="s">
        <v>59</v>
      </c>
      <c r="C30" s="59"/>
      <c r="D30" s="89"/>
      <c r="E30" s="98">
        <f>IFERROR(VLOOKUP($B30,'[4]NUM8.1'!$H$3:$P$174,2,FALSE),0)</f>
        <v>128</v>
      </c>
      <c r="F30" s="98">
        <f>IFERROR(VLOOKUP($B30,'[4]NUM8.1'!$H$3:$P$174,3,FALSE),0)</f>
        <v>153</v>
      </c>
      <c r="G30" s="98">
        <f>IFERROR(VLOOKUP($B30,'[4]NUM8.1'!$H$3:$P$174,4,FALSE),0)</f>
        <v>336</v>
      </c>
      <c r="H30" s="98">
        <f>IFERROR(VLOOKUP($B30,'[4]NUM8.1'!$H$3:$P$174,5,FALSE),0)</f>
        <v>197</v>
      </c>
      <c r="I30" s="98">
        <f>IFERROR(VLOOKUP($B30,'[4]NUM8.1'!$H$3:$P$174,6,FALSE),0)</f>
        <v>313</v>
      </c>
      <c r="J30" s="98">
        <f>IFERROR(VLOOKUP($B30,'[4]NUM8.1'!$H$3:$P$174,7,FALSE),0)</f>
        <v>180</v>
      </c>
      <c r="K30" s="98">
        <f>IFERROR(VLOOKUP($B30,'[4]NUM8.1'!$H$3:$P$174,8,FALSE),0)</f>
        <v>162</v>
      </c>
      <c r="L30" s="87"/>
      <c r="M30" s="87"/>
      <c r="N30" s="87"/>
      <c r="O30" s="86"/>
      <c r="P30" s="86"/>
      <c r="Q30" s="6">
        <f t="shared" si="12"/>
        <v>1469</v>
      </c>
      <c r="R30" s="4"/>
      <c r="S30" s="15">
        <f>IFERROR(VLOOKUP($B30,'[1]DEN8.1'!$H$3:$J$159,2,FALSE),0)</f>
        <v>656</v>
      </c>
      <c r="T30" s="45">
        <f t="shared" si="15"/>
        <v>716</v>
      </c>
      <c r="U30" s="15">
        <f>IFERROR(VLOOKUP($B30,'[4]DEN8.1'!$H$3:$J$175,2,FALSE),0)</f>
        <v>633</v>
      </c>
      <c r="V30" s="3"/>
      <c r="W30" s="3"/>
      <c r="X30" s="6"/>
      <c r="Y30" s="9"/>
      <c r="Z30" s="98">
        <f>IFERROR(VLOOKUP($B30,'[4]ACT DEN8.1'!$H$3:$P$151,2,FALSE),0)</f>
        <v>27</v>
      </c>
      <c r="AA30" s="98">
        <f>IFERROR(VLOOKUP($B30,'[4]ACT DEN8.1'!$H$3:$P$151,3,FALSE),0)</f>
        <v>16</v>
      </c>
      <c r="AB30" s="98">
        <f>IFERROR(VLOOKUP($B30,'[4]ACT DEN8.1'!$H$3:$P$151,4,FALSE),0)</f>
        <v>16</v>
      </c>
      <c r="AC30" s="98">
        <f>IFERROR(VLOOKUP($B30,'[4]ACT DEN8.1'!$H$3:$P$151,5,FALSE),0)</f>
        <v>9</v>
      </c>
      <c r="AD30" s="98">
        <f>IFERROR(VLOOKUP($B30,'[4]ACT DEN8.1'!$H$3:$P$151,6,FALSE),0)</f>
        <v>11</v>
      </c>
      <c r="AE30" s="98">
        <f>IFERROR(VLOOKUP($B30,'[4]ACT DEN8.1'!$H$3:$P$151,7,FALSE),0)</f>
        <v>9</v>
      </c>
      <c r="AF30" s="98">
        <f>IFERROR(VLOOKUP($B30,'[4]ACT DEN8.1'!$H$3:$P$151,8,FALSE),0)</f>
        <v>15</v>
      </c>
      <c r="AG30" s="86"/>
      <c r="AH30" s="86"/>
      <c r="AI30" s="88"/>
      <c r="AJ30" s="86"/>
      <c r="AK30" s="2"/>
      <c r="AL30" s="6">
        <f t="shared" si="14"/>
        <v>103</v>
      </c>
      <c r="AM30" s="98">
        <f>IFERROR(VLOOKUP($B30,'[4]ACT DEN8.1'!$Z$3:$AH$126,2,FALSE),0)</f>
        <v>1</v>
      </c>
      <c r="AN30" s="98">
        <f>IFERROR(VLOOKUP($B30,'[4]ACT DEN8.1'!$Z$3:$AH$126,3,FALSE),0)</f>
        <v>0</v>
      </c>
      <c r="AO30" s="98">
        <f>IFERROR(VLOOKUP($B30,'[4]ACT DEN8.1'!$Z$3:$AH$126,4,FALSE),0)</f>
        <v>3</v>
      </c>
      <c r="AP30" s="98">
        <f>IFERROR(VLOOKUP($B30,'[4]ACT DEN8.1'!$Z$3:$AH$126,5,FALSE),0)</f>
        <v>4</v>
      </c>
      <c r="AQ30" s="98">
        <f>IFERROR(VLOOKUP($B30,'[4]ACT DEN8.1'!$Z$3:$AH$126,6,FALSE),0)</f>
        <v>2</v>
      </c>
      <c r="AR30" s="98">
        <f>IFERROR(VLOOKUP($B30,'[4]ACT DEN8.1'!$Z$3:$AH$126,7,FALSE),0)</f>
        <v>10</v>
      </c>
      <c r="AS30" s="98">
        <f>IFERROR(VLOOKUP($B30,'[4]ACT DEN8.1'!$Z$3:$AH$126,8,FALSE),0)</f>
        <v>0</v>
      </c>
      <c r="AT30" s="87"/>
      <c r="AU30" s="87"/>
      <c r="AV30" s="87"/>
      <c r="AW30" s="87"/>
      <c r="AX30" s="87"/>
      <c r="AY30" s="6">
        <f t="shared" si="3"/>
        <v>20</v>
      </c>
    </row>
    <row r="31" spans="1:51" s="61" customFormat="1" ht="15" thickBot="1" x14ac:dyDescent="0.25">
      <c r="A31" s="1" t="s">
        <v>54</v>
      </c>
      <c r="B31" s="184" t="s">
        <v>60</v>
      </c>
      <c r="C31" s="59"/>
      <c r="D31" s="89"/>
      <c r="E31" s="98">
        <f>IFERROR(VLOOKUP($B31,'[4]NUM8.1'!$H$3:$P$174,2,FALSE),0)</f>
        <v>0</v>
      </c>
      <c r="F31" s="98">
        <f>IFERROR(VLOOKUP($B31,'[4]NUM8.1'!$H$3:$P$174,3,FALSE),0)</f>
        <v>0</v>
      </c>
      <c r="G31" s="98">
        <f>IFERROR(VLOOKUP($B31,'[4]NUM8.1'!$H$3:$P$174,4,FALSE),0)</f>
        <v>1</v>
      </c>
      <c r="H31" s="98">
        <f>IFERROR(VLOOKUP($B31,'[4]NUM8.1'!$H$3:$P$174,5,FALSE),0)</f>
        <v>0</v>
      </c>
      <c r="I31" s="98">
        <f>IFERROR(VLOOKUP($B31,'[4]NUM8.1'!$H$3:$P$174,6,FALSE),0)</f>
        <v>1</v>
      </c>
      <c r="J31" s="98">
        <f>IFERROR(VLOOKUP($B31,'[4]NUM8.1'!$H$3:$P$174,7,FALSE),0)</f>
        <v>0</v>
      </c>
      <c r="K31" s="98">
        <f>IFERROR(VLOOKUP($B31,'[4]NUM8.1'!$H$3:$P$174,8,FALSE),0)</f>
        <v>0</v>
      </c>
      <c r="L31" s="87"/>
      <c r="M31" s="87"/>
      <c r="N31" s="87"/>
      <c r="O31" s="86"/>
      <c r="P31" s="86"/>
      <c r="Q31" s="6">
        <f t="shared" si="12"/>
        <v>2</v>
      </c>
      <c r="R31" s="4"/>
      <c r="S31" s="15">
        <f>IFERROR(VLOOKUP($B31,'[1]DEN8.1'!$H$3:$J$159,2,FALSE),0)</f>
        <v>36</v>
      </c>
      <c r="T31" s="45">
        <f t="shared" si="15"/>
        <v>36</v>
      </c>
      <c r="U31" s="15">
        <f>IFERROR(VLOOKUP($B31,'[4]DEN8.1'!$H$3:$J$175,2,FALSE),0)</f>
        <v>7</v>
      </c>
      <c r="V31" s="3"/>
      <c r="W31" s="3"/>
      <c r="X31" s="6"/>
      <c r="Y31" s="9"/>
      <c r="Z31" s="98">
        <f>IFERROR(VLOOKUP($B31,'[4]ACT DEN8.1'!$H$3:$P$151,2,FALSE),0)</f>
        <v>0</v>
      </c>
      <c r="AA31" s="98">
        <f>IFERROR(VLOOKUP($B31,'[4]ACT DEN8.1'!$H$3:$P$151,3,FALSE),0)</f>
        <v>0</v>
      </c>
      <c r="AB31" s="98">
        <f>IFERROR(VLOOKUP($B31,'[4]ACT DEN8.1'!$H$3:$P$151,4,FALSE),0)</f>
        <v>0</v>
      </c>
      <c r="AC31" s="98">
        <f>IFERROR(VLOOKUP($B31,'[4]ACT DEN8.1'!$H$3:$P$151,5,FALSE),0)</f>
        <v>0</v>
      </c>
      <c r="AD31" s="98">
        <f>IFERROR(VLOOKUP($B31,'[4]ACT DEN8.1'!$H$3:$P$151,6,FALSE),0)</f>
        <v>1</v>
      </c>
      <c r="AE31" s="98">
        <f>IFERROR(VLOOKUP($B31,'[4]ACT DEN8.1'!$H$3:$P$151,7,FALSE),0)</f>
        <v>0</v>
      </c>
      <c r="AF31" s="98">
        <f>IFERROR(VLOOKUP($B31,'[4]ACT DEN8.1'!$H$3:$P$151,8,FALSE),0)</f>
        <v>0</v>
      </c>
      <c r="AG31" s="86"/>
      <c r="AH31" s="86"/>
      <c r="AI31" s="88"/>
      <c r="AJ31" s="86"/>
      <c r="AK31" s="2"/>
      <c r="AL31" s="6">
        <f t="shared" si="14"/>
        <v>1</v>
      </c>
      <c r="AM31" s="98">
        <f>IFERROR(VLOOKUP($B31,'[4]ACT DEN8.1'!$Z$3:$AH$126,2,FALSE),0)</f>
        <v>0</v>
      </c>
      <c r="AN31" s="98">
        <f>IFERROR(VLOOKUP($B31,'[4]ACT DEN8.1'!$Z$3:$AH$126,3,FALSE),0)</f>
        <v>0</v>
      </c>
      <c r="AO31" s="98">
        <f>IFERROR(VLOOKUP($B31,'[4]ACT DEN8.1'!$Z$3:$AH$126,4,FALSE),0)</f>
        <v>0</v>
      </c>
      <c r="AP31" s="98">
        <f>IFERROR(VLOOKUP($B31,'[4]ACT DEN8.1'!$Z$3:$AH$126,5,FALSE),0)</f>
        <v>0</v>
      </c>
      <c r="AQ31" s="98">
        <f>IFERROR(VLOOKUP($B31,'[4]ACT DEN8.1'!$Z$3:$AH$126,6,FALSE),0)</f>
        <v>0</v>
      </c>
      <c r="AR31" s="98">
        <f>IFERROR(VLOOKUP($B31,'[4]ACT DEN8.1'!$Z$3:$AH$126,7,FALSE),0)</f>
        <v>0</v>
      </c>
      <c r="AS31" s="98">
        <f>IFERROR(VLOOKUP($B31,'[4]ACT DEN8.1'!$Z$3:$AH$126,8,FALSE),0)</f>
        <v>0</v>
      </c>
      <c r="AT31" s="87"/>
      <c r="AU31" s="87"/>
      <c r="AV31" s="87"/>
      <c r="AW31" s="87"/>
      <c r="AX31" s="87"/>
      <c r="AY31" s="6">
        <f t="shared" si="3"/>
        <v>0</v>
      </c>
    </row>
    <row r="32" spans="1:51" s="61" customFormat="1" ht="15" thickBot="1" x14ac:dyDescent="0.25">
      <c r="A32" s="1" t="s">
        <v>54</v>
      </c>
      <c r="B32" s="184" t="s">
        <v>61</v>
      </c>
      <c r="C32" s="59"/>
      <c r="D32" s="89"/>
      <c r="E32" s="98">
        <f>IFERROR(VLOOKUP($B32,'[4]NUM8.1'!$H$3:$P$174,2,FALSE),0)</f>
        <v>1</v>
      </c>
      <c r="F32" s="98">
        <f>IFERROR(VLOOKUP($B32,'[4]NUM8.1'!$H$3:$P$174,3,FALSE),0)</f>
        <v>4</v>
      </c>
      <c r="G32" s="98">
        <f>IFERROR(VLOOKUP($B32,'[4]NUM8.1'!$H$3:$P$174,4,FALSE),0)</f>
        <v>11</v>
      </c>
      <c r="H32" s="98">
        <f>IFERROR(VLOOKUP($B32,'[4]NUM8.1'!$H$3:$P$174,5,FALSE),0)</f>
        <v>1</v>
      </c>
      <c r="I32" s="98">
        <f>IFERROR(VLOOKUP($B32,'[4]NUM8.1'!$H$3:$P$174,6,FALSE),0)</f>
        <v>2</v>
      </c>
      <c r="J32" s="98">
        <f>IFERROR(VLOOKUP($B32,'[4]NUM8.1'!$H$3:$P$174,7,FALSE),0)</f>
        <v>0</v>
      </c>
      <c r="K32" s="98">
        <f>IFERROR(VLOOKUP($B32,'[4]NUM8.1'!$H$3:$P$174,8,FALSE),0)</f>
        <v>8</v>
      </c>
      <c r="L32" s="87"/>
      <c r="M32" s="87"/>
      <c r="N32" s="87"/>
      <c r="O32" s="86"/>
      <c r="P32" s="86"/>
      <c r="Q32" s="6">
        <f t="shared" si="12"/>
        <v>27</v>
      </c>
      <c r="R32" s="4"/>
      <c r="S32" s="15">
        <f>IFERROR(VLOOKUP($B32,'[1]DEN8.1'!$H$3:$J$159,2,FALSE),0)</f>
        <v>65</v>
      </c>
      <c r="T32" s="45">
        <f t="shared" si="15"/>
        <v>67</v>
      </c>
      <c r="U32" s="15">
        <f>IFERROR(VLOOKUP($B32,'[4]DEN8.1'!$H$3:$J$175,2,FALSE),0)</f>
        <v>60</v>
      </c>
      <c r="V32" s="3"/>
      <c r="W32" s="3"/>
      <c r="X32" s="6"/>
      <c r="Y32" s="9"/>
      <c r="Z32" s="98">
        <f>IFERROR(VLOOKUP($B32,'[4]ACT DEN8.1'!$H$3:$P$151,2,FALSE),0)</f>
        <v>1</v>
      </c>
      <c r="AA32" s="98">
        <f>IFERROR(VLOOKUP($B32,'[4]ACT DEN8.1'!$H$3:$P$151,3,FALSE),0)</f>
        <v>0</v>
      </c>
      <c r="AB32" s="98">
        <f>IFERROR(VLOOKUP($B32,'[4]ACT DEN8.1'!$H$3:$P$151,4,FALSE),0)</f>
        <v>0</v>
      </c>
      <c r="AC32" s="98">
        <f>IFERROR(VLOOKUP($B32,'[4]ACT DEN8.1'!$H$3:$P$151,5,FALSE),0)</f>
        <v>1</v>
      </c>
      <c r="AD32" s="98">
        <f>IFERROR(VLOOKUP($B32,'[4]ACT DEN8.1'!$H$3:$P$151,6,FALSE),0)</f>
        <v>0</v>
      </c>
      <c r="AE32" s="98">
        <f>IFERROR(VLOOKUP($B32,'[4]ACT DEN8.1'!$H$3:$P$151,7,FALSE),0)</f>
        <v>0</v>
      </c>
      <c r="AF32" s="98">
        <f>IFERROR(VLOOKUP($B32,'[4]ACT DEN8.1'!$H$3:$P$151,8,FALSE),0)</f>
        <v>1</v>
      </c>
      <c r="AG32" s="86"/>
      <c r="AH32" s="86"/>
      <c r="AI32" s="88"/>
      <c r="AJ32" s="86"/>
      <c r="AK32" s="2"/>
      <c r="AL32" s="6">
        <f t="shared" si="14"/>
        <v>3</v>
      </c>
      <c r="AM32" s="98">
        <f>IFERROR(VLOOKUP($B32,'[4]ACT DEN8.1'!$Z$3:$AH$126,2,FALSE),0)</f>
        <v>0</v>
      </c>
      <c r="AN32" s="98">
        <f>IFERROR(VLOOKUP($B32,'[4]ACT DEN8.1'!$Z$3:$AH$126,3,FALSE),0)</f>
        <v>0</v>
      </c>
      <c r="AO32" s="98">
        <f>IFERROR(VLOOKUP($B32,'[4]ACT DEN8.1'!$Z$3:$AH$126,4,FALSE),0)</f>
        <v>0</v>
      </c>
      <c r="AP32" s="98">
        <f>IFERROR(VLOOKUP($B32,'[4]ACT DEN8.1'!$Z$3:$AH$126,5,FALSE),0)</f>
        <v>0</v>
      </c>
      <c r="AQ32" s="98">
        <f>IFERROR(VLOOKUP($B32,'[4]ACT DEN8.1'!$Z$3:$AH$126,6,FALSE),0)</f>
        <v>0</v>
      </c>
      <c r="AR32" s="98">
        <f>IFERROR(VLOOKUP($B32,'[4]ACT DEN8.1'!$Z$3:$AH$126,7,FALSE),0)</f>
        <v>0</v>
      </c>
      <c r="AS32" s="98">
        <f>IFERROR(VLOOKUP($B32,'[4]ACT DEN8.1'!$Z$3:$AH$126,8,FALSE),0)</f>
        <v>0</v>
      </c>
      <c r="AT32" s="87"/>
      <c r="AU32" s="87"/>
      <c r="AV32" s="87"/>
      <c r="AW32" s="87"/>
      <c r="AX32" s="87"/>
      <c r="AY32" s="6">
        <f t="shared" si="3"/>
        <v>0</v>
      </c>
    </row>
    <row r="33" spans="1:51" s="61" customFormat="1" ht="15" thickBot="1" x14ac:dyDescent="0.25">
      <c r="A33" s="1" t="s">
        <v>54</v>
      </c>
      <c r="B33" s="184" t="s">
        <v>62</v>
      </c>
      <c r="C33" s="59"/>
      <c r="D33" s="89"/>
      <c r="E33" s="98">
        <f>IFERROR(VLOOKUP($B33,'[4]NUM8.1'!$H$3:$P$174,2,FALSE),0)</f>
        <v>3</v>
      </c>
      <c r="F33" s="98">
        <f>IFERROR(VLOOKUP($B33,'[4]NUM8.1'!$H$3:$P$174,3,FALSE),0)</f>
        <v>2</v>
      </c>
      <c r="G33" s="98">
        <f>IFERROR(VLOOKUP($B33,'[4]NUM8.1'!$H$3:$P$174,4,FALSE),0)</f>
        <v>33</v>
      </c>
      <c r="H33" s="98">
        <f>IFERROR(VLOOKUP($B33,'[4]NUM8.1'!$H$3:$P$174,5,FALSE),0)</f>
        <v>12</v>
      </c>
      <c r="I33" s="98">
        <f>IFERROR(VLOOKUP($B33,'[4]NUM8.1'!$H$3:$P$174,6,FALSE),0)</f>
        <v>15</v>
      </c>
      <c r="J33" s="98">
        <f>IFERROR(VLOOKUP($B33,'[4]NUM8.1'!$H$3:$P$174,7,FALSE),0)</f>
        <v>48</v>
      </c>
      <c r="K33" s="98">
        <f>IFERROR(VLOOKUP($B33,'[4]NUM8.1'!$H$3:$P$174,8,FALSE),0)</f>
        <v>20</v>
      </c>
      <c r="L33" s="87"/>
      <c r="M33" s="87"/>
      <c r="N33" s="87"/>
      <c r="O33" s="86"/>
      <c r="P33" s="86"/>
      <c r="Q33" s="6">
        <f t="shared" si="12"/>
        <v>133</v>
      </c>
      <c r="R33" s="4"/>
      <c r="S33" s="15">
        <f>IFERROR(VLOOKUP($B33,'[1]DEN8.1'!$H$3:$J$159,2,FALSE),0)</f>
        <v>129</v>
      </c>
      <c r="T33" s="45">
        <f t="shared" si="13"/>
        <v>139</v>
      </c>
      <c r="U33" s="15">
        <f>IFERROR(VLOOKUP($B33,'[4]DEN8.1'!$H$3:$J$175,2,FALSE),0)</f>
        <v>163</v>
      </c>
      <c r="V33" s="3"/>
      <c r="W33" s="3"/>
      <c r="X33" s="6"/>
      <c r="Y33" s="9"/>
      <c r="Z33" s="98">
        <f>IFERROR(VLOOKUP($B33,'[4]ACT DEN8.1'!$H$3:$P$151,2,FALSE),0)</f>
        <v>7</v>
      </c>
      <c r="AA33" s="98">
        <f>IFERROR(VLOOKUP($B33,'[4]ACT DEN8.1'!$H$3:$P$151,3,FALSE),0)</f>
        <v>3</v>
      </c>
      <c r="AB33" s="98">
        <f>IFERROR(VLOOKUP($B33,'[4]ACT DEN8.1'!$H$3:$P$151,4,FALSE),0)</f>
        <v>1</v>
      </c>
      <c r="AC33" s="98">
        <f>IFERROR(VLOOKUP($B33,'[4]ACT DEN8.1'!$H$3:$P$151,5,FALSE),0)</f>
        <v>1</v>
      </c>
      <c r="AD33" s="98">
        <f>IFERROR(VLOOKUP($B33,'[4]ACT DEN8.1'!$H$3:$P$151,6,FALSE),0)</f>
        <v>3</v>
      </c>
      <c r="AE33" s="98">
        <f>IFERROR(VLOOKUP($B33,'[4]ACT DEN8.1'!$H$3:$P$151,7,FALSE),0)</f>
        <v>1</v>
      </c>
      <c r="AF33" s="98">
        <f>IFERROR(VLOOKUP($B33,'[4]ACT DEN8.1'!$H$3:$P$151,8,FALSE),0)</f>
        <v>2</v>
      </c>
      <c r="AG33" s="86"/>
      <c r="AH33" s="86"/>
      <c r="AI33" s="88"/>
      <c r="AJ33" s="86"/>
      <c r="AK33" s="2"/>
      <c r="AL33" s="6">
        <f t="shared" si="14"/>
        <v>18</v>
      </c>
      <c r="AM33" s="98">
        <f>IFERROR(VLOOKUP($B33,'[4]ACT DEN8.1'!$Z$3:$AH$126,2,FALSE),0)</f>
        <v>2</v>
      </c>
      <c r="AN33" s="98">
        <f>IFERROR(VLOOKUP($B33,'[4]ACT DEN8.1'!$Z$3:$AH$126,3,FALSE),0)</f>
        <v>0</v>
      </c>
      <c r="AO33" s="98">
        <f>IFERROR(VLOOKUP($B33,'[4]ACT DEN8.1'!$Z$3:$AH$126,4,FALSE),0)</f>
        <v>0</v>
      </c>
      <c r="AP33" s="98">
        <f>IFERROR(VLOOKUP($B33,'[4]ACT DEN8.1'!$Z$3:$AH$126,5,FALSE),0)</f>
        <v>0</v>
      </c>
      <c r="AQ33" s="98">
        <f>IFERROR(VLOOKUP($B33,'[4]ACT DEN8.1'!$Z$3:$AH$126,6,FALSE),0)</f>
        <v>4</v>
      </c>
      <c r="AR33" s="98">
        <f>IFERROR(VLOOKUP($B33,'[4]ACT DEN8.1'!$Z$3:$AH$126,7,FALSE),0)</f>
        <v>0</v>
      </c>
      <c r="AS33" s="98">
        <f>IFERROR(VLOOKUP($B33,'[4]ACT DEN8.1'!$Z$3:$AH$126,8,FALSE),0)</f>
        <v>0</v>
      </c>
      <c r="AT33" s="87"/>
      <c r="AU33" s="87"/>
      <c r="AV33" s="87"/>
      <c r="AW33" s="87"/>
      <c r="AX33" s="87"/>
      <c r="AY33" s="6">
        <f t="shared" si="3"/>
        <v>6</v>
      </c>
    </row>
    <row r="34" spans="1:51" s="61" customFormat="1" ht="15" thickBot="1" x14ac:dyDescent="0.25">
      <c r="A34" s="1" t="s">
        <v>54</v>
      </c>
      <c r="B34" s="184" t="s">
        <v>63</v>
      </c>
      <c r="C34" s="59"/>
      <c r="D34" s="89"/>
      <c r="E34" s="98">
        <f>IFERROR(VLOOKUP($B34,'[4]NUM8.1'!$H$3:$P$174,2,FALSE),0)</f>
        <v>0</v>
      </c>
      <c r="F34" s="98">
        <f>IFERROR(VLOOKUP($B34,'[4]NUM8.1'!$H$3:$P$174,3,FALSE),0)</f>
        <v>0</v>
      </c>
      <c r="G34" s="98">
        <f>IFERROR(VLOOKUP($B34,'[4]NUM8.1'!$H$3:$P$174,4,FALSE),0)</f>
        <v>1</v>
      </c>
      <c r="H34" s="98">
        <f>IFERROR(VLOOKUP($B34,'[4]NUM8.1'!$H$3:$P$174,5,FALSE),0)</f>
        <v>0</v>
      </c>
      <c r="I34" s="98">
        <f>IFERROR(VLOOKUP($B34,'[4]NUM8.1'!$H$3:$P$174,6,FALSE),0)</f>
        <v>0</v>
      </c>
      <c r="J34" s="98">
        <f>IFERROR(VLOOKUP($B34,'[4]NUM8.1'!$H$3:$P$174,7,FALSE),0)</f>
        <v>14</v>
      </c>
      <c r="K34" s="98">
        <f>IFERROR(VLOOKUP($B34,'[4]NUM8.1'!$H$3:$P$174,8,FALSE),0)</f>
        <v>0</v>
      </c>
      <c r="L34" s="87"/>
      <c r="M34" s="87"/>
      <c r="N34" s="87"/>
      <c r="O34" s="86"/>
      <c r="P34" s="86"/>
      <c r="Q34" s="6">
        <f t="shared" si="12"/>
        <v>15</v>
      </c>
      <c r="R34" s="4"/>
      <c r="S34" s="15">
        <f>IFERROR(VLOOKUP($B34,'[1]DEN8.1'!$H$3:$J$159,2,FALSE),0)</f>
        <v>14</v>
      </c>
      <c r="T34" s="45">
        <f>+S34+(Z34+AA34+AB34+AC34)-(AM34+AN34+AO34+AP34)</f>
        <v>14</v>
      </c>
      <c r="U34" s="15">
        <f>IFERROR(VLOOKUP($B34,'[4]DEN8.1'!$H$3:$J$175,2,FALSE),0)</f>
        <v>13</v>
      </c>
      <c r="V34" s="3"/>
      <c r="W34" s="3"/>
      <c r="X34" s="6"/>
      <c r="Y34" s="9"/>
      <c r="Z34" s="98">
        <f>IFERROR(VLOOKUP($B34,'[4]ACT DEN8.1'!$H$3:$P$151,2,FALSE),0)</f>
        <v>0</v>
      </c>
      <c r="AA34" s="98">
        <f>IFERROR(VLOOKUP($B34,'[4]ACT DEN8.1'!$H$3:$P$151,3,FALSE),0)</f>
        <v>0</v>
      </c>
      <c r="AB34" s="98">
        <f>IFERROR(VLOOKUP($B34,'[4]ACT DEN8.1'!$H$3:$P$151,4,FALSE),0)</f>
        <v>0</v>
      </c>
      <c r="AC34" s="98">
        <f>IFERROR(VLOOKUP($B34,'[4]ACT DEN8.1'!$H$3:$P$151,5,FALSE),0)</f>
        <v>0</v>
      </c>
      <c r="AD34" s="98">
        <f>IFERROR(VLOOKUP($B34,'[4]ACT DEN8.1'!$H$3:$P$151,6,FALSE),0)</f>
        <v>0</v>
      </c>
      <c r="AE34" s="98">
        <f>IFERROR(VLOOKUP($B34,'[4]ACT DEN8.1'!$H$3:$P$151,7,FALSE),0)</f>
        <v>0</v>
      </c>
      <c r="AF34" s="98">
        <f>IFERROR(VLOOKUP($B34,'[4]ACT DEN8.1'!$H$3:$P$151,8,FALSE),0)</f>
        <v>2</v>
      </c>
      <c r="AG34" s="86"/>
      <c r="AH34" s="86"/>
      <c r="AI34" s="88"/>
      <c r="AJ34" s="86"/>
      <c r="AK34" s="2"/>
      <c r="AL34" s="6">
        <f t="shared" si="14"/>
        <v>2</v>
      </c>
      <c r="AM34" s="98">
        <f>IFERROR(VLOOKUP($B34,'[4]ACT DEN8.1'!$Z$3:$AH$126,2,FALSE),0)</f>
        <v>0</v>
      </c>
      <c r="AN34" s="98">
        <f>IFERROR(VLOOKUP($B34,'[4]ACT DEN8.1'!$Z$3:$AH$126,3,FALSE),0)</f>
        <v>0</v>
      </c>
      <c r="AO34" s="98">
        <f>IFERROR(VLOOKUP($B34,'[4]ACT DEN8.1'!$Z$3:$AH$126,4,FALSE),0)</f>
        <v>0</v>
      </c>
      <c r="AP34" s="98">
        <f>IFERROR(VLOOKUP($B34,'[4]ACT DEN8.1'!$Z$3:$AH$126,5,FALSE),0)</f>
        <v>0</v>
      </c>
      <c r="AQ34" s="98">
        <f>IFERROR(VLOOKUP($B34,'[4]ACT DEN8.1'!$Z$3:$AH$126,6,FALSE),0)</f>
        <v>0</v>
      </c>
      <c r="AR34" s="98">
        <f>IFERROR(VLOOKUP($B34,'[4]ACT DEN8.1'!$Z$3:$AH$126,7,FALSE),0)</f>
        <v>0</v>
      </c>
      <c r="AS34" s="98">
        <f>IFERROR(VLOOKUP($B34,'[4]ACT DEN8.1'!$Z$3:$AH$126,8,FALSE),0)</f>
        <v>0</v>
      </c>
      <c r="AT34" s="87"/>
      <c r="AU34" s="87"/>
      <c r="AV34" s="87"/>
      <c r="AW34" s="87"/>
      <c r="AX34" s="87"/>
      <c r="AY34" s="6">
        <f t="shared" si="3"/>
        <v>0</v>
      </c>
    </row>
    <row r="35" spans="1:51" s="61" customFormat="1" ht="15" thickBot="1" x14ac:dyDescent="0.25">
      <c r="A35" s="1" t="s">
        <v>54</v>
      </c>
      <c r="B35" s="184" t="s">
        <v>64</v>
      </c>
      <c r="C35" s="59"/>
      <c r="D35" s="89"/>
      <c r="E35" s="98">
        <f>IFERROR(VLOOKUP($B35,'[4]NUM8.1'!$H$3:$P$174,2,FALSE),0)</f>
        <v>8</v>
      </c>
      <c r="F35" s="98">
        <f>IFERROR(VLOOKUP($B35,'[4]NUM8.1'!$H$3:$P$174,3,FALSE),0)</f>
        <v>9</v>
      </c>
      <c r="G35" s="98">
        <f>IFERROR(VLOOKUP($B35,'[4]NUM8.1'!$H$3:$P$174,4,FALSE),0)</f>
        <v>4</v>
      </c>
      <c r="H35" s="98">
        <f>IFERROR(VLOOKUP($B35,'[4]NUM8.1'!$H$3:$P$174,5,FALSE),0)</f>
        <v>12</v>
      </c>
      <c r="I35" s="98">
        <f>IFERROR(VLOOKUP($B35,'[4]NUM8.1'!$H$3:$P$174,6,FALSE),0)</f>
        <v>4</v>
      </c>
      <c r="J35" s="98">
        <f>IFERROR(VLOOKUP($B35,'[4]NUM8.1'!$H$3:$P$174,7,FALSE),0)</f>
        <v>5</v>
      </c>
      <c r="K35" s="98">
        <f>IFERROR(VLOOKUP($B35,'[4]NUM8.1'!$H$3:$P$174,8,FALSE),0)</f>
        <v>2</v>
      </c>
      <c r="L35" s="87"/>
      <c r="M35" s="87"/>
      <c r="N35" s="87"/>
      <c r="O35" s="86"/>
      <c r="P35" s="86"/>
      <c r="Q35" s="6">
        <f>SUM(E35:P35)</f>
        <v>44</v>
      </c>
      <c r="R35" s="4"/>
      <c r="S35" s="15">
        <f>IFERROR(VLOOKUP($B35,'[1]DEN8.1'!$H$3:$J$159,2,FALSE),0)</f>
        <v>72</v>
      </c>
      <c r="T35" s="45">
        <f>+S35+(Z35+AA35+AB35+AC35)-(AM35+AN35+AO35+AP35)</f>
        <v>79</v>
      </c>
      <c r="U35" s="15">
        <f>IFERROR(VLOOKUP($B35,'[4]DEN8.1'!$H$3:$J$175,2,FALSE),0)</f>
        <v>77</v>
      </c>
      <c r="V35" s="3"/>
      <c r="W35" s="3"/>
      <c r="X35" s="6"/>
      <c r="Y35" s="9"/>
      <c r="Z35" s="98">
        <f>IFERROR(VLOOKUP($B35,'[4]ACT DEN8.1'!$H$3:$P$151,2,FALSE),0)</f>
        <v>1</v>
      </c>
      <c r="AA35" s="98">
        <f>IFERROR(VLOOKUP($B35,'[4]ACT DEN8.1'!$H$3:$P$151,3,FALSE),0)</f>
        <v>5</v>
      </c>
      <c r="AB35" s="98">
        <f>IFERROR(VLOOKUP($B35,'[4]ACT DEN8.1'!$H$3:$P$151,4,FALSE),0)</f>
        <v>1</v>
      </c>
      <c r="AC35" s="98">
        <f>IFERROR(VLOOKUP($B35,'[4]ACT DEN8.1'!$H$3:$P$151,5,FALSE),0)</f>
        <v>0</v>
      </c>
      <c r="AD35" s="98">
        <f>IFERROR(VLOOKUP($B35,'[4]ACT DEN8.1'!$H$3:$P$151,6,FALSE),0)</f>
        <v>2</v>
      </c>
      <c r="AE35" s="98">
        <f>IFERROR(VLOOKUP($B35,'[4]ACT DEN8.1'!$H$3:$P$151,7,FALSE),0)</f>
        <v>1</v>
      </c>
      <c r="AF35" s="98">
        <f>IFERROR(VLOOKUP($B35,'[4]ACT DEN8.1'!$H$3:$P$151,8,FALSE),0)</f>
        <v>0</v>
      </c>
      <c r="AG35" s="86"/>
      <c r="AH35" s="86"/>
      <c r="AI35" s="88"/>
      <c r="AJ35" s="86"/>
      <c r="AK35" s="2"/>
      <c r="AL35" s="6">
        <f>SUM(Z35:AK35)</f>
        <v>10</v>
      </c>
      <c r="AM35" s="98">
        <f>IFERROR(VLOOKUP($B35,'[4]ACT DEN8.1'!$Z$3:$AH$126,2,FALSE),0)</f>
        <v>0</v>
      </c>
      <c r="AN35" s="98">
        <f>IFERROR(VLOOKUP($B35,'[4]ACT DEN8.1'!$Z$3:$AH$126,3,FALSE),0)</f>
        <v>0</v>
      </c>
      <c r="AO35" s="98">
        <f>IFERROR(VLOOKUP($B35,'[4]ACT DEN8.1'!$Z$3:$AH$126,4,FALSE),0)</f>
        <v>0</v>
      </c>
      <c r="AP35" s="98">
        <f>IFERROR(VLOOKUP($B35,'[4]ACT DEN8.1'!$Z$3:$AH$126,5,FALSE),0)</f>
        <v>0</v>
      </c>
      <c r="AQ35" s="98">
        <f>IFERROR(VLOOKUP($B35,'[4]ACT DEN8.1'!$Z$3:$AH$126,6,FALSE),0)</f>
        <v>0</v>
      </c>
      <c r="AR35" s="98">
        <f>IFERROR(VLOOKUP($B35,'[4]ACT DEN8.1'!$Z$3:$AH$126,7,FALSE),0)</f>
        <v>0</v>
      </c>
      <c r="AS35" s="98">
        <f>IFERROR(VLOOKUP($B35,'[4]ACT DEN8.1'!$Z$3:$AH$126,8,FALSE),0)</f>
        <v>0</v>
      </c>
      <c r="AT35" s="87"/>
      <c r="AU35" s="87"/>
      <c r="AV35" s="87"/>
      <c r="AW35" s="87"/>
      <c r="AX35" s="87"/>
      <c r="AY35" s="6">
        <f>SUM(AM35:AX35)</f>
        <v>0</v>
      </c>
    </row>
    <row r="36" spans="1:51" s="61" customFormat="1" ht="15" thickBot="1" x14ac:dyDescent="0.25">
      <c r="A36" s="1" t="s">
        <v>54</v>
      </c>
      <c r="B36" s="184" t="s">
        <v>346</v>
      </c>
      <c r="C36" s="59"/>
      <c r="D36" s="89"/>
      <c r="E36" s="98">
        <f>IFERROR(VLOOKUP($B36,'[4]NUM8.1'!$H$3:$P$174,2,FALSE),0)</f>
        <v>1</v>
      </c>
      <c r="F36" s="98">
        <f>IFERROR(VLOOKUP($B36,'[4]NUM8.1'!$H$3:$P$174,3,FALSE),0)</f>
        <v>2</v>
      </c>
      <c r="G36" s="98">
        <f>IFERROR(VLOOKUP($B36,'[4]NUM8.1'!$H$3:$P$174,4,FALSE),0)</f>
        <v>1</v>
      </c>
      <c r="H36" s="98">
        <f>IFERROR(VLOOKUP($B36,'[4]NUM8.1'!$H$3:$P$174,5,FALSE),0)</f>
        <v>9</v>
      </c>
      <c r="I36" s="98">
        <f>IFERROR(VLOOKUP($B36,'[4]NUM8.1'!$H$3:$P$174,6,FALSE),0)</f>
        <v>10</v>
      </c>
      <c r="J36" s="98">
        <f>IFERROR(VLOOKUP($B36,'[4]NUM8.1'!$H$3:$P$174,7,FALSE),0)</f>
        <v>4</v>
      </c>
      <c r="K36" s="98">
        <f>IFERROR(VLOOKUP($B36,'[4]NUM8.1'!$H$3:$P$174,8,FALSE),0)</f>
        <v>3</v>
      </c>
      <c r="L36" s="87"/>
      <c r="M36" s="87"/>
      <c r="N36" s="87"/>
      <c r="O36" s="86"/>
      <c r="P36" s="86"/>
      <c r="Q36" s="6">
        <f>SUM(E36:P36)</f>
        <v>30</v>
      </c>
      <c r="R36" s="4"/>
      <c r="S36" s="15">
        <f>IFERROR(VLOOKUP($B36,'[1]DEN8.1'!$H$3:$J$159,2,FALSE),0)</f>
        <v>0</v>
      </c>
      <c r="T36" s="45">
        <f>+S36+(Z36+AA36+AB36+AC36)-(AM36+AN36+AO36+AP36)</f>
        <v>7</v>
      </c>
      <c r="U36" s="15">
        <f>IFERROR(VLOOKUP($B36,'[4]DEN8.1'!$H$3:$J$175,2,FALSE),0)</f>
        <v>74</v>
      </c>
      <c r="V36" s="3"/>
      <c r="W36" s="3"/>
      <c r="X36" s="6"/>
      <c r="Y36" s="9"/>
      <c r="Z36" s="98">
        <f>IFERROR(VLOOKUP($B36,'[4]ACT DEN8.1'!$H$3:$P$151,2,FALSE),0)</f>
        <v>7</v>
      </c>
      <c r="AA36" s="98">
        <f>IFERROR(VLOOKUP($B36,'[4]ACT DEN8.1'!$H$3:$P$151,3,FALSE),0)</f>
        <v>0</v>
      </c>
      <c r="AB36" s="98">
        <f>IFERROR(VLOOKUP($B36,'[4]ACT DEN8.1'!$H$3:$P$151,4,FALSE),0)</f>
        <v>0</v>
      </c>
      <c r="AC36" s="98">
        <f>IFERROR(VLOOKUP($B36,'[4]ACT DEN8.1'!$H$3:$P$151,5,FALSE),0)</f>
        <v>0</v>
      </c>
      <c r="AD36" s="98">
        <f>IFERROR(VLOOKUP($B36,'[4]ACT DEN8.1'!$H$3:$P$151,6,FALSE),0)</f>
        <v>0</v>
      </c>
      <c r="AE36" s="98">
        <f>IFERROR(VLOOKUP($B36,'[4]ACT DEN8.1'!$H$3:$P$151,7,FALSE),0)</f>
        <v>1</v>
      </c>
      <c r="AF36" s="98">
        <f>IFERROR(VLOOKUP($B36,'[4]ACT DEN8.1'!$H$3:$P$151,8,FALSE),0)</f>
        <v>2</v>
      </c>
      <c r="AG36" s="86"/>
      <c r="AH36" s="86"/>
      <c r="AI36" s="88"/>
      <c r="AJ36" s="86"/>
      <c r="AK36" s="2"/>
      <c r="AL36" s="6">
        <f>SUM(Z36:AK36)</f>
        <v>10</v>
      </c>
      <c r="AM36" s="98">
        <f>IFERROR(VLOOKUP($B36,'[4]ACT DEN8.1'!$Z$3:$AH$126,2,FALSE),0)</f>
        <v>0</v>
      </c>
      <c r="AN36" s="98">
        <f>IFERROR(VLOOKUP($B36,'[4]ACT DEN8.1'!$Z$3:$AH$126,3,FALSE),0)</f>
        <v>0</v>
      </c>
      <c r="AO36" s="98">
        <f>IFERROR(VLOOKUP($B36,'[4]ACT DEN8.1'!$Z$3:$AH$126,4,FALSE),0)</f>
        <v>0</v>
      </c>
      <c r="AP36" s="98">
        <f>IFERROR(VLOOKUP($B36,'[4]ACT DEN8.1'!$Z$3:$AH$126,5,FALSE),0)</f>
        <v>0</v>
      </c>
      <c r="AQ36" s="98">
        <f>IFERROR(VLOOKUP($B36,'[4]ACT DEN8.1'!$Z$3:$AH$126,6,FALSE),0)</f>
        <v>0</v>
      </c>
      <c r="AR36" s="98">
        <f>IFERROR(VLOOKUP($B36,'[4]ACT DEN8.1'!$Z$3:$AH$126,7,FALSE),0)</f>
        <v>0</v>
      </c>
      <c r="AS36" s="98">
        <f>IFERROR(VLOOKUP($B36,'[4]ACT DEN8.1'!$Z$3:$AH$126,8,FALSE),0)</f>
        <v>1</v>
      </c>
      <c r="AT36" s="87"/>
      <c r="AU36" s="87"/>
      <c r="AV36" s="87"/>
      <c r="AW36" s="87"/>
      <c r="AX36" s="87"/>
      <c r="AY36" s="6">
        <f>SUM(AM36:AX36)</f>
        <v>1</v>
      </c>
    </row>
    <row r="37" spans="1:51" s="61" customFormat="1" ht="15" thickBot="1" x14ac:dyDescent="0.25">
      <c r="A37" s="351" t="s">
        <v>193</v>
      </c>
      <c r="B37" s="352"/>
      <c r="C37" s="276">
        <f>+D37/Metas!L67</f>
        <v>1.1454876849436204</v>
      </c>
      <c r="D37" s="17">
        <f>+Q37/R37</f>
        <v>9.1640972935936968E-2</v>
      </c>
      <c r="E37" s="12">
        <f>SUM(E26:E36)</f>
        <v>464</v>
      </c>
      <c r="F37" s="12">
        <f t="shared" ref="F37:Q37" si="16">SUM(F26:F36)</f>
        <v>466</v>
      </c>
      <c r="G37" s="12">
        <f t="shared" si="16"/>
        <v>753</v>
      </c>
      <c r="H37" s="12">
        <f t="shared" si="16"/>
        <v>610</v>
      </c>
      <c r="I37" s="12">
        <f t="shared" ref="I37" si="17">SUM(I26:I36)</f>
        <v>791</v>
      </c>
      <c r="J37" s="12">
        <f t="shared" ref="J37:K37" si="18">SUM(J26:J36)</f>
        <v>601</v>
      </c>
      <c r="K37" s="12">
        <f t="shared" si="18"/>
        <v>595</v>
      </c>
      <c r="L37" s="12">
        <f t="shared" si="16"/>
        <v>0</v>
      </c>
      <c r="M37" s="12">
        <f t="shared" si="16"/>
        <v>0</v>
      </c>
      <c r="N37" s="12">
        <f t="shared" si="16"/>
        <v>0</v>
      </c>
      <c r="O37" s="12">
        <f t="shared" si="16"/>
        <v>0</v>
      </c>
      <c r="P37" s="12">
        <f t="shared" si="16"/>
        <v>0</v>
      </c>
      <c r="Q37" s="12">
        <f t="shared" si="16"/>
        <v>4280</v>
      </c>
      <c r="R37" s="13">
        <f>+Y37-U37</f>
        <v>46704</v>
      </c>
      <c r="S37" s="12">
        <f>SUM(S26:S36)</f>
        <v>4648</v>
      </c>
      <c r="T37" s="12">
        <f>SUM(T26:T36)</f>
        <v>4902</v>
      </c>
      <c r="U37" s="12">
        <f>SUM(U26:U36)</f>
        <v>4743</v>
      </c>
      <c r="V37" s="11">
        <f t="shared" ref="V37:W37" si="19">SUM(V26:V36)</f>
        <v>0</v>
      </c>
      <c r="W37" s="11">
        <f t="shared" si="19"/>
        <v>0</v>
      </c>
      <c r="X37" s="11">
        <f>SUM(X26:X36)</f>
        <v>0</v>
      </c>
      <c r="Y37" s="14">
        <v>51447</v>
      </c>
      <c r="Z37" s="11">
        <f>SUM(Z26:Z36)</f>
        <v>113</v>
      </c>
      <c r="AA37" s="11">
        <f t="shared" ref="AA37:AX37" si="20">SUM(AA26:AA36)</f>
        <v>61</v>
      </c>
      <c r="AB37" s="11">
        <f t="shared" si="20"/>
        <v>63</v>
      </c>
      <c r="AC37" s="11">
        <f t="shared" si="20"/>
        <v>45</v>
      </c>
      <c r="AD37" s="11">
        <f t="shared" ref="AD37:AE37" si="21">SUM(AD26:AD36)</f>
        <v>73</v>
      </c>
      <c r="AE37" s="11">
        <f t="shared" si="21"/>
        <v>56</v>
      </c>
      <c r="AF37" s="11">
        <f t="shared" si="20"/>
        <v>73</v>
      </c>
      <c r="AG37" s="11">
        <f t="shared" si="20"/>
        <v>0</v>
      </c>
      <c r="AH37" s="11">
        <f t="shared" si="20"/>
        <v>0</v>
      </c>
      <c r="AI37" s="11">
        <f t="shared" si="20"/>
        <v>0</v>
      </c>
      <c r="AJ37" s="11">
        <f t="shared" si="20"/>
        <v>0</v>
      </c>
      <c r="AK37" s="11">
        <f t="shared" si="20"/>
        <v>0</v>
      </c>
      <c r="AL37" s="11">
        <f t="shared" si="20"/>
        <v>484</v>
      </c>
      <c r="AM37" s="11">
        <f t="shared" si="20"/>
        <v>8</v>
      </c>
      <c r="AN37" s="11">
        <f t="shared" si="20"/>
        <v>2</v>
      </c>
      <c r="AO37" s="11">
        <f t="shared" si="20"/>
        <v>7</v>
      </c>
      <c r="AP37" s="11">
        <f t="shared" si="20"/>
        <v>11</v>
      </c>
      <c r="AQ37" s="11">
        <f t="shared" ref="AQ37:AR37" si="22">SUM(AQ26:AQ36)</f>
        <v>16</v>
      </c>
      <c r="AR37" s="11">
        <f t="shared" si="22"/>
        <v>12</v>
      </c>
      <c r="AS37" s="11">
        <f t="shared" si="20"/>
        <v>9</v>
      </c>
      <c r="AT37" s="11">
        <f t="shared" si="20"/>
        <v>0</v>
      </c>
      <c r="AU37" s="11">
        <f t="shared" si="20"/>
        <v>0</v>
      </c>
      <c r="AV37" s="11">
        <f t="shared" si="20"/>
        <v>0</v>
      </c>
      <c r="AW37" s="11">
        <f t="shared" si="20"/>
        <v>0</v>
      </c>
      <c r="AX37" s="11">
        <f t="shared" si="20"/>
        <v>0</v>
      </c>
      <c r="AY37" s="11">
        <f>SUM(AY26:AY36)</f>
        <v>65</v>
      </c>
    </row>
    <row r="38" spans="1:51" s="61" customFormat="1" ht="15" thickBot="1" x14ac:dyDescent="0.25">
      <c r="A38" s="1" t="s">
        <v>75</v>
      </c>
      <c r="B38" s="184" t="s">
        <v>65</v>
      </c>
      <c r="C38" s="59"/>
      <c r="D38" s="89"/>
      <c r="E38" s="98">
        <f>IFERROR(VLOOKUP($B38,'[4]NUM8.1'!$H$3:$P$174,2,FALSE),0)</f>
        <v>9</v>
      </c>
      <c r="F38" s="98">
        <f>IFERROR(VLOOKUP($B38,'[4]NUM8.1'!$H$3:$P$174,3,FALSE),0)</f>
        <v>3</v>
      </c>
      <c r="G38" s="98">
        <f>IFERROR(VLOOKUP($B38,'[4]NUM8.1'!$H$3:$P$174,4,FALSE),0)</f>
        <v>6</v>
      </c>
      <c r="H38" s="98">
        <f>IFERROR(VLOOKUP($B38,'[4]NUM8.1'!$H$3:$P$174,5,FALSE),0)</f>
        <v>5</v>
      </c>
      <c r="I38" s="98">
        <f>IFERROR(VLOOKUP($B38,'[4]NUM8.1'!$H$3:$P$174,6,FALSE),0)</f>
        <v>5</v>
      </c>
      <c r="J38" s="98">
        <f>IFERROR(VLOOKUP($B38,'[4]NUM8.1'!$H$3:$P$174,7,FALSE),0)</f>
        <v>15</v>
      </c>
      <c r="K38" s="98">
        <f>IFERROR(VLOOKUP($B38,'[4]NUM8.1'!$H$3:$P$174,8,FALSE),0)</f>
        <v>5</v>
      </c>
      <c r="L38" s="87"/>
      <c r="M38" s="87"/>
      <c r="N38" s="87"/>
      <c r="O38" s="86"/>
      <c r="P38" s="86"/>
      <c r="Q38" s="6">
        <f t="shared" ref="Q38:Q47" si="23">SUM(E38:P38)</f>
        <v>48</v>
      </c>
      <c r="R38" s="4"/>
      <c r="S38" s="15">
        <f>IFERROR(VLOOKUP($B38,'[1]DEN8.1'!$H$3:$J$159,2,FALSE),0)</f>
        <v>47</v>
      </c>
      <c r="T38" s="45">
        <f>+S38+(Z38+AA38+AB38+AC38)-(AM38+AN38+AO38+AP38)</f>
        <v>47</v>
      </c>
      <c r="U38" s="15">
        <f>IFERROR(VLOOKUP($B38,'[4]DEN8.1'!$H$3:$J$175,2,FALSE),0)</f>
        <v>38</v>
      </c>
      <c r="V38" s="3"/>
      <c r="W38" s="3"/>
      <c r="X38" s="6"/>
      <c r="Y38" s="9"/>
      <c r="Z38" s="98">
        <f>IFERROR(VLOOKUP($B38,'[4]ACT DEN8.1'!$H$3:$P$151,2,FALSE),0)</f>
        <v>0</v>
      </c>
      <c r="AA38" s="98">
        <f>IFERROR(VLOOKUP($B38,'[4]ACT DEN8.1'!$H$3:$P$151,3,FALSE),0)</f>
        <v>0</v>
      </c>
      <c r="AB38" s="98">
        <f>IFERROR(VLOOKUP($B38,'[4]ACT DEN8.1'!$H$3:$P$151,4,FALSE),0)</f>
        <v>0</v>
      </c>
      <c r="AC38" s="98">
        <f>IFERROR(VLOOKUP($B38,'[4]ACT DEN8.1'!$H$3:$P$151,5,FALSE),0)</f>
        <v>0</v>
      </c>
      <c r="AD38" s="98">
        <f>IFERROR(VLOOKUP($B38,'[4]ACT DEN8.1'!$H$3:$P$151,6,FALSE),0)</f>
        <v>2</v>
      </c>
      <c r="AE38" s="98">
        <f>IFERROR(VLOOKUP($B38,'[4]ACT DEN8.1'!$H$3:$P$151,7,FALSE),0)</f>
        <v>0</v>
      </c>
      <c r="AF38" s="98">
        <f>IFERROR(VLOOKUP($B38,'[4]ACT DEN8.1'!$H$3:$P$151,8,FALSE),0)</f>
        <v>0</v>
      </c>
      <c r="AG38" s="2"/>
      <c r="AH38" s="2"/>
      <c r="AI38" s="7"/>
      <c r="AJ38" s="2"/>
      <c r="AK38" s="2"/>
      <c r="AL38" s="6">
        <f t="shared" si="14"/>
        <v>2</v>
      </c>
      <c r="AM38" s="98">
        <f>IFERROR(VLOOKUP($B38,'[4]ACT DEN8.1'!$Z$3:$AH$126,2,FALSE),0)</f>
        <v>0</v>
      </c>
      <c r="AN38" s="98">
        <f>IFERROR(VLOOKUP($B38,'[4]ACT DEN8.1'!$Z$3:$AH$126,3,FALSE),0)</f>
        <v>0</v>
      </c>
      <c r="AO38" s="98">
        <f>IFERROR(VLOOKUP($B38,'[4]ACT DEN8.1'!$Z$3:$AH$126,4,FALSE),0)</f>
        <v>0</v>
      </c>
      <c r="AP38" s="98">
        <f>IFERROR(VLOOKUP($B38,'[4]ACT DEN8.1'!$Z$3:$AH$126,5,FALSE),0)</f>
        <v>0</v>
      </c>
      <c r="AQ38" s="98">
        <f>IFERROR(VLOOKUP($B38,'[4]ACT DEN8.1'!$Z$3:$AH$126,6,FALSE),0)</f>
        <v>0</v>
      </c>
      <c r="AR38" s="98">
        <f>IFERROR(VLOOKUP($B38,'[4]ACT DEN8.1'!$Z$3:$AH$126,7,FALSE),0)</f>
        <v>0</v>
      </c>
      <c r="AS38" s="98">
        <f>IFERROR(VLOOKUP($B38,'[4]ACT DEN8.1'!$Z$3:$AH$126,8,FALSE),0)</f>
        <v>0</v>
      </c>
      <c r="AT38" s="60"/>
      <c r="AU38" s="60"/>
      <c r="AV38" s="60"/>
      <c r="AW38" s="60"/>
      <c r="AX38" s="60"/>
      <c r="AY38" s="6">
        <f t="shared" si="3"/>
        <v>0</v>
      </c>
    </row>
    <row r="39" spans="1:51" s="61" customFormat="1" ht="15" thickBot="1" x14ac:dyDescent="0.25">
      <c r="A39" s="1" t="s">
        <v>75</v>
      </c>
      <c r="B39" s="184" t="s">
        <v>66</v>
      </c>
      <c r="C39" s="59"/>
      <c r="D39" s="89"/>
      <c r="E39" s="98">
        <f>IFERROR(VLOOKUP($B39,'[4]NUM8.1'!$H$3:$P$174,2,FALSE),0)</f>
        <v>0</v>
      </c>
      <c r="F39" s="98">
        <f>IFERROR(VLOOKUP($B39,'[4]NUM8.1'!$H$3:$P$174,3,FALSE),0)</f>
        <v>1</v>
      </c>
      <c r="G39" s="98">
        <f>IFERROR(VLOOKUP($B39,'[4]NUM8.1'!$H$3:$P$174,4,FALSE),0)</f>
        <v>1</v>
      </c>
      <c r="H39" s="98">
        <f>IFERROR(VLOOKUP($B39,'[4]NUM8.1'!$H$3:$P$174,5,FALSE),0)</f>
        <v>1</v>
      </c>
      <c r="I39" s="98">
        <f>IFERROR(VLOOKUP($B39,'[4]NUM8.1'!$H$3:$P$174,6,FALSE),0)</f>
        <v>0</v>
      </c>
      <c r="J39" s="98">
        <f>IFERROR(VLOOKUP($B39,'[4]NUM8.1'!$H$3:$P$174,7,FALSE),0)</f>
        <v>13</v>
      </c>
      <c r="K39" s="98">
        <f>IFERROR(VLOOKUP($B39,'[4]NUM8.1'!$H$3:$P$174,8,FALSE),0)</f>
        <v>11</v>
      </c>
      <c r="L39" s="87"/>
      <c r="M39" s="87"/>
      <c r="N39" s="87"/>
      <c r="O39" s="86"/>
      <c r="P39" s="86"/>
      <c r="Q39" s="6">
        <f t="shared" si="23"/>
        <v>27</v>
      </c>
      <c r="R39" s="4"/>
      <c r="S39" s="15">
        <f>IFERROR(VLOOKUP($B39,'[1]DEN8.1'!$H$3:$J$159,2,FALSE),0)</f>
        <v>20</v>
      </c>
      <c r="T39" s="45">
        <f>+S39+(Z39+AA39+AB39+AC39)-(AM39+AN39+AO39+AP39)</f>
        <v>22</v>
      </c>
      <c r="U39" s="15">
        <f>IFERROR(VLOOKUP($B39,'[4]DEN8.1'!$H$3:$J$175,2,FALSE),0)</f>
        <v>43</v>
      </c>
      <c r="V39" s="3"/>
      <c r="W39" s="3"/>
      <c r="X39" s="6"/>
      <c r="Y39" s="9"/>
      <c r="Z39" s="98">
        <f>IFERROR(VLOOKUP($B39,'[4]ACT DEN8.1'!$H$3:$P$151,2,FALSE),0)</f>
        <v>0</v>
      </c>
      <c r="AA39" s="98">
        <f>IFERROR(VLOOKUP($B39,'[4]ACT DEN8.1'!$H$3:$P$151,3,FALSE),0)</f>
        <v>0</v>
      </c>
      <c r="AB39" s="98">
        <f>IFERROR(VLOOKUP($B39,'[4]ACT DEN8.1'!$H$3:$P$151,4,FALSE),0)</f>
        <v>0</v>
      </c>
      <c r="AC39" s="98">
        <f>IFERROR(VLOOKUP($B39,'[4]ACT DEN8.1'!$H$3:$P$151,5,FALSE),0)</f>
        <v>2</v>
      </c>
      <c r="AD39" s="98">
        <f>IFERROR(VLOOKUP($B39,'[4]ACT DEN8.1'!$H$3:$P$151,6,FALSE),0)</f>
        <v>0</v>
      </c>
      <c r="AE39" s="98">
        <f>IFERROR(VLOOKUP($B39,'[4]ACT DEN8.1'!$H$3:$P$151,7,FALSE),0)</f>
        <v>0</v>
      </c>
      <c r="AF39" s="98">
        <f>IFERROR(VLOOKUP($B39,'[4]ACT DEN8.1'!$H$3:$P$151,8,FALSE),0)</f>
        <v>1</v>
      </c>
      <c r="AG39" s="2"/>
      <c r="AH39" s="2"/>
      <c r="AI39" s="7"/>
      <c r="AJ39" s="2"/>
      <c r="AK39" s="2"/>
      <c r="AL39" s="6">
        <f t="shared" si="14"/>
        <v>3</v>
      </c>
      <c r="AM39" s="98">
        <f>IFERROR(VLOOKUP($B39,'[4]ACT DEN8.1'!$Z$3:$AH$126,2,FALSE),0)</f>
        <v>0</v>
      </c>
      <c r="AN39" s="98">
        <f>IFERROR(VLOOKUP($B39,'[4]ACT DEN8.1'!$Z$3:$AH$126,3,FALSE),0)</f>
        <v>0</v>
      </c>
      <c r="AO39" s="98">
        <f>IFERROR(VLOOKUP($B39,'[4]ACT DEN8.1'!$Z$3:$AH$126,4,FALSE),0)</f>
        <v>0</v>
      </c>
      <c r="AP39" s="98">
        <f>IFERROR(VLOOKUP($B39,'[4]ACT DEN8.1'!$Z$3:$AH$126,5,FALSE),0)</f>
        <v>0</v>
      </c>
      <c r="AQ39" s="98">
        <f>IFERROR(VLOOKUP($B39,'[4]ACT DEN8.1'!$Z$3:$AH$126,6,FALSE),0)</f>
        <v>0</v>
      </c>
      <c r="AR39" s="98">
        <f>IFERROR(VLOOKUP($B39,'[4]ACT DEN8.1'!$Z$3:$AH$126,7,FALSE),0)</f>
        <v>0</v>
      </c>
      <c r="AS39" s="98">
        <f>IFERROR(VLOOKUP($B39,'[4]ACT DEN8.1'!$Z$3:$AH$126,8,FALSE),0)</f>
        <v>0</v>
      </c>
      <c r="AT39" s="60"/>
      <c r="AU39" s="60"/>
      <c r="AV39" s="60"/>
      <c r="AW39" s="60"/>
      <c r="AX39" s="60"/>
      <c r="AY39" s="6">
        <f t="shared" si="3"/>
        <v>0</v>
      </c>
    </row>
    <row r="40" spans="1:51" s="61" customFormat="1" ht="15" thickBot="1" x14ac:dyDescent="0.25">
      <c r="A40" s="1" t="s">
        <v>75</v>
      </c>
      <c r="B40" s="184" t="s">
        <v>67</v>
      </c>
      <c r="C40" s="59"/>
      <c r="D40" s="89"/>
      <c r="E40" s="98">
        <f>IFERROR(VLOOKUP($B40,'[4]NUM8.1'!$H$3:$P$174,2,FALSE),0)</f>
        <v>1</v>
      </c>
      <c r="F40" s="98">
        <f>IFERROR(VLOOKUP($B40,'[4]NUM8.1'!$H$3:$P$174,3,FALSE),0)</f>
        <v>5</v>
      </c>
      <c r="G40" s="98">
        <f>IFERROR(VLOOKUP($B40,'[4]NUM8.1'!$H$3:$P$174,4,FALSE),0)</f>
        <v>6</v>
      </c>
      <c r="H40" s="98">
        <f>IFERROR(VLOOKUP($B40,'[4]NUM8.1'!$H$3:$P$174,5,FALSE),0)</f>
        <v>0</v>
      </c>
      <c r="I40" s="98">
        <f>IFERROR(VLOOKUP($B40,'[4]NUM8.1'!$H$3:$P$174,6,FALSE),0)</f>
        <v>51</v>
      </c>
      <c r="J40" s="98">
        <f>IFERROR(VLOOKUP($B40,'[4]NUM8.1'!$H$3:$P$174,7,FALSE),0)</f>
        <v>9</v>
      </c>
      <c r="K40" s="98">
        <f>IFERROR(VLOOKUP($B40,'[4]NUM8.1'!$H$3:$P$174,8,FALSE),0)</f>
        <v>1</v>
      </c>
      <c r="L40" s="87"/>
      <c r="M40" s="87"/>
      <c r="N40" s="87"/>
      <c r="O40" s="86"/>
      <c r="P40" s="86"/>
      <c r="Q40" s="6">
        <f t="shared" si="23"/>
        <v>73</v>
      </c>
      <c r="R40" s="4"/>
      <c r="S40" s="15">
        <f>IFERROR(VLOOKUP($B40,'[1]DEN8.1'!$H$3:$J$159,2,FALSE),0)</f>
        <v>37</v>
      </c>
      <c r="T40" s="45">
        <f>+S40+(Z40+AA40+AB40+AC40)-(AM40+AN40+AO40+AP40)</f>
        <v>40</v>
      </c>
      <c r="U40" s="15">
        <f>IFERROR(VLOOKUP($B40,'[4]DEN8.1'!$H$3:$J$175,2,FALSE),0)</f>
        <v>43</v>
      </c>
      <c r="V40" s="3"/>
      <c r="W40" s="3"/>
      <c r="X40" s="6"/>
      <c r="Y40" s="9"/>
      <c r="Z40" s="98">
        <f>IFERROR(VLOOKUP($B40,'[4]ACT DEN8.1'!$H$3:$P$151,2,FALSE),0)</f>
        <v>2</v>
      </c>
      <c r="AA40" s="98">
        <f>IFERROR(VLOOKUP($B40,'[4]ACT DEN8.1'!$H$3:$P$151,3,FALSE),0)</f>
        <v>0</v>
      </c>
      <c r="AB40" s="98">
        <f>IFERROR(VLOOKUP($B40,'[4]ACT DEN8.1'!$H$3:$P$151,4,FALSE),0)</f>
        <v>0</v>
      </c>
      <c r="AC40" s="98">
        <f>IFERROR(VLOOKUP($B40,'[4]ACT DEN8.1'!$H$3:$P$151,5,FALSE),0)</f>
        <v>1</v>
      </c>
      <c r="AD40" s="98">
        <f>IFERROR(VLOOKUP($B40,'[4]ACT DEN8.1'!$H$3:$P$151,6,FALSE),0)</f>
        <v>0</v>
      </c>
      <c r="AE40" s="98">
        <f>IFERROR(VLOOKUP($B40,'[4]ACT DEN8.1'!$H$3:$P$151,7,FALSE),0)</f>
        <v>1</v>
      </c>
      <c r="AF40" s="98">
        <f>IFERROR(VLOOKUP($B40,'[4]ACT DEN8.1'!$H$3:$P$151,8,FALSE),0)</f>
        <v>2</v>
      </c>
      <c r="AG40" s="2"/>
      <c r="AH40" s="2"/>
      <c r="AI40" s="7"/>
      <c r="AJ40" s="2"/>
      <c r="AK40" s="2"/>
      <c r="AL40" s="6">
        <f t="shared" si="14"/>
        <v>6</v>
      </c>
      <c r="AM40" s="98">
        <f>IFERROR(VLOOKUP($B40,'[4]ACT DEN8.1'!$Z$3:$AH$126,2,FALSE),0)</f>
        <v>0</v>
      </c>
      <c r="AN40" s="98">
        <f>IFERROR(VLOOKUP($B40,'[4]ACT DEN8.1'!$Z$3:$AH$126,3,FALSE),0)</f>
        <v>0</v>
      </c>
      <c r="AO40" s="98">
        <f>IFERROR(VLOOKUP($B40,'[4]ACT DEN8.1'!$Z$3:$AH$126,4,FALSE),0)</f>
        <v>0</v>
      </c>
      <c r="AP40" s="98">
        <f>IFERROR(VLOOKUP($B40,'[4]ACT DEN8.1'!$Z$3:$AH$126,5,FALSE),0)</f>
        <v>0</v>
      </c>
      <c r="AQ40" s="98">
        <f>IFERROR(VLOOKUP($B40,'[4]ACT DEN8.1'!$Z$3:$AH$126,6,FALSE),0)</f>
        <v>0</v>
      </c>
      <c r="AR40" s="98">
        <f>IFERROR(VLOOKUP($B40,'[4]ACT DEN8.1'!$Z$3:$AH$126,7,FALSE),0)</f>
        <v>0</v>
      </c>
      <c r="AS40" s="98">
        <f>IFERROR(VLOOKUP($B40,'[4]ACT DEN8.1'!$Z$3:$AH$126,8,FALSE),0)</f>
        <v>0</v>
      </c>
      <c r="AT40" s="60"/>
      <c r="AU40" s="60"/>
      <c r="AV40" s="60"/>
      <c r="AW40" s="60"/>
      <c r="AX40" s="60"/>
      <c r="AY40" s="6">
        <f t="shared" si="3"/>
        <v>0</v>
      </c>
    </row>
    <row r="41" spans="1:51" s="61" customFormat="1" ht="15" thickBot="1" x14ac:dyDescent="0.25">
      <c r="A41" s="1" t="s">
        <v>75</v>
      </c>
      <c r="B41" s="184" t="s">
        <v>68</v>
      </c>
      <c r="C41" s="59"/>
      <c r="D41" s="89"/>
      <c r="E41" s="98">
        <f>IFERROR(VLOOKUP($B41,'[4]NUM8.1'!$H$3:$P$174,2,FALSE),0)</f>
        <v>0</v>
      </c>
      <c r="F41" s="98">
        <f>IFERROR(VLOOKUP($B41,'[4]NUM8.1'!$H$3:$P$174,3,FALSE),0)</f>
        <v>0</v>
      </c>
      <c r="G41" s="98">
        <f>IFERROR(VLOOKUP($B41,'[4]NUM8.1'!$H$3:$P$174,4,FALSE),0)</f>
        <v>23</v>
      </c>
      <c r="H41" s="98">
        <f>IFERROR(VLOOKUP($B41,'[4]NUM8.1'!$H$3:$P$174,5,FALSE),0)</f>
        <v>0</v>
      </c>
      <c r="I41" s="98">
        <f>IFERROR(VLOOKUP($B41,'[4]NUM8.1'!$H$3:$P$174,6,FALSE),0)</f>
        <v>0</v>
      </c>
      <c r="J41" s="98">
        <f>IFERROR(VLOOKUP($B41,'[4]NUM8.1'!$H$3:$P$174,7,FALSE),0)</f>
        <v>0</v>
      </c>
      <c r="K41" s="98">
        <f>IFERROR(VLOOKUP($B41,'[4]NUM8.1'!$H$3:$P$174,8,FALSE),0)</f>
        <v>0</v>
      </c>
      <c r="L41" s="87"/>
      <c r="M41" s="87"/>
      <c r="N41" s="87"/>
      <c r="O41" s="86"/>
      <c r="P41" s="86"/>
      <c r="Q41" s="6">
        <f t="shared" si="23"/>
        <v>23</v>
      </c>
      <c r="R41" s="4"/>
      <c r="S41" s="15">
        <f>IFERROR(VLOOKUP($B41,'[1]DEN8.1'!$H$3:$J$159,2,FALSE),0)</f>
        <v>5</v>
      </c>
      <c r="T41" s="45">
        <f>+S41+(Z41+AA41+AB41+AC41)-(AM41+AN41+AO41+AP41)</f>
        <v>5</v>
      </c>
      <c r="U41" s="15">
        <f>IFERROR(VLOOKUP($B41,'[4]DEN8.1'!$H$3:$J$175,2,FALSE),0)</f>
        <v>1</v>
      </c>
      <c r="V41" s="3"/>
      <c r="W41" s="3"/>
      <c r="X41" s="6"/>
      <c r="Y41" s="9"/>
      <c r="Z41" s="98">
        <f>IFERROR(VLOOKUP($B41,'[4]ACT DEN8.1'!$H$3:$P$151,2,FALSE),0)</f>
        <v>0</v>
      </c>
      <c r="AA41" s="98">
        <f>IFERROR(VLOOKUP($B41,'[4]ACT DEN8.1'!$H$3:$P$151,3,FALSE),0)</f>
        <v>0</v>
      </c>
      <c r="AB41" s="98">
        <f>IFERROR(VLOOKUP($B41,'[4]ACT DEN8.1'!$H$3:$P$151,4,FALSE),0)</f>
        <v>0</v>
      </c>
      <c r="AC41" s="98">
        <f>IFERROR(VLOOKUP($B41,'[4]ACT DEN8.1'!$H$3:$P$151,5,FALSE),0)</f>
        <v>0</v>
      </c>
      <c r="AD41" s="98">
        <f>IFERROR(VLOOKUP($B41,'[4]ACT DEN8.1'!$H$3:$P$151,6,FALSE),0)</f>
        <v>0</v>
      </c>
      <c r="AE41" s="98">
        <f>IFERROR(VLOOKUP($B41,'[4]ACT DEN8.1'!$H$3:$P$151,7,FALSE),0)</f>
        <v>0</v>
      </c>
      <c r="AF41" s="98">
        <f>IFERROR(VLOOKUP($B41,'[4]ACT DEN8.1'!$H$3:$P$151,8,FALSE),0)</f>
        <v>0</v>
      </c>
      <c r="AG41" s="2"/>
      <c r="AH41" s="2"/>
      <c r="AI41" s="7"/>
      <c r="AJ41" s="2"/>
      <c r="AK41" s="2"/>
      <c r="AL41" s="6">
        <f t="shared" si="14"/>
        <v>0</v>
      </c>
      <c r="AM41" s="98">
        <f>IFERROR(VLOOKUP($B41,'[4]ACT DEN8.1'!$Z$3:$AH$126,2,FALSE),0)</f>
        <v>0</v>
      </c>
      <c r="AN41" s="98">
        <f>IFERROR(VLOOKUP($B41,'[4]ACT DEN8.1'!$Z$3:$AH$126,3,FALSE),0)</f>
        <v>0</v>
      </c>
      <c r="AO41" s="98">
        <f>IFERROR(VLOOKUP($B41,'[4]ACT DEN8.1'!$Z$3:$AH$126,4,FALSE),0)</f>
        <v>0</v>
      </c>
      <c r="AP41" s="98">
        <f>IFERROR(VLOOKUP($B41,'[4]ACT DEN8.1'!$Z$3:$AH$126,5,FALSE),0)</f>
        <v>0</v>
      </c>
      <c r="AQ41" s="98">
        <f>IFERROR(VLOOKUP($B41,'[4]ACT DEN8.1'!$Z$3:$AH$126,6,FALSE),0)</f>
        <v>0</v>
      </c>
      <c r="AR41" s="98">
        <f>IFERROR(VLOOKUP($B41,'[4]ACT DEN8.1'!$Z$3:$AH$126,7,FALSE),0)</f>
        <v>0</v>
      </c>
      <c r="AS41" s="98">
        <f>IFERROR(VLOOKUP($B41,'[4]ACT DEN8.1'!$Z$3:$AH$126,8,FALSE),0)</f>
        <v>0</v>
      </c>
      <c r="AT41" s="60"/>
      <c r="AU41" s="60"/>
      <c r="AV41" s="60"/>
      <c r="AW41" s="60"/>
      <c r="AX41" s="60"/>
      <c r="AY41" s="6">
        <f t="shared" si="3"/>
        <v>0</v>
      </c>
    </row>
    <row r="42" spans="1:51" s="61" customFormat="1" ht="15" thickBot="1" x14ac:dyDescent="0.25">
      <c r="A42" s="1" t="s">
        <v>75</v>
      </c>
      <c r="B42" s="184" t="s">
        <v>69</v>
      </c>
      <c r="C42" s="59"/>
      <c r="D42" s="89"/>
      <c r="E42" s="98">
        <f>IFERROR(VLOOKUP($B42,'[4]NUM8.1'!$H$3:$P$174,2,FALSE),0)</f>
        <v>4</v>
      </c>
      <c r="F42" s="98">
        <f>IFERROR(VLOOKUP($B42,'[4]NUM8.1'!$H$3:$P$174,3,FALSE),0)</f>
        <v>0</v>
      </c>
      <c r="G42" s="98">
        <f>IFERROR(VLOOKUP($B42,'[4]NUM8.1'!$H$3:$P$174,4,FALSE),0)</f>
        <v>3</v>
      </c>
      <c r="H42" s="98">
        <f>IFERROR(VLOOKUP($B42,'[4]NUM8.1'!$H$3:$P$174,5,FALSE),0)</f>
        <v>14</v>
      </c>
      <c r="I42" s="98">
        <f>IFERROR(VLOOKUP($B42,'[4]NUM8.1'!$H$3:$P$174,6,FALSE),0)</f>
        <v>0</v>
      </c>
      <c r="J42" s="98">
        <f>IFERROR(VLOOKUP($B42,'[4]NUM8.1'!$H$3:$P$174,7,FALSE),0)</f>
        <v>22</v>
      </c>
      <c r="K42" s="98">
        <f>IFERROR(VLOOKUP($B42,'[4]NUM8.1'!$H$3:$P$174,8,FALSE),0)</f>
        <v>2</v>
      </c>
      <c r="L42" s="87"/>
      <c r="M42" s="87"/>
      <c r="N42" s="87"/>
      <c r="O42" s="86"/>
      <c r="P42" s="86"/>
      <c r="Q42" s="6">
        <f t="shared" si="23"/>
        <v>45</v>
      </c>
      <c r="R42" s="4"/>
      <c r="S42" s="15">
        <f>IFERROR(VLOOKUP($B42,'[1]DEN8.1'!$H$3:$J$159,2,FALSE),0)</f>
        <v>51</v>
      </c>
      <c r="T42" s="45">
        <f>+S42+(Z42+AA42+AB42+AC42)-(AM42+AN42+AO42+AP42)</f>
        <v>51</v>
      </c>
      <c r="U42" s="15">
        <f>IFERROR(VLOOKUP($B42,'[4]DEN8.1'!$H$3:$J$175,2,FALSE),0)</f>
        <v>44</v>
      </c>
      <c r="V42" s="3"/>
      <c r="W42" s="3"/>
      <c r="X42" s="6"/>
      <c r="Y42" s="9"/>
      <c r="Z42" s="98">
        <f>IFERROR(VLOOKUP($B42,'[4]ACT DEN8.1'!$H$3:$P$151,2,FALSE),0)</f>
        <v>0</v>
      </c>
      <c r="AA42" s="98">
        <f>IFERROR(VLOOKUP($B42,'[4]ACT DEN8.1'!$H$3:$P$151,3,FALSE),0)</f>
        <v>0</v>
      </c>
      <c r="AB42" s="98">
        <f>IFERROR(VLOOKUP($B42,'[4]ACT DEN8.1'!$H$3:$P$151,4,FALSE),0)</f>
        <v>0</v>
      </c>
      <c r="AC42" s="98">
        <f>IFERROR(VLOOKUP($B42,'[4]ACT DEN8.1'!$H$3:$P$151,5,FALSE),0)</f>
        <v>0</v>
      </c>
      <c r="AD42" s="98">
        <f>IFERROR(VLOOKUP($B42,'[4]ACT DEN8.1'!$H$3:$P$151,6,FALSE),0)</f>
        <v>0</v>
      </c>
      <c r="AE42" s="98">
        <f>IFERROR(VLOOKUP($B42,'[4]ACT DEN8.1'!$H$3:$P$151,7,FALSE),0)</f>
        <v>0</v>
      </c>
      <c r="AF42" s="98">
        <f>IFERROR(VLOOKUP($B42,'[4]ACT DEN8.1'!$H$3:$P$151,8,FALSE),0)</f>
        <v>0</v>
      </c>
      <c r="AG42" s="2"/>
      <c r="AH42" s="2"/>
      <c r="AI42" s="7"/>
      <c r="AJ42" s="2"/>
      <c r="AK42" s="2"/>
      <c r="AL42" s="6">
        <f t="shared" si="14"/>
        <v>0</v>
      </c>
      <c r="AM42" s="98">
        <f>IFERROR(VLOOKUP($B42,'[4]ACT DEN8.1'!$Z$3:$AH$126,2,FALSE),0)</f>
        <v>0</v>
      </c>
      <c r="AN42" s="98">
        <f>IFERROR(VLOOKUP($B42,'[4]ACT DEN8.1'!$Z$3:$AH$126,3,FALSE),0)</f>
        <v>0</v>
      </c>
      <c r="AO42" s="98">
        <f>IFERROR(VLOOKUP($B42,'[4]ACT DEN8.1'!$Z$3:$AH$126,4,FALSE),0)</f>
        <v>0</v>
      </c>
      <c r="AP42" s="98">
        <f>IFERROR(VLOOKUP($B42,'[4]ACT DEN8.1'!$Z$3:$AH$126,5,FALSE),0)</f>
        <v>0</v>
      </c>
      <c r="AQ42" s="98">
        <f>IFERROR(VLOOKUP($B42,'[4]ACT DEN8.1'!$Z$3:$AH$126,6,FALSE),0)</f>
        <v>0</v>
      </c>
      <c r="AR42" s="98">
        <f>IFERROR(VLOOKUP($B42,'[4]ACT DEN8.1'!$Z$3:$AH$126,7,FALSE),0)</f>
        <v>0</v>
      </c>
      <c r="AS42" s="98">
        <f>IFERROR(VLOOKUP($B42,'[4]ACT DEN8.1'!$Z$3:$AH$126,8,FALSE),0)</f>
        <v>0</v>
      </c>
      <c r="AT42" s="60"/>
      <c r="AU42" s="60"/>
      <c r="AV42" s="60"/>
      <c r="AW42" s="60"/>
      <c r="AX42" s="60"/>
      <c r="AY42" s="6">
        <f t="shared" si="3"/>
        <v>0</v>
      </c>
    </row>
    <row r="43" spans="1:51" s="61" customFormat="1" ht="15" thickBot="1" x14ac:dyDescent="0.25">
      <c r="A43" s="1" t="s">
        <v>75</v>
      </c>
      <c r="B43" s="184" t="s">
        <v>70</v>
      </c>
      <c r="C43" s="59"/>
      <c r="D43" s="89"/>
      <c r="E43" s="98">
        <f>IFERROR(VLOOKUP($B43,'[4]NUM8.1'!$H$3:$P$174,2,FALSE),0)</f>
        <v>8</v>
      </c>
      <c r="F43" s="98">
        <f>IFERROR(VLOOKUP($B43,'[4]NUM8.1'!$H$3:$P$174,3,FALSE),0)</f>
        <v>0</v>
      </c>
      <c r="G43" s="98">
        <f>IFERROR(VLOOKUP($B43,'[4]NUM8.1'!$H$3:$P$174,4,FALSE),0)</f>
        <v>6</v>
      </c>
      <c r="H43" s="98">
        <f>IFERROR(VLOOKUP($B43,'[4]NUM8.1'!$H$3:$P$174,5,FALSE),0)</f>
        <v>17</v>
      </c>
      <c r="I43" s="98">
        <f>IFERROR(VLOOKUP($B43,'[4]NUM8.1'!$H$3:$P$174,6,FALSE),0)</f>
        <v>16</v>
      </c>
      <c r="J43" s="98">
        <f>IFERROR(VLOOKUP($B43,'[4]NUM8.1'!$H$3:$P$174,7,FALSE),0)</f>
        <v>22</v>
      </c>
      <c r="K43" s="98">
        <f>IFERROR(VLOOKUP($B43,'[4]NUM8.1'!$H$3:$P$174,8,FALSE),0)</f>
        <v>6</v>
      </c>
      <c r="L43" s="87"/>
      <c r="M43" s="87"/>
      <c r="N43" s="87"/>
      <c r="O43" s="86"/>
      <c r="P43" s="86"/>
      <c r="Q43" s="6">
        <f t="shared" si="23"/>
        <v>75</v>
      </c>
      <c r="R43" s="4"/>
      <c r="S43" s="15">
        <f>IFERROR(VLOOKUP($B43,'[1]DEN8.1'!$H$3:$J$159,2,FALSE),0)</f>
        <v>48</v>
      </c>
      <c r="T43" s="45">
        <f t="shared" ref="T43" si="24">+S43+(Z43+AA43+AB43+AC43)-(AM43+AN43+AO43+AP43)</f>
        <v>48</v>
      </c>
      <c r="U43" s="15">
        <f>IFERROR(VLOOKUP($B43,'[4]DEN8.1'!$H$3:$J$175,2,FALSE),0)</f>
        <v>37</v>
      </c>
      <c r="V43" s="3"/>
      <c r="W43" s="3"/>
      <c r="X43" s="6"/>
      <c r="Y43" s="9"/>
      <c r="Z43" s="98">
        <f>IFERROR(VLOOKUP($B43,'[4]ACT DEN8.1'!$H$3:$P$151,2,FALSE),0)</f>
        <v>0</v>
      </c>
      <c r="AA43" s="98">
        <f>IFERROR(VLOOKUP($B43,'[4]ACT DEN8.1'!$H$3:$P$151,3,FALSE),0)</f>
        <v>0</v>
      </c>
      <c r="AB43" s="98">
        <f>IFERROR(VLOOKUP($B43,'[4]ACT DEN8.1'!$H$3:$P$151,4,FALSE),0)</f>
        <v>0</v>
      </c>
      <c r="AC43" s="98">
        <f>IFERROR(VLOOKUP($B43,'[4]ACT DEN8.1'!$H$3:$P$151,5,FALSE),0)</f>
        <v>0</v>
      </c>
      <c r="AD43" s="98">
        <f>IFERROR(VLOOKUP($B43,'[4]ACT DEN8.1'!$H$3:$P$151,6,FALSE),0)</f>
        <v>1</v>
      </c>
      <c r="AE43" s="98">
        <f>IFERROR(VLOOKUP($B43,'[4]ACT DEN8.1'!$H$3:$P$151,7,FALSE),0)</f>
        <v>0</v>
      </c>
      <c r="AF43" s="98">
        <f>IFERROR(VLOOKUP($B43,'[4]ACT DEN8.1'!$H$3:$P$151,8,FALSE),0)</f>
        <v>0</v>
      </c>
      <c r="AG43" s="2"/>
      <c r="AH43" s="2"/>
      <c r="AI43" s="7"/>
      <c r="AJ43" s="2"/>
      <c r="AK43" s="2"/>
      <c r="AL43" s="6">
        <f t="shared" si="14"/>
        <v>1</v>
      </c>
      <c r="AM43" s="98">
        <f>IFERROR(VLOOKUP($B43,'[4]ACT DEN8.1'!$Z$3:$AH$126,2,FALSE),0)</f>
        <v>0</v>
      </c>
      <c r="AN43" s="98">
        <f>IFERROR(VLOOKUP($B43,'[4]ACT DEN8.1'!$Z$3:$AH$126,3,FALSE),0)</f>
        <v>0</v>
      </c>
      <c r="AO43" s="98">
        <f>IFERROR(VLOOKUP($B43,'[4]ACT DEN8.1'!$Z$3:$AH$126,4,FALSE),0)</f>
        <v>0</v>
      </c>
      <c r="AP43" s="98">
        <f>IFERROR(VLOOKUP($B43,'[4]ACT DEN8.1'!$Z$3:$AH$126,5,FALSE),0)</f>
        <v>0</v>
      </c>
      <c r="AQ43" s="98">
        <f>IFERROR(VLOOKUP($B43,'[4]ACT DEN8.1'!$Z$3:$AH$126,6,FALSE),0)</f>
        <v>0</v>
      </c>
      <c r="AR43" s="98">
        <f>IFERROR(VLOOKUP($B43,'[4]ACT DEN8.1'!$Z$3:$AH$126,7,FALSE),0)</f>
        <v>0</v>
      </c>
      <c r="AS43" s="98">
        <f>IFERROR(VLOOKUP($B43,'[4]ACT DEN8.1'!$Z$3:$AH$126,8,FALSE),0)</f>
        <v>0</v>
      </c>
      <c r="AT43" s="60"/>
      <c r="AU43" s="60"/>
      <c r="AV43" s="60"/>
      <c r="AW43" s="60"/>
      <c r="AX43" s="60"/>
      <c r="AY43" s="6">
        <f t="shared" si="3"/>
        <v>0</v>
      </c>
    </row>
    <row r="44" spans="1:51" s="61" customFormat="1" ht="15" thickBot="1" x14ac:dyDescent="0.25">
      <c r="A44" s="1" t="s">
        <v>75</v>
      </c>
      <c r="B44" s="184" t="s">
        <v>71</v>
      </c>
      <c r="C44" s="59"/>
      <c r="D44" s="89"/>
      <c r="E44" s="98">
        <f>IFERROR(VLOOKUP($B44,'[4]NUM8.1'!$H$3:$P$174,2,FALSE),0)</f>
        <v>7</v>
      </c>
      <c r="F44" s="98">
        <f>IFERROR(VLOOKUP($B44,'[4]NUM8.1'!$H$3:$P$174,3,FALSE),0)</f>
        <v>8</v>
      </c>
      <c r="G44" s="98">
        <f>IFERROR(VLOOKUP($B44,'[4]NUM8.1'!$H$3:$P$174,4,FALSE),0)</f>
        <v>3</v>
      </c>
      <c r="H44" s="98">
        <f>IFERROR(VLOOKUP($B44,'[4]NUM8.1'!$H$3:$P$174,5,FALSE),0)</f>
        <v>1</v>
      </c>
      <c r="I44" s="98">
        <f>IFERROR(VLOOKUP($B44,'[4]NUM8.1'!$H$3:$P$174,6,FALSE),0)</f>
        <v>0</v>
      </c>
      <c r="J44" s="98">
        <f>IFERROR(VLOOKUP($B44,'[4]NUM8.1'!$H$3:$P$174,7,FALSE),0)</f>
        <v>0</v>
      </c>
      <c r="K44" s="98">
        <f>IFERROR(VLOOKUP($B44,'[4]NUM8.1'!$H$3:$P$174,8,FALSE),0)</f>
        <v>6</v>
      </c>
      <c r="L44" s="87"/>
      <c r="M44" s="87"/>
      <c r="N44" s="87"/>
      <c r="O44" s="86"/>
      <c r="P44" s="86"/>
      <c r="Q44" s="6">
        <f t="shared" si="23"/>
        <v>25</v>
      </c>
      <c r="R44" s="4"/>
      <c r="S44" s="15">
        <f>IFERROR(VLOOKUP($B44,'[1]DEN8.1'!$H$3:$J$159,2,FALSE),0)</f>
        <v>22</v>
      </c>
      <c r="T44" s="45">
        <f>+S44+(Z44+AA44+AB44+AC44)-(AM44+AN44+AO44+AP44)</f>
        <v>23</v>
      </c>
      <c r="U44" s="15">
        <f>IFERROR(VLOOKUP($B44,'[4]DEN8.1'!$H$3:$J$175,2,FALSE),0)</f>
        <v>29</v>
      </c>
      <c r="V44" s="3"/>
      <c r="W44" s="3"/>
      <c r="X44" s="6"/>
      <c r="Y44" s="9"/>
      <c r="Z44" s="98">
        <f>IFERROR(VLOOKUP($B44,'[4]ACT DEN8.1'!$H$3:$P$151,2,FALSE),0)</f>
        <v>0</v>
      </c>
      <c r="AA44" s="98">
        <f>IFERROR(VLOOKUP($B44,'[4]ACT DEN8.1'!$H$3:$P$151,3,FALSE),0)</f>
        <v>0</v>
      </c>
      <c r="AB44" s="98">
        <f>IFERROR(VLOOKUP($B44,'[4]ACT DEN8.1'!$H$3:$P$151,4,FALSE),0)</f>
        <v>1</v>
      </c>
      <c r="AC44" s="98">
        <f>IFERROR(VLOOKUP($B44,'[4]ACT DEN8.1'!$H$3:$P$151,5,FALSE),0)</f>
        <v>0</v>
      </c>
      <c r="AD44" s="98">
        <f>IFERROR(VLOOKUP($B44,'[4]ACT DEN8.1'!$H$3:$P$151,6,FALSE),0)</f>
        <v>0</v>
      </c>
      <c r="AE44" s="98">
        <f>IFERROR(VLOOKUP($B44,'[4]ACT DEN8.1'!$H$3:$P$151,7,FALSE),0)</f>
        <v>2</v>
      </c>
      <c r="AF44" s="98">
        <f>IFERROR(VLOOKUP($B44,'[4]ACT DEN8.1'!$H$3:$P$151,8,FALSE),0)</f>
        <v>2</v>
      </c>
      <c r="AG44" s="2"/>
      <c r="AH44" s="2"/>
      <c r="AI44" s="7"/>
      <c r="AJ44" s="2"/>
      <c r="AK44" s="2"/>
      <c r="AL44" s="6">
        <f t="shared" si="14"/>
        <v>5</v>
      </c>
      <c r="AM44" s="98">
        <f>IFERROR(VLOOKUP($B44,'[4]ACT DEN8.1'!$Z$3:$AH$126,2,FALSE),0)</f>
        <v>0</v>
      </c>
      <c r="AN44" s="98">
        <f>IFERROR(VLOOKUP($B44,'[4]ACT DEN8.1'!$Z$3:$AH$126,3,FALSE),0)</f>
        <v>0</v>
      </c>
      <c r="AO44" s="98">
        <f>IFERROR(VLOOKUP($B44,'[4]ACT DEN8.1'!$Z$3:$AH$126,4,FALSE),0)</f>
        <v>0</v>
      </c>
      <c r="AP44" s="98">
        <f>IFERROR(VLOOKUP($B44,'[4]ACT DEN8.1'!$Z$3:$AH$126,5,FALSE),0)</f>
        <v>0</v>
      </c>
      <c r="AQ44" s="98">
        <f>IFERROR(VLOOKUP($B44,'[4]ACT DEN8.1'!$Z$3:$AH$126,6,FALSE),0)</f>
        <v>0</v>
      </c>
      <c r="AR44" s="98">
        <f>IFERROR(VLOOKUP($B44,'[4]ACT DEN8.1'!$Z$3:$AH$126,7,FALSE),0)</f>
        <v>0</v>
      </c>
      <c r="AS44" s="98">
        <f>IFERROR(VLOOKUP($B44,'[4]ACT DEN8.1'!$Z$3:$AH$126,8,FALSE),0)</f>
        <v>0</v>
      </c>
      <c r="AT44" s="60"/>
      <c r="AU44" s="60"/>
      <c r="AV44" s="60"/>
      <c r="AW44" s="60"/>
      <c r="AX44" s="60"/>
      <c r="AY44" s="6">
        <f t="shared" si="3"/>
        <v>0</v>
      </c>
    </row>
    <row r="45" spans="1:51" s="61" customFormat="1" ht="15" thickBot="1" x14ac:dyDescent="0.25">
      <c r="A45" s="1" t="s">
        <v>75</v>
      </c>
      <c r="B45" s="184" t="s">
        <v>72</v>
      </c>
      <c r="C45" s="59"/>
      <c r="D45" s="89"/>
      <c r="E45" s="98">
        <f>IFERROR(VLOOKUP($B45,'[4]NUM8.1'!$H$3:$P$174,2,FALSE),0)</f>
        <v>3</v>
      </c>
      <c r="F45" s="98">
        <f>IFERROR(VLOOKUP($B45,'[4]NUM8.1'!$H$3:$P$174,3,FALSE),0)</f>
        <v>3</v>
      </c>
      <c r="G45" s="98">
        <f>IFERROR(VLOOKUP($B45,'[4]NUM8.1'!$H$3:$P$174,4,FALSE),0)</f>
        <v>3</v>
      </c>
      <c r="H45" s="98">
        <f>IFERROR(VLOOKUP($B45,'[4]NUM8.1'!$H$3:$P$174,5,FALSE),0)</f>
        <v>4</v>
      </c>
      <c r="I45" s="98">
        <f>IFERROR(VLOOKUP($B45,'[4]NUM8.1'!$H$3:$P$174,6,FALSE),0)</f>
        <v>3</v>
      </c>
      <c r="J45" s="98">
        <f>IFERROR(VLOOKUP($B45,'[4]NUM8.1'!$H$3:$P$174,7,FALSE),0)</f>
        <v>3</v>
      </c>
      <c r="K45" s="98">
        <f>IFERROR(VLOOKUP($B45,'[4]NUM8.1'!$H$3:$P$174,8,FALSE),0)</f>
        <v>1</v>
      </c>
      <c r="L45" s="87"/>
      <c r="M45" s="87"/>
      <c r="N45" s="87"/>
      <c r="O45" s="86"/>
      <c r="P45" s="86"/>
      <c r="Q45" s="6">
        <f t="shared" si="23"/>
        <v>20</v>
      </c>
      <c r="R45" s="4"/>
      <c r="S45" s="15">
        <f>IFERROR(VLOOKUP($B45,'[1]DEN8.1'!$H$3:$J$159,2,FALSE),0)</f>
        <v>10</v>
      </c>
      <c r="T45" s="45">
        <f>+S45+(Z45+AA45+AB45+AC45)-(AM45+AN45+AO45+AP45)</f>
        <v>10</v>
      </c>
      <c r="U45" s="15">
        <f>IFERROR(VLOOKUP($B45,'[4]DEN8.1'!$H$3:$J$175,2,FALSE),0)</f>
        <v>12</v>
      </c>
      <c r="V45" s="3"/>
      <c r="W45" s="3"/>
      <c r="X45" s="6"/>
      <c r="Y45" s="9"/>
      <c r="Z45" s="98">
        <f>IFERROR(VLOOKUP($B45,'[4]ACT DEN8.1'!$H$3:$P$151,2,FALSE),0)</f>
        <v>0</v>
      </c>
      <c r="AA45" s="98">
        <f>IFERROR(VLOOKUP($B45,'[4]ACT DEN8.1'!$H$3:$P$151,3,FALSE),0)</f>
        <v>0</v>
      </c>
      <c r="AB45" s="98">
        <f>IFERROR(VLOOKUP($B45,'[4]ACT DEN8.1'!$H$3:$P$151,4,FALSE),0)</f>
        <v>0</v>
      </c>
      <c r="AC45" s="98">
        <f>IFERROR(VLOOKUP($B45,'[4]ACT DEN8.1'!$H$3:$P$151,5,FALSE),0)</f>
        <v>0</v>
      </c>
      <c r="AD45" s="98">
        <f>IFERROR(VLOOKUP($B45,'[4]ACT DEN8.1'!$H$3:$P$151,6,FALSE),0)</f>
        <v>0</v>
      </c>
      <c r="AE45" s="98">
        <f>IFERROR(VLOOKUP($B45,'[4]ACT DEN8.1'!$H$3:$P$151,7,FALSE),0)</f>
        <v>0</v>
      </c>
      <c r="AF45" s="98">
        <f>IFERROR(VLOOKUP($B45,'[4]ACT DEN8.1'!$H$3:$P$151,8,FALSE),0)</f>
        <v>0</v>
      </c>
      <c r="AG45" s="2"/>
      <c r="AH45" s="2"/>
      <c r="AI45" s="7"/>
      <c r="AJ45" s="2"/>
      <c r="AK45" s="2"/>
      <c r="AL45" s="6">
        <f t="shared" si="14"/>
        <v>0</v>
      </c>
      <c r="AM45" s="98">
        <f>IFERROR(VLOOKUP($B45,'[4]ACT DEN8.1'!$Z$3:$AH$126,2,FALSE),0)</f>
        <v>0</v>
      </c>
      <c r="AN45" s="98">
        <f>IFERROR(VLOOKUP($B45,'[4]ACT DEN8.1'!$Z$3:$AH$126,3,FALSE),0)</f>
        <v>0</v>
      </c>
      <c r="AO45" s="98">
        <f>IFERROR(VLOOKUP($B45,'[4]ACT DEN8.1'!$Z$3:$AH$126,4,FALSE),0)</f>
        <v>0</v>
      </c>
      <c r="AP45" s="98">
        <f>IFERROR(VLOOKUP($B45,'[4]ACT DEN8.1'!$Z$3:$AH$126,5,FALSE),0)</f>
        <v>0</v>
      </c>
      <c r="AQ45" s="98">
        <f>IFERROR(VLOOKUP($B45,'[4]ACT DEN8.1'!$Z$3:$AH$126,6,FALSE),0)</f>
        <v>0</v>
      </c>
      <c r="AR45" s="98">
        <f>IFERROR(VLOOKUP($B45,'[4]ACT DEN8.1'!$Z$3:$AH$126,7,FALSE),0)</f>
        <v>0</v>
      </c>
      <c r="AS45" s="98">
        <f>IFERROR(VLOOKUP($B45,'[4]ACT DEN8.1'!$Z$3:$AH$126,8,FALSE),0)</f>
        <v>0</v>
      </c>
      <c r="AT45" s="60"/>
      <c r="AU45" s="60"/>
      <c r="AV45" s="60"/>
      <c r="AW45" s="60"/>
      <c r="AX45" s="60"/>
      <c r="AY45" s="6">
        <f t="shared" si="3"/>
        <v>0</v>
      </c>
    </row>
    <row r="46" spans="1:51" s="61" customFormat="1" ht="15" thickBot="1" x14ac:dyDescent="0.25">
      <c r="A46" s="1" t="s">
        <v>75</v>
      </c>
      <c r="B46" s="184" t="s">
        <v>73</v>
      </c>
      <c r="C46" s="59"/>
      <c r="D46" s="89"/>
      <c r="E46" s="98">
        <f>IFERROR(VLOOKUP($B46,'[4]NUM8.1'!$H$3:$P$174,2,FALSE),0)</f>
        <v>4</v>
      </c>
      <c r="F46" s="98">
        <f>IFERROR(VLOOKUP($B46,'[4]NUM8.1'!$H$3:$P$174,3,FALSE),0)</f>
        <v>1</v>
      </c>
      <c r="G46" s="98">
        <f>IFERROR(VLOOKUP($B46,'[4]NUM8.1'!$H$3:$P$174,4,FALSE),0)</f>
        <v>1</v>
      </c>
      <c r="H46" s="98">
        <f>IFERROR(VLOOKUP($B46,'[4]NUM8.1'!$H$3:$P$174,5,FALSE),0)</f>
        <v>0</v>
      </c>
      <c r="I46" s="98">
        <f>IFERROR(VLOOKUP($B46,'[4]NUM8.1'!$H$3:$P$174,6,FALSE),0)</f>
        <v>53</v>
      </c>
      <c r="J46" s="98">
        <f>IFERROR(VLOOKUP($B46,'[4]NUM8.1'!$H$3:$P$174,7,FALSE),0)</f>
        <v>15</v>
      </c>
      <c r="K46" s="98">
        <f>IFERROR(VLOOKUP($B46,'[4]NUM8.1'!$H$3:$P$174,8,FALSE),0)</f>
        <v>4</v>
      </c>
      <c r="L46" s="87"/>
      <c r="M46" s="87"/>
      <c r="N46" s="87"/>
      <c r="O46" s="86"/>
      <c r="P46" s="86"/>
      <c r="Q46" s="6">
        <f t="shared" si="23"/>
        <v>78</v>
      </c>
      <c r="R46" s="4"/>
      <c r="S46" s="15">
        <f>IFERROR(VLOOKUP($B46,'[1]DEN8.1'!$H$3:$J$159,2,FALSE),0)</f>
        <v>67</v>
      </c>
      <c r="T46" s="45">
        <f>+S46+(Z46+AA46+AB46+AC46)-(AM46+AN46+AO46+AP46)</f>
        <v>68</v>
      </c>
      <c r="U46" s="15">
        <f>IFERROR(VLOOKUP($B46,'[4]DEN8.1'!$H$3:$J$175,2,FALSE),0)</f>
        <v>69</v>
      </c>
      <c r="V46" s="3"/>
      <c r="W46" s="3"/>
      <c r="X46" s="6"/>
      <c r="Y46" s="9"/>
      <c r="Z46" s="98">
        <f>IFERROR(VLOOKUP($B46,'[4]ACT DEN8.1'!$H$3:$P$151,2,FALSE),0)</f>
        <v>1</v>
      </c>
      <c r="AA46" s="98">
        <f>IFERROR(VLOOKUP($B46,'[4]ACT DEN8.1'!$H$3:$P$151,3,FALSE),0)</f>
        <v>0</v>
      </c>
      <c r="AB46" s="98">
        <f>IFERROR(VLOOKUP($B46,'[4]ACT DEN8.1'!$H$3:$P$151,4,FALSE),0)</f>
        <v>0</v>
      </c>
      <c r="AC46" s="98">
        <f>IFERROR(VLOOKUP($B46,'[4]ACT DEN8.1'!$H$3:$P$151,5,FALSE),0)</f>
        <v>0</v>
      </c>
      <c r="AD46" s="98">
        <f>IFERROR(VLOOKUP($B46,'[4]ACT DEN8.1'!$H$3:$P$151,6,FALSE),0)</f>
        <v>1</v>
      </c>
      <c r="AE46" s="98">
        <f>IFERROR(VLOOKUP($B46,'[4]ACT DEN8.1'!$H$3:$P$151,7,FALSE),0)</f>
        <v>1</v>
      </c>
      <c r="AF46" s="98">
        <f>IFERROR(VLOOKUP($B46,'[4]ACT DEN8.1'!$H$3:$P$151,8,FALSE),0)</f>
        <v>0</v>
      </c>
      <c r="AG46" s="2"/>
      <c r="AH46" s="2"/>
      <c r="AI46" s="7"/>
      <c r="AJ46" s="2"/>
      <c r="AK46" s="2"/>
      <c r="AL46" s="6">
        <f t="shared" si="14"/>
        <v>3</v>
      </c>
      <c r="AM46" s="98">
        <f>IFERROR(VLOOKUP($B46,'[4]ACT DEN8.1'!$Z$3:$AH$126,2,FALSE),0)</f>
        <v>0</v>
      </c>
      <c r="AN46" s="98">
        <f>IFERROR(VLOOKUP($B46,'[4]ACT DEN8.1'!$Z$3:$AH$126,3,FALSE),0)</f>
        <v>0</v>
      </c>
      <c r="AO46" s="98">
        <f>IFERROR(VLOOKUP($B46,'[4]ACT DEN8.1'!$Z$3:$AH$126,4,FALSE),0)</f>
        <v>0</v>
      </c>
      <c r="AP46" s="98">
        <f>IFERROR(VLOOKUP($B46,'[4]ACT DEN8.1'!$Z$3:$AH$126,5,FALSE),0)</f>
        <v>0</v>
      </c>
      <c r="AQ46" s="98">
        <f>IFERROR(VLOOKUP($B46,'[4]ACT DEN8.1'!$Z$3:$AH$126,6,FALSE),0)</f>
        <v>0</v>
      </c>
      <c r="AR46" s="98">
        <f>IFERROR(VLOOKUP($B46,'[4]ACT DEN8.1'!$Z$3:$AH$126,7,FALSE),0)</f>
        <v>0</v>
      </c>
      <c r="AS46" s="98">
        <f>IFERROR(VLOOKUP($B46,'[4]ACT DEN8.1'!$Z$3:$AH$126,8,FALSE),0)</f>
        <v>0</v>
      </c>
      <c r="AT46" s="60"/>
      <c r="AU46" s="60"/>
      <c r="AV46" s="60"/>
      <c r="AW46" s="60"/>
      <c r="AX46" s="60"/>
      <c r="AY46" s="6">
        <f t="shared" si="3"/>
        <v>0</v>
      </c>
    </row>
    <row r="47" spans="1:51" s="61" customFormat="1" ht="15" thickBot="1" x14ac:dyDescent="0.25">
      <c r="A47" s="1" t="s">
        <v>75</v>
      </c>
      <c r="B47" s="184" t="s">
        <v>74</v>
      </c>
      <c r="C47" s="59"/>
      <c r="D47" s="89"/>
      <c r="E47" s="98">
        <f>IFERROR(VLOOKUP($B47,'[4]NUM8.1'!$H$3:$P$174,2,FALSE),0)</f>
        <v>5</v>
      </c>
      <c r="F47" s="98">
        <f>IFERROR(VLOOKUP($B47,'[4]NUM8.1'!$H$3:$P$174,3,FALSE),0)</f>
        <v>5</v>
      </c>
      <c r="G47" s="98">
        <f>IFERROR(VLOOKUP($B47,'[4]NUM8.1'!$H$3:$P$174,4,FALSE),0)</f>
        <v>10</v>
      </c>
      <c r="H47" s="98">
        <f>IFERROR(VLOOKUP($B47,'[4]NUM8.1'!$H$3:$P$174,5,FALSE),0)</f>
        <v>0</v>
      </c>
      <c r="I47" s="98">
        <f>IFERROR(VLOOKUP($B47,'[4]NUM8.1'!$H$3:$P$174,6,FALSE),0)</f>
        <v>7</v>
      </c>
      <c r="J47" s="98">
        <f>IFERROR(VLOOKUP($B47,'[4]NUM8.1'!$H$3:$P$174,7,FALSE),0)</f>
        <v>7</v>
      </c>
      <c r="K47" s="98">
        <f>IFERROR(VLOOKUP($B47,'[4]NUM8.1'!$H$3:$P$174,8,FALSE),0)</f>
        <v>6</v>
      </c>
      <c r="L47" s="87"/>
      <c r="M47" s="87"/>
      <c r="N47" s="87"/>
      <c r="O47" s="86"/>
      <c r="P47" s="86"/>
      <c r="Q47" s="6">
        <f t="shared" si="23"/>
        <v>40</v>
      </c>
      <c r="R47" s="4"/>
      <c r="S47" s="15">
        <f>IFERROR(VLOOKUP($B47,'[1]DEN8.1'!$H$3:$J$159,2,FALSE),0)</f>
        <v>17</v>
      </c>
      <c r="T47" s="45">
        <f>+S47+(Z47+AA47+AB47+AC47)-(AM47+AN47+AO47+AP47)</f>
        <v>17</v>
      </c>
      <c r="U47" s="15">
        <f>IFERROR(VLOOKUP($B47,'[4]DEN8.1'!$H$3:$J$175,2,FALSE),0)</f>
        <v>15</v>
      </c>
      <c r="V47" s="3"/>
      <c r="W47" s="3"/>
      <c r="X47" s="6"/>
      <c r="Y47" s="9"/>
      <c r="Z47" s="98">
        <f>IFERROR(VLOOKUP($B47,'[4]ACT DEN8.1'!$H$3:$P$151,2,FALSE),0)</f>
        <v>0</v>
      </c>
      <c r="AA47" s="98">
        <f>IFERROR(VLOOKUP($B47,'[4]ACT DEN8.1'!$H$3:$P$151,3,FALSE),0)</f>
        <v>0</v>
      </c>
      <c r="AB47" s="98">
        <f>IFERROR(VLOOKUP($B47,'[4]ACT DEN8.1'!$H$3:$P$151,4,FALSE),0)</f>
        <v>0</v>
      </c>
      <c r="AC47" s="98">
        <f>IFERROR(VLOOKUP($B47,'[4]ACT DEN8.1'!$H$3:$P$151,5,FALSE),0)</f>
        <v>0</v>
      </c>
      <c r="AD47" s="98">
        <f>IFERROR(VLOOKUP($B47,'[4]ACT DEN8.1'!$H$3:$P$151,6,FALSE),0)</f>
        <v>0</v>
      </c>
      <c r="AE47" s="98">
        <f>IFERROR(VLOOKUP($B47,'[4]ACT DEN8.1'!$H$3:$P$151,7,FALSE),0)</f>
        <v>0</v>
      </c>
      <c r="AF47" s="98">
        <f>IFERROR(VLOOKUP($B47,'[4]ACT DEN8.1'!$H$3:$P$151,8,FALSE),0)</f>
        <v>0</v>
      </c>
      <c r="AG47" s="2"/>
      <c r="AH47" s="2"/>
      <c r="AI47" s="7"/>
      <c r="AJ47" s="2"/>
      <c r="AK47" s="2"/>
      <c r="AL47" s="6">
        <f t="shared" si="14"/>
        <v>0</v>
      </c>
      <c r="AM47" s="98">
        <f>IFERROR(VLOOKUP($B47,'[4]ACT DEN8.1'!$Z$3:$AH$126,2,FALSE),0)</f>
        <v>0</v>
      </c>
      <c r="AN47" s="98">
        <f>IFERROR(VLOOKUP($B47,'[4]ACT DEN8.1'!$Z$3:$AH$126,3,FALSE),0)</f>
        <v>0</v>
      </c>
      <c r="AO47" s="98">
        <f>IFERROR(VLOOKUP($B47,'[4]ACT DEN8.1'!$Z$3:$AH$126,4,FALSE),0)</f>
        <v>0</v>
      </c>
      <c r="AP47" s="98">
        <f>IFERROR(VLOOKUP($B47,'[4]ACT DEN8.1'!$Z$3:$AH$126,5,FALSE),0)</f>
        <v>0</v>
      </c>
      <c r="AQ47" s="98">
        <f>IFERROR(VLOOKUP($B47,'[4]ACT DEN8.1'!$Z$3:$AH$126,6,FALSE),0)</f>
        <v>0</v>
      </c>
      <c r="AR47" s="98">
        <f>IFERROR(VLOOKUP($B47,'[4]ACT DEN8.1'!$Z$3:$AH$126,7,FALSE),0)</f>
        <v>0</v>
      </c>
      <c r="AS47" s="98">
        <f>IFERROR(VLOOKUP($B47,'[4]ACT DEN8.1'!$Z$3:$AH$126,8,FALSE),0)</f>
        <v>0</v>
      </c>
      <c r="AT47" s="60"/>
      <c r="AU47" s="60"/>
      <c r="AV47" s="60"/>
      <c r="AW47" s="60"/>
      <c r="AX47" s="60"/>
      <c r="AY47" s="6">
        <f t="shared" si="3"/>
        <v>0</v>
      </c>
    </row>
    <row r="48" spans="1:51" s="61" customFormat="1" ht="15" thickBot="1" x14ac:dyDescent="0.25">
      <c r="A48" s="351" t="s">
        <v>194</v>
      </c>
      <c r="B48" s="352"/>
      <c r="C48" s="276">
        <f>+D48/Metas!L76</f>
        <v>1.518523174501009</v>
      </c>
      <c r="D48" s="17">
        <f>+Q48/R48</f>
        <v>0.11395582329317269</v>
      </c>
      <c r="E48" s="12">
        <f t="shared" ref="E48:P48" si="25">SUM(E38:E47)</f>
        <v>41</v>
      </c>
      <c r="F48" s="12">
        <f t="shared" si="25"/>
        <v>26</v>
      </c>
      <c r="G48" s="12">
        <f t="shared" si="25"/>
        <v>62</v>
      </c>
      <c r="H48" s="12">
        <f t="shared" si="25"/>
        <v>42</v>
      </c>
      <c r="I48" s="12">
        <f t="shared" ref="I48" si="26">SUM(I38:I47)</f>
        <v>135</v>
      </c>
      <c r="J48" s="12">
        <f t="shared" ref="J48:K48" si="27">SUM(J38:J47)</f>
        <v>106</v>
      </c>
      <c r="K48" s="12">
        <f t="shared" si="27"/>
        <v>42</v>
      </c>
      <c r="L48" s="12">
        <f t="shared" si="25"/>
        <v>0</v>
      </c>
      <c r="M48" s="12">
        <f t="shared" si="25"/>
        <v>0</v>
      </c>
      <c r="N48" s="12">
        <f t="shared" si="25"/>
        <v>0</v>
      </c>
      <c r="O48" s="12">
        <f t="shared" si="25"/>
        <v>0</v>
      </c>
      <c r="P48" s="132">
        <f t="shared" si="25"/>
        <v>0</v>
      </c>
      <c r="Q48" s="12">
        <f>SUM(Q38:Q47)</f>
        <v>454</v>
      </c>
      <c r="R48" s="13">
        <f>+Y48-U48</f>
        <v>3984</v>
      </c>
      <c r="S48" s="12">
        <f t="shared" ref="S48:X48" si="28">SUM(S38:S47)</f>
        <v>324</v>
      </c>
      <c r="T48" s="12">
        <f>SUM(T38:T47)</f>
        <v>331</v>
      </c>
      <c r="U48" s="12">
        <f t="shared" si="28"/>
        <v>331</v>
      </c>
      <c r="V48" s="11">
        <f t="shared" si="28"/>
        <v>0</v>
      </c>
      <c r="W48" s="11">
        <f t="shared" si="28"/>
        <v>0</v>
      </c>
      <c r="X48" s="11">
        <f t="shared" si="28"/>
        <v>0</v>
      </c>
      <c r="Y48" s="14">
        <v>4315</v>
      </c>
      <c r="Z48" s="11">
        <f>SUM(Z38:Z47)</f>
        <v>3</v>
      </c>
      <c r="AA48" s="11">
        <f t="shared" ref="AA48:AK48" si="29">SUM(AA38:AA47)</f>
        <v>0</v>
      </c>
      <c r="AB48" s="11">
        <f t="shared" si="29"/>
        <v>1</v>
      </c>
      <c r="AC48" s="11">
        <f t="shared" si="29"/>
        <v>3</v>
      </c>
      <c r="AD48" s="11">
        <f t="shared" ref="AD48:AE48" si="30">SUM(AD38:AD47)</f>
        <v>4</v>
      </c>
      <c r="AE48" s="11">
        <f t="shared" si="30"/>
        <v>4</v>
      </c>
      <c r="AF48" s="11">
        <f t="shared" si="29"/>
        <v>5</v>
      </c>
      <c r="AG48" s="11">
        <f t="shared" si="29"/>
        <v>0</v>
      </c>
      <c r="AH48" s="11">
        <f t="shared" si="29"/>
        <v>0</v>
      </c>
      <c r="AI48" s="11">
        <f t="shared" si="29"/>
        <v>0</v>
      </c>
      <c r="AJ48" s="11">
        <f t="shared" si="29"/>
        <v>0</v>
      </c>
      <c r="AK48" s="11">
        <f t="shared" si="29"/>
        <v>0</v>
      </c>
      <c r="AL48" s="11">
        <f t="shared" si="14"/>
        <v>20</v>
      </c>
      <c r="AM48" s="11">
        <f t="shared" ref="AM48:AX48" si="31">SUM(AM38:AM47)</f>
        <v>0</v>
      </c>
      <c r="AN48" s="11">
        <f t="shared" si="31"/>
        <v>0</v>
      </c>
      <c r="AO48" s="11">
        <f t="shared" si="31"/>
        <v>0</v>
      </c>
      <c r="AP48" s="11">
        <f t="shared" si="31"/>
        <v>0</v>
      </c>
      <c r="AQ48" s="11">
        <f t="shared" ref="AQ48:AR48" si="32">SUM(AQ38:AQ47)</f>
        <v>0</v>
      </c>
      <c r="AR48" s="11">
        <f t="shared" si="32"/>
        <v>0</v>
      </c>
      <c r="AS48" s="11">
        <f t="shared" si="31"/>
        <v>0</v>
      </c>
      <c r="AT48" s="11">
        <f t="shared" si="31"/>
        <v>0</v>
      </c>
      <c r="AU48" s="11">
        <f t="shared" si="31"/>
        <v>0</v>
      </c>
      <c r="AV48" s="11">
        <f t="shared" si="31"/>
        <v>0</v>
      </c>
      <c r="AW48" s="11">
        <f t="shared" si="31"/>
        <v>0</v>
      </c>
      <c r="AX48" s="11">
        <f t="shared" si="31"/>
        <v>0</v>
      </c>
      <c r="AY48" s="11">
        <f t="shared" si="3"/>
        <v>0</v>
      </c>
    </row>
    <row r="49" spans="1:51" s="61" customFormat="1" ht="15" thickBot="1" x14ac:dyDescent="0.25">
      <c r="A49" s="1" t="s">
        <v>89</v>
      </c>
      <c r="B49" s="184" t="s">
        <v>76</v>
      </c>
      <c r="C49" s="59"/>
      <c r="D49" s="89"/>
      <c r="E49" s="98">
        <f>IFERROR(VLOOKUP($B49,'[4]NUM8.1'!$H$3:$P$174,2,FALSE),0)</f>
        <v>21</v>
      </c>
      <c r="F49" s="98">
        <f>IFERROR(VLOOKUP($B49,'[4]NUM8.1'!$H$3:$P$174,3,FALSE),0)</f>
        <v>0</v>
      </c>
      <c r="G49" s="98">
        <f>IFERROR(VLOOKUP($B49,'[4]NUM8.1'!$H$3:$P$174,4,FALSE),0)</f>
        <v>0</v>
      </c>
      <c r="H49" s="98">
        <f>IFERROR(VLOOKUP($B49,'[4]NUM8.1'!$H$3:$P$174,5,FALSE),0)</f>
        <v>0</v>
      </c>
      <c r="I49" s="98">
        <f>IFERROR(VLOOKUP($B49,'[4]NUM8.1'!$H$3:$P$174,6,FALSE),0)</f>
        <v>12</v>
      </c>
      <c r="J49" s="98">
        <f>IFERROR(VLOOKUP($B49,'[4]NUM8.1'!$H$3:$P$174,7,FALSE),0)</f>
        <v>6</v>
      </c>
      <c r="K49" s="98">
        <f>IFERROR(VLOOKUP($B49,'[4]NUM8.1'!$H$3:$P$174,8,FALSE),0)</f>
        <v>5</v>
      </c>
      <c r="L49" s="90"/>
      <c r="M49" s="90"/>
      <c r="N49" s="90"/>
      <c r="O49" s="82"/>
      <c r="P49" s="86"/>
      <c r="Q49" s="6">
        <f t="shared" ref="Q49:Q61" si="33">SUM(E49:P49)</f>
        <v>44</v>
      </c>
      <c r="R49" s="4"/>
      <c r="S49" s="15">
        <f>IFERROR(VLOOKUP($B49,'[1]DEN8.1'!$H$3:$J$159,2,FALSE),0)</f>
        <v>164</v>
      </c>
      <c r="T49" s="45">
        <f>+S49+(Z49+AA49+AB49+AC49)-(AM49+AN49+AO49+AP49)</f>
        <v>170</v>
      </c>
      <c r="U49" s="15">
        <f>IFERROR(VLOOKUP($B49,'[4]DEN8.1'!$H$3:$J$175,2,FALSE),0)</f>
        <v>188</v>
      </c>
      <c r="V49" s="3"/>
      <c r="W49" s="3"/>
      <c r="X49" s="6"/>
      <c r="Y49" s="9"/>
      <c r="Z49" s="98">
        <f>IFERROR(VLOOKUP($B49,'[4]ACT DEN8.1'!$H$3:$P$151,2,FALSE),0)</f>
        <v>0</v>
      </c>
      <c r="AA49" s="98">
        <f>IFERROR(VLOOKUP($B49,'[4]ACT DEN8.1'!$H$3:$P$151,3,FALSE),0)</f>
        <v>3</v>
      </c>
      <c r="AB49" s="98">
        <f>IFERROR(VLOOKUP($B49,'[4]ACT DEN8.1'!$H$3:$P$151,4,FALSE),0)</f>
        <v>0</v>
      </c>
      <c r="AC49" s="98">
        <f>IFERROR(VLOOKUP($B49,'[4]ACT DEN8.1'!$H$3:$P$151,5,FALSE),0)</f>
        <v>3</v>
      </c>
      <c r="AD49" s="98">
        <f>IFERROR(VLOOKUP($B49,'[4]ACT DEN8.1'!$H$3:$P$151,6,FALSE),0)</f>
        <v>6</v>
      </c>
      <c r="AE49" s="98">
        <f>IFERROR(VLOOKUP($B49,'[4]ACT DEN8.1'!$H$3:$P$151,7,FALSE),0)</f>
        <v>5</v>
      </c>
      <c r="AF49" s="98">
        <f>IFERROR(VLOOKUP($B49,'[4]ACT DEN8.1'!$H$3:$P$151,8,FALSE),0)</f>
        <v>6</v>
      </c>
      <c r="AG49" s="86"/>
      <c r="AH49" s="86"/>
      <c r="AI49" s="88"/>
      <c r="AJ49" s="86"/>
      <c r="AK49" s="86"/>
      <c r="AL49" s="6">
        <f t="shared" si="14"/>
        <v>23</v>
      </c>
      <c r="AM49" s="98">
        <f>IFERROR(VLOOKUP($B49,'[4]ACT DEN8.1'!$Z$3:$AH$126,2,FALSE),0)</f>
        <v>0</v>
      </c>
      <c r="AN49" s="98">
        <f>IFERROR(VLOOKUP($B49,'[4]ACT DEN8.1'!$Z$3:$AH$126,3,FALSE),0)</f>
        <v>0</v>
      </c>
      <c r="AO49" s="98">
        <f>IFERROR(VLOOKUP($B49,'[4]ACT DEN8.1'!$Z$3:$AH$126,4,FALSE),0)</f>
        <v>0</v>
      </c>
      <c r="AP49" s="98">
        <f>IFERROR(VLOOKUP($B49,'[4]ACT DEN8.1'!$Z$3:$AH$126,5,FALSE),0)</f>
        <v>0</v>
      </c>
      <c r="AQ49" s="98">
        <f>IFERROR(VLOOKUP($B49,'[4]ACT DEN8.1'!$Z$3:$AH$126,6,FALSE),0)</f>
        <v>0</v>
      </c>
      <c r="AR49" s="98">
        <f>IFERROR(VLOOKUP($B49,'[4]ACT DEN8.1'!$Z$3:$AH$126,7,FALSE),0)</f>
        <v>0</v>
      </c>
      <c r="AS49" s="98">
        <f>IFERROR(VLOOKUP($B49,'[4]ACT DEN8.1'!$Z$3:$AH$126,8,FALSE),0)</f>
        <v>0</v>
      </c>
      <c r="AT49" s="87"/>
      <c r="AU49" s="87"/>
      <c r="AV49" s="87"/>
      <c r="AW49" s="87"/>
      <c r="AX49" s="87"/>
      <c r="AY49" s="6">
        <f t="shared" si="3"/>
        <v>0</v>
      </c>
    </row>
    <row r="50" spans="1:51" s="61" customFormat="1" ht="15" thickBot="1" x14ac:dyDescent="0.25">
      <c r="A50" s="1" t="s">
        <v>89</v>
      </c>
      <c r="B50" s="184" t="s">
        <v>77</v>
      </c>
      <c r="C50" s="59"/>
      <c r="D50" s="89"/>
      <c r="E50" s="98">
        <f>IFERROR(VLOOKUP($B50,'[4]NUM8.1'!$H$3:$P$174,2,FALSE),0)</f>
        <v>1</v>
      </c>
      <c r="F50" s="98">
        <f>IFERROR(VLOOKUP($B50,'[4]NUM8.1'!$H$3:$P$174,3,FALSE),0)</f>
        <v>0</v>
      </c>
      <c r="G50" s="98">
        <f>IFERROR(VLOOKUP($B50,'[4]NUM8.1'!$H$3:$P$174,4,FALSE),0)</f>
        <v>0</v>
      </c>
      <c r="H50" s="98">
        <f>IFERROR(VLOOKUP($B50,'[4]NUM8.1'!$H$3:$P$174,5,FALSE),0)</f>
        <v>3</v>
      </c>
      <c r="I50" s="98">
        <f>IFERROR(VLOOKUP($B50,'[4]NUM8.1'!$H$3:$P$174,6,FALSE),0)</f>
        <v>0</v>
      </c>
      <c r="J50" s="98">
        <f>IFERROR(VLOOKUP($B50,'[4]NUM8.1'!$H$3:$P$174,7,FALSE),0)</f>
        <v>0</v>
      </c>
      <c r="K50" s="98">
        <f>IFERROR(VLOOKUP($B50,'[4]NUM8.1'!$H$3:$P$174,8,FALSE),0)</f>
        <v>15</v>
      </c>
      <c r="L50" s="90"/>
      <c r="M50" s="90"/>
      <c r="N50" s="90"/>
      <c r="O50" s="82"/>
      <c r="P50" s="86"/>
      <c r="Q50" s="6">
        <f t="shared" si="33"/>
        <v>19</v>
      </c>
      <c r="R50" s="4"/>
      <c r="S50" s="15">
        <f>IFERROR(VLOOKUP($B50,'[1]DEN8.1'!$H$3:$J$159,2,FALSE),0)</f>
        <v>22</v>
      </c>
      <c r="T50" s="45">
        <f>+S50+(Z50+AA50+AB50+AC50)-(AM50+AN50+AO50+AP50)</f>
        <v>23</v>
      </c>
      <c r="U50" s="15">
        <f>IFERROR(VLOOKUP($B50,'[4]DEN8.1'!$H$3:$J$175,2,FALSE),0)</f>
        <v>22</v>
      </c>
      <c r="V50" s="3"/>
      <c r="W50" s="3"/>
      <c r="X50" s="6"/>
      <c r="Y50" s="9"/>
      <c r="Z50" s="98">
        <f>IFERROR(VLOOKUP($B50,'[4]ACT DEN8.1'!$H$3:$P$151,2,FALSE),0)</f>
        <v>0</v>
      </c>
      <c r="AA50" s="98">
        <f>IFERROR(VLOOKUP($B50,'[4]ACT DEN8.1'!$H$3:$P$151,3,FALSE),0)</f>
        <v>0</v>
      </c>
      <c r="AB50" s="98">
        <f>IFERROR(VLOOKUP($B50,'[4]ACT DEN8.1'!$H$3:$P$151,4,FALSE),0)</f>
        <v>1</v>
      </c>
      <c r="AC50" s="98">
        <f>IFERROR(VLOOKUP($B50,'[4]ACT DEN8.1'!$H$3:$P$151,5,FALSE),0)</f>
        <v>0</v>
      </c>
      <c r="AD50" s="98">
        <f>IFERROR(VLOOKUP($B50,'[4]ACT DEN8.1'!$H$3:$P$151,6,FALSE),0)</f>
        <v>0</v>
      </c>
      <c r="AE50" s="98">
        <f>IFERROR(VLOOKUP($B50,'[4]ACT DEN8.1'!$H$3:$P$151,7,FALSE),0)</f>
        <v>0</v>
      </c>
      <c r="AF50" s="98">
        <f>IFERROR(VLOOKUP($B50,'[4]ACT DEN8.1'!$H$3:$P$151,8,FALSE),0)</f>
        <v>0</v>
      </c>
      <c r="AG50" s="86"/>
      <c r="AH50" s="86"/>
      <c r="AI50" s="88"/>
      <c r="AJ50" s="86"/>
      <c r="AK50" s="86"/>
      <c r="AL50" s="6">
        <f t="shared" si="14"/>
        <v>1</v>
      </c>
      <c r="AM50" s="98">
        <f>IFERROR(VLOOKUP($B50,'[4]ACT DEN8.1'!$Z$3:$AH$126,2,FALSE),0)</f>
        <v>0</v>
      </c>
      <c r="AN50" s="98">
        <f>IFERROR(VLOOKUP($B50,'[4]ACT DEN8.1'!$Z$3:$AH$126,3,FALSE),0)</f>
        <v>0</v>
      </c>
      <c r="AO50" s="98">
        <f>IFERROR(VLOOKUP($B50,'[4]ACT DEN8.1'!$Z$3:$AH$126,4,FALSE),0)</f>
        <v>0</v>
      </c>
      <c r="AP50" s="98">
        <f>IFERROR(VLOOKUP($B50,'[4]ACT DEN8.1'!$Z$3:$AH$126,5,FALSE),0)</f>
        <v>0</v>
      </c>
      <c r="AQ50" s="98">
        <f>IFERROR(VLOOKUP($B50,'[4]ACT DEN8.1'!$Z$3:$AH$126,6,FALSE),0)</f>
        <v>0</v>
      </c>
      <c r="AR50" s="98">
        <f>IFERROR(VLOOKUP($B50,'[4]ACT DEN8.1'!$Z$3:$AH$126,7,FALSE),0)</f>
        <v>0</v>
      </c>
      <c r="AS50" s="98">
        <f>IFERROR(VLOOKUP($B50,'[4]ACT DEN8.1'!$Z$3:$AH$126,8,FALSE),0)</f>
        <v>0</v>
      </c>
      <c r="AT50" s="87"/>
      <c r="AU50" s="87"/>
      <c r="AV50" s="87"/>
      <c r="AW50" s="87"/>
      <c r="AX50" s="87"/>
      <c r="AY50" s="6">
        <f t="shared" si="3"/>
        <v>0</v>
      </c>
    </row>
    <row r="51" spans="1:51" s="61" customFormat="1" ht="15" thickBot="1" x14ac:dyDescent="0.25">
      <c r="A51" s="1" t="s">
        <v>89</v>
      </c>
      <c r="B51" s="184" t="s">
        <v>78</v>
      </c>
      <c r="C51" s="59"/>
      <c r="D51" s="89"/>
      <c r="E51" s="98">
        <f>IFERROR(VLOOKUP($B51,'[4]NUM8.1'!$H$3:$P$174,2,FALSE),0)</f>
        <v>1</v>
      </c>
      <c r="F51" s="98">
        <f>IFERROR(VLOOKUP($B51,'[4]NUM8.1'!$H$3:$P$174,3,FALSE),0)</f>
        <v>0</v>
      </c>
      <c r="G51" s="98">
        <f>IFERROR(VLOOKUP($B51,'[4]NUM8.1'!$H$3:$P$174,4,FALSE),0)</f>
        <v>0</v>
      </c>
      <c r="H51" s="98">
        <f>IFERROR(VLOOKUP($B51,'[4]NUM8.1'!$H$3:$P$174,5,FALSE),0)</f>
        <v>3</v>
      </c>
      <c r="I51" s="98">
        <f>IFERROR(VLOOKUP($B51,'[4]NUM8.1'!$H$3:$P$174,6,FALSE),0)</f>
        <v>2</v>
      </c>
      <c r="J51" s="98">
        <f>IFERROR(VLOOKUP($B51,'[4]NUM8.1'!$H$3:$P$174,7,FALSE),0)</f>
        <v>5</v>
      </c>
      <c r="K51" s="98">
        <f>IFERROR(VLOOKUP($B51,'[4]NUM8.1'!$H$3:$P$174,8,FALSE),0)</f>
        <v>2</v>
      </c>
      <c r="L51" s="90"/>
      <c r="M51" s="90"/>
      <c r="N51" s="90"/>
      <c r="O51" s="82"/>
      <c r="P51" s="86"/>
      <c r="Q51" s="6">
        <f t="shared" si="33"/>
        <v>13</v>
      </c>
      <c r="R51" s="4"/>
      <c r="S51" s="15">
        <f>IFERROR(VLOOKUP($B51,'[1]DEN8.1'!$H$3:$J$159,2,FALSE),0)</f>
        <v>18</v>
      </c>
      <c r="T51" s="45">
        <f>+S51+(Z51+AA51+AB51+AC51)-(AM51+AN51+AO51+AP51)</f>
        <v>19</v>
      </c>
      <c r="U51" s="15">
        <f>IFERROR(VLOOKUP($B51,'[4]DEN8.1'!$H$3:$J$175,2,FALSE),0)</f>
        <v>20</v>
      </c>
      <c r="V51" s="3"/>
      <c r="W51" s="3"/>
      <c r="X51" s="6"/>
      <c r="Y51" s="9"/>
      <c r="Z51" s="98">
        <f>IFERROR(VLOOKUP($B51,'[4]ACT DEN8.1'!$H$3:$P$151,2,FALSE),0)</f>
        <v>0</v>
      </c>
      <c r="AA51" s="98">
        <f>IFERROR(VLOOKUP($B51,'[4]ACT DEN8.1'!$H$3:$P$151,3,FALSE),0)</f>
        <v>0</v>
      </c>
      <c r="AB51" s="98">
        <f>IFERROR(VLOOKUP($B51,'[4]ACT DEN8.1'!$H$3:$P$151,4,FALSE),0)</f>
        <v>0</v>
      </c>
      <c r="AC51" s="98">
        <f>IFERROR(VLOOKUP($B51,'[4]ACT DEN8.1'!$H$3:$P$151,5,FALSE),0)</f>
        <v>1</v>
      </c>
      <c r="AD51" s="98">
        <f>IFERROR(VLOOKUP($B51,'[4]ACT DEN8.1'!$H$3:$P$151,6,FALSE),0)</f>
        <v>0</v>
      </c>
      <c r="AE51" s="98">
        <f>IFERROR(VLOOKUP($B51,'[4]ACT DEN8.1'!$H$3:$P$151,7,FALSE),0)</f>
        <v>1</v>
      </c>
      <c r="AF51" s="98">
        <f>IFERROR(VLOOKUP($B51,'[4]ACT DEN8.1'!$H$3:$P$151,8,FALSE),0)</f>
        <v>0</v>
      </c>
      <c r="AG51" s="86"/>
      <c r="AH51" s="86"/>
      <c r="AI51" s="88"/>
      <c r="AJ51" s="86"/>
      <c r="AK51" s="86"/>
      <c r="AL51" s="6">
        <f t="shared" si="14"/>
        <v>2</v>
      </c>
      <c r="AM51" s="98">
        <f>IFERROR(VLOOKUP($B51,'[4]ACT DEN8.1'!$Z$3:$AH$126,2,FALSE),0)</f>
        <v>0</v>
      </c>
      <c r="AN51" s="98">
        <f>IFERROR(VLOOKUP($B51,'[4]ACT DEN8.1'!$Z$3:$AH$126,3,FALSE),0)</f>
        <v>0</v>
      </c>
      <c r="AO51" s="98">
        <f>IFERROR(VLOOKUP($B51,'[4]ACT DEN8.1'!$Z$3:$AH$126,4,FALSE),0)</f>
        <v>0</v>
      </c>
      <c r="AP51" s="98">
        <f>IFERROR(VLOOKUP($B51,'[4]ACT DEN8.1'!$Z$3:$AH$126,5,FALSE),0)</f>
        <v>0</v>
      </c>
      <c r="AQ51" s="98">
        <f>IFERROR(VLOOKUP($B51,'[4]ACT DEN8.1'!$Z$3:$AH$126,6,FALSE),0)</f>
        <v>0</v>
      </c>
      <c r="AR51" s="98">
        <f>IFERROR(VLOOKUP($B51,'[4]ACT DEN8.1'!$Z$3:$AH$126,7,FALSE),0)</f>
        <v>0</v>
      </c>
      <c r="AS51" s="98">
        <f>IFERROR(VLOOKUP($B51,'[4]ACT DEN8.1'!$Z$3:$AH$126,8,FALSE),0)</f>
        <v>0</v>
      </c>
      <c r="AT51" s="91"/>
      <c r="AU51" s="91"/>
      <c r="AV51" s="91"/>
      <c r="AW51" s="91"/>
      <c r="AX51" s="91"/>
      <c r="AY51" s="6">
        <f t="shared" si="3"/>
        <v>0</v>
      </c>
    </row>
    <row r="52" spans="1:51" s="61" customFormat="1" ht="15" thickBot="1" x14ac:dyDescent="0.25">
      <c r="A52" s="1" t="s">
        <v>89</v>
      </c>
      <c r="B52" s="184" t="s">
        <v>79</v>
      </c>
      <c r="C52" s="59"/>
      <c r="D52" s="89"/>
      <c r="E52" s="98">
        <f>IFERROR(VLOOKUP($B52,'[4]NUM8.1'!$H$3:$P$174,2,FALSE),0)</f>
        <v>2</v>
      </c>
      <c r="F52" s="98">
        <f>IFERROR(VLOOKUP($B52,'[4]NUM8.1'!$H$3:$P$174,3,FALSE),0)</f>
        <v>1</v>
      </c>
      <c r="G52" s="98">
        <f>IFERROR(VLOOKUP($B52,'[4]NUM8.1'!$H$3:$P$174,4,FALSE),0)</f>
        <v>4</v>
      </c>
      <c r="H52" s="98">
        <f>IFERROR(VLOOKUP($B52,'[4]NUM8.1'!$H$3:$P$174,5,FALSE),0)</f>
        <v>4</v>
      </c>
      <c r="I52" s="98">
        <f>IFERROR(VLOOKUP($B52,'[4]NUM8.1'!$H$3:$P$174,6,FALSE),0)</f>
        <v>1</v>
      </c>
      <c r="J52" s="98">
        <f>IFERROR(VLOOKUP($B52,'[4]NUM8.1'!$H$3:$P$174,7,FALSE),0)</f>
        <v>1</v>
      </c>
      <c r="K52" s="98">
        <f>IFERROR(VLOOKUP($B52,'[4]NUM8.1'!$H$3:$P$174,8,FALSE),0)</f>
        <v>5</v>
      </c>
      <c r="L52" s="90"/>
      <c r="M52" s="90"/>
      <c r="N52" s="90"/>
      <c r="O52" s="82"/>
      <c r="P52" s="86"/>
      <c r="Q52" s="6">
        <f t="shared" si="33"/>
        <v>18</v>
      </c>
      <c r="R52" s="4"/>
      <c r="S52" s="15">
        <f>IFERROR(VLOOKUP($B52,'[1]DEN8.1'!$H$3:$J$159,2,FALSE),0)</f>
        <v>17</v>
      </c>
      <c r="T52" s="45">
        <f t="shared" ref="T52:T58" si="34">+S52+(Z52+AA52+AB52+AC52)-(AM52+AN52+AO52+AP52)</f>
        <v>18</v>
      </c>
      <c r="U52" s="15">
        <f>IFERROR(VLOOKUP($B52,'[4]DEN8.1'!$H$3:$J$175,2,FALSE),0)</f>
        <v>7</v>
      </c>
      <c r="V52" s="3"/>
      <c r="W52" s="3"/>
      <c r="X52" s="6"/>
      <c r="Y52" s="9"/>
      <c r="Z52" s="98">
        <f>IFERROR(VLOOKUP($B52,'[4]ACT DEN8.1'!$H$3:$P$151,2,FALSE),0)</f>
        <v>0</v>
      </c>
      <c r="AA52" s="98">
        <f>IFERROR(VLOOKUP($B52,'[4]ACT DEN8.1'!$H$3:$P$151,3,FALSE),0)</f>
        <v>1</v>
      </c>
      <c r="AB52" s="98">
        <f>IFERROR(VLOOKUP($B52,'[4]ACT DEN8.1'!$H$3:$P$151,4,FALSE),0)</f>
        <v>0</v>
      </c>
      <c r="AC52" s="98">
        <f>IFERROR(VLOOKUP($B52,'[4]ACT DEN8.1'!$H$3:$P$151,5,FALSE),0)</f>
        <v>0</v>
      </c>
      <c r="AD52" s="98">
        <f>IFERROR(VLOOKUP($B52,'[4]ACT DEN8.1'!$H$3:$P$151,6,FALSE),0)</f>
        <v>0</v>
      </c>
      <c r="AE52" s="98">
        <f>IFERROR(VLOOKUP($B52,'[4]ACT DEN8.1'!$H$3:$P$151,7,FALSE),0)</f>
        <v>0</v>
      </c>
      <c r="AF52" s="98">
        <f>IFERROR(VLOOKUP($B52,'[4]ACT DEN8.1'!$H$3:$P$151,8,FALSE),0)</f>
        <v>0</v>
      </c>
      <c r="AG52" s="86"/>
      <c r="AH52" s="86"/>
      <c r="AI52" s="88"/>
      <c r="AJ52" s="86"/>
      <c r="AK52" s="86"/>
      <c r="AL52" s="6">
        <f t="shared" si="14"/>
        <v>1</v>
      </c>
      <c r="AM52" s="98">
        <f>IFERROR(VLOOKUP($B52,'[4]ACT DEN8.1'!$Z$3:$AH$126,2,FALSE),0)</f>
        <v>0</v>
      </c>
      <c r="AN52" s="98">
        <f>IFERROR(VLOOKUP($B52,'[4]ACT DEN8.1'!$Z$3:$AH$126,3,FALSE),0)</f>
        <v>0</v>
      </c>
      <c r="AO52" s="98">
        <f>IFERROR(VLOOKUP($B52,'[4]ACT DEN8.1'!$Z$3:$AH$126,4,FALSE),0)</f>
        <v>0</v>
      </c>
      <c r="AP52" s="98">
        <f>IFERROR(VLOOKUP($B52,'[4]ACT DEN8.1'!$Z$3:$AH$126,5,FALSE),0)</f>
        <v>0</v>
      </c>
      <c r="AQ52" s="98">
        <f>IFERROR(VLOOKUP($B52,'[4]ACT DEN8.1'!$Z$3:$AH$126,6,FALSE),0)</f>
        <v>0</v>
      </c>
      <c r="AR52" s="98">
        <f>IFERROR(VLOOKUP($B52,'[4]ACT DEN8.1'!$Z$3:$AH$126,7,FALSE),0)</f>
        <v>0</v>
      </c>
      <c r="AS52" s="98">
        <f>IFERROR(VLOOKUP($B52,'[4]ACT DEN8.1'!$Z$3:$AH$126,8,FALSE),0)</f>
        <v>0</v>
      </c>
      <c r="AT52" s="87"/>
      <c r="AU52" s="87"/>
      <c r="AV52" s="87"/>
      <c r="AW52" s="87"/>
      <c r="AX52" s="87"/>
      <c r="AY52" s="6">
        <f>SUM(AM52:AX52)</f>
        <v>0</v>
      </c>
    </row>
    <row r="53" spans="1:51" s="61" customFormat="1" ht="15" thickBot="1" x14ac:dyDescent="0.25">
      <c r="A53" s="1" t="s">
        <v>89</v>
      </c>
      <c r="B53" s="184" t="s">
        <v>80</v>
      </c>
      <c r="C53" s="59"/>
      <c r="D53" s="89"/>
      <c r="E53" s="98">
        <f>IFERROR(VLOOKUP($B53,'[4]NUM8.1'!$H$3:$P$174,2,FALSE),0)</f>
        <v>0</v>
      </c>
      <c r="F53" s="98">
        <f>IFERROR(VLOOKUP($B53,'[4]NUM8.1'!$H$3:$P$174,3,FALSE),0)</f>
        <v>0</v>
      </c>
      <c r="G53" s="98">
        <f>IFERROR(VLOOKUP($B53,'[4]NUM8.1'!$H$3:$P$174,4,FALSE),0)</f>
        <v>0</v>
      </c>
      <c r="H53" s="98">
        <f>IFERROR(VLOOKUP($B53,'[4]NUM8.1'!$H$3:$P$174,5,FALSE),0)</f>
        <v>0</v>
      </c>
      <c r="I53" s="98">
        <f>IFERROR(VLOOKUP($B53,'[4]NUM8.1'!$H$3:$P$174,6,FALSE),0)</f>
        <v>0</v>
      </c>
      <c r="J53" s="98">
        <f>IFERROR(VLOOKUP($B53,'[4]NUM8.1'!$H$3:$P$174,7,FALSE),0)</f>
        <v>0</v>
      </c>
      <c r="K53" s="98">
        <f>IFERROR(VLOOKUP($B53,'[4]NUM8.1'!$H$3:$P$174,8,FALSE),0)</f>
        <v>0</v>
      </c>
      <c r="L53" s="90"/>
      <c r="M53" s="90"/>
      <c r="N53" s="90"/>
      <c r="O53" s="82"/>
      <c r="P53" s="86"/>
      <c r="Q53" s="6">
        <f t="shared" si="33"/>
        <v>0</v>
      </c>
      <c r="R53" s="4"/>
      <c r="S53" s="15">
        <f>IFERROR(VLOOKUP($B53,'[1]DEN8.1'!$H$3:$J$159,2,FALSE),0)</f>
        <v>2</v>
      </c>
      <c r="T53" s="45">
        <f>+S53+(Z53+AA53+AB53+AC53)-(AM53+AN53+AO53+AP53)</f>
        <v>2</v>
      </c>
      <c r="U53" s="15">
        <f>IFERROR(VLOOKUP($B53,'[4]DEN8.1'!$H$3:$J$175,2,FALSE),0)</f>
        <v>4</v>
      </c>
      <c r="V53" s="3"/>
      <c r="W53" s="3"/>
      <c r="X53" s="6"/>
      <c r="Y53" s="9"/>
      <c r="Z53" s="98">
        <f>IFERROR(VLOOKUP($B53,'[4]ACT DEN8.1'!$H$3:$P$151,2,FALSE),0)</f>
        <v>0</v>
      </c>
      <c r="AA53" s="98">
        <f>IFERROR(VLOOKUP($B53,'[4]ACT DEN8.1'!$H$3:$P$151,3,FALSE),0)</f>
        <v>0</v>
      </c>
      <c r="AB53" s="98">
        <f>IFERROR(VLOOKUP($B53,'[4]ACT DEN8.1'!$H$3:$P$151,4,FALSE),0)</f>
        <v>0</v>
      </c>
      <c r="AC53" s="98">
        <f>IFERROR(VLOOKUP($B53,'[4]ACT DEN8.1'!$H$3:$P$151,5,FALSE),0)</f>
        <v>0</v>
      </c>
      <c r="AD53" s="98">
        <f>IFERROR(VLOOKUP($B53,'[4]ACT DEN8.1'!$H$3:$P$151,6,FALSE),0)</f>
        <v>0</v>
      </c>
      <c r="AE53" s="98">
        <f>IFERROR(VLOOKUP($B53,'[4]ACT DEN8.1'!$H$3:$P$151,7,FALSE),0)</f>
        <v>0</v>
      </c>
      <c r="AF53" s="98">
        <f>IFERROR(VLOOKUP($B53,'[4]ACT DEN8.1'!$H$3:$P$151,8,FALSE),0)</f>
        <v>0</v>
      </c>
      <c r="AG53" s="86"/>
      <c r="AH53" s="86"/>
      <c r="AI53" s="88"/>
      <c r="AJ53" s="86"/>
      <c r="AK53" s="86"/>
      <c r="AL53" s="6">
        <f t="shared" si="14"/>
        <v>0</v>
      </c>
      <c r="AM53" s="98">
        <f>IFERROR(VLOOKUP($B53,'[4]ACT DEN8.1'!$Z$3:$AH$126,2,FALSE),0)</f>
        <v>0</v>
      </c>
      <c r="AN53" s="98">
        <f>IFERROR(VLOOKUP($B53,'[4]ACT DEN8.1'!$Z$3:$AH$126,3,FALSE),0)</f>
        <v>0</v>
      </c>
      <c r="AO53" s="98">
        <f>IFERROR(VLOOKUP($B53,'[4]ACT DEN8.1'!$Z$3:$AH$126,4,FALSE),0)</f>
        <v>0</v>
      </c>
      <c r="AP53" s="98">
        <f>IFERROR(VLOOKUP($B53,'[4]ACT DEN8.1'!$Z$3:$AH$126,5,FALSE),0)</f>
        <v>0</v>
      </c>
      <c r="AQ53" s="98">
        <f>IFERROR(VLOOKUP($B53,'[4]ACT DEN8.1'!$Z$3:$AH$126,6,FALSE),0)</f>
        <v>0</v>
      </c>
      <c r="AR53" s="98">
        <f>IFERROR(VLOOKUP($B53,'[4]ACT DEN8.1'!$Z$3:$AH$126,7,FALSE),0)</f>
        <v>0</v>
      </c>
      <c r="AS53" s="98">
        <f>IFERROR(VLOOKUP($B53,'[4]ACT DEN8.1'!$Z$3:$AH$126,8,FALSE),0)</f>
        <v>0</v>
      </c>
      <c r="AT53" s="91"/>
      <c r="AU53" s="91"/>
      <c r="AV53" s="91"/>
      <c r="AW53" s="91"/>
      <c r="AX53" s="91"/>
      <c r="AY53" s="6">
        <f t="shared" si="3"/>
        <v>0</v>
      </c>
    </row>
    <row r="54" spans="1:51" s="61" customFormat="1" ht="15" thickBot="1" x14ac:dyDescent="0.25">
      <c r="A54" s="1" t="s">
        <v>89</v>
      </c>
      <c r="B54" s="184" t="s">
        <v>81</v>
      </c>
      <c r="C54" s="59"/>
      <c r="D54" s="89"/>
      <c r="E54" s="98">
        <f>IFERROR(VLOOKUP($B54,'[4]NUM8.1'!$H$3:$P$174,2,FALSE),0)</f>
        <v>1</v>
      </c>
      <c r="F54" s="98">
        <f>IFERROR(VLOOKUP($B54,'[4]NUM8.1'!$H$3:$P$174,3,FALSE),0)</f>
        <v>0</v>
      </c>
      <c r="G54" s="98">
        <f>IFERROR(VLOOKUP($B54,'[4]NUM8.1'!$H$3:$P$174,4,FALSE),0)</f>
        <v>8</v>
      </c>
      <c r="H54" s="98">
        <f>IFERROR(VLOOKUP($B54,'[4]NUM8.1'!$H$3:$P$174,5,FALSE),0)</f>
        <v>3</v>
      </c>
      <c r="I54" s="98">
        <f>IFERROR(VLOOKUP($B54,'[4]NUM8.1'!$H$3:$P$174,6,FALSE),0)</f>
        <v>0</v>
      </c>
      <c r="J54" s="98">
        <f>IFERROR(VLOOKUP($B54,'[4]NUM8.1'!$H$3:$P$174,7,FALSE),0)</f>
        <v>0</v>
      </c>
      <c r="K54" s="98">
        <f>IFERROR(VLOOKUP($B54,'[4]NUM8.1'!$H$3:$P$174,8,FALSE),0)</f>
        <v>0</v>
      </c>
      <c r="L54" s="90"/>
      <c r="M54" s="90"/>
      <c r="N54" s="90"/>
      <c r="O54" s="82"/>
      <c r="P54" s="86"/>
      <c r="Q54" s="6">
        <f t="shared" si="33"/>
        <v>12</v>
      </c>
      <c r="R54" s="4"/>
      <c r="S54" s="15">
        <f>IFERROR(VLOOKUP($B54,'[1]DEN8.1'!$H$3:$J$159,2,FALSE),0)</f>
        <v>9</v>
      </c>
      <c r="T54" s="45">
        <f>+S54+(Z54+AA54+AB54+AC54)-(AM54+AN54+AO54+AP54)</f>
        <v>9</v>
      </c>
      <c r="U54" s="15">
        <f>IFERROR(VLOOKUP($B54,'[4]DEN8.1'!$H$3:$J$175,2,FALSE),0)</f>
        <v>10</v>
      </c>
      <c r="V54" s="3"/>
      <c r="W54" s="3"/>
      <c r="X54" s="6"/>
      <c r="Y54" s="9"/>
      <c r="Z54" s="98">
        <f>IFERROR(VLOOKUP($B54,'[4]ACT DEN8.1'!$H$3:$P$151,2,FALSE),0)</f>
        <v>0</v>
      </c>
      <c r="AA54" s="98">
        <f>IFERROR(VLOOKUP($B54,'[4]ACT DEN8.1'!$H$3:$P$151,3,FALSE),0)</f>
        <v>0</v>
      </c>
      <c r="AB54" s="98">
        <f>IFERROR(VLOOKUP($B54,'[4]ACT DEN8.1'!$H$3:$P$151,4,FALSE),0)</f>
        <v>0</v>
      </c>
      <c r="AC54" s="98">
        <f>IFERROR(VLOOKUP($B54,'[4]ACT DEN8.1'!$H$3:$P$151,5,FALSE),0)</f>
        <v>0</v>
      </c>
      <c r="AD54" s="98">
        <f>IFERROR(VLOOKUP($B54,'[4]ACT DEN8.1'!$H$3:$P$151,6,FALSE),0)</f>
        <v>0</v>
      </c>
      <c r="AE54" s="98">
        <f>IFERROR(VLOOKUP($B54,'[4]ACT DEN8.1'!$H$3:$P$151,7,FALSE),0)</f>
        <v>0</v>
      </c>
      <c r="AF54" s="98">
        <f>IFERROR(VLOOKUP($B54,'[4]ACT DEN8.1'!$H$3:$P$151,8,FALSE),0)</f>
        <v>0</v>
      </c>
      <c r="AG54" s="86"/>
      <c r="AH54" s="86"/>
      <c r="AI54" s="88"/>
      <c r="AJ54" s="86"/>
      <c r="AK54" s="86"/>
      <c r="AL54" s="6">
        <f t="shared" si="14"/>
        <v>0</v>
      </c>
      <c r="AM54" s="98">
        <f>IFERROR(VLOOKUP($B54,'[4]ACT DEN8.1'!$Z$3:$AH$126,2,FALSE),0)</f>
        <v>0</v>
      </c>
      <c r="AN54" s="98">
        <f>IFERROR(VLOOKUP($B54,'[4]ACT DEN8.1'!$Z$3:$AH$126,3,FALSE),0)</f>
        <v>0</v>
      </c>
      <c r="AO54" s="98">
        <f>IFERROR(VLOOKUP($B54,'[4]ACT DEN8.1'!$Z$3:$AH$126,4,FALSE),0)</f>
        <v>0</v>
      </c>
      <c r="AP54" s="98">
        <f>IFERROR(VLOOKUP($B54,'[4]ACT DEN8.1'!$Z$3:$AH$126,5,FALSE),0)</f>
        <v>0</v>
      </c>
      <c r="AQ54" s="98">
        <f>IFERROR(VLOOKUP($B54,'[4]ACT DEN8.1'!$Z$3:$AH$126,6,FALSE),0)</f>
        <v>0</v>
      </c>
      <c r="AR54" s="98">
        <f>IFERROR(VLOOKUP($B54,'[4]ACT DEN8.1'!$Z$3:$AH$126,7,FALSE),0)</f>
        <v>0</v>
      </c>
      <c r="AS54" s="98">
        <f>IFERROR(VLOOKUP($B54,'[4]ACT DEN8.1'!$Z$3:$AH$126,8,FALSE),0)</f>
        <v>0</v>
      </c>
      <c r="AT54" s="87"/>
      <c r="AU54" s="87"/>
      <c r="AV54" s="87"/>
      <c r="AW54" s="87"/>
      <c r="AX54" s="87"/>
      <c r="AY54" s="6">
        <f>SUM(AM54:AX54)</f>
        <v>0</v>
      </c>
    </row>
    <row r="55" spans="1:51" s="61" customFormat="1" ht="15" thickBot="1" x14ac:dyDescent="0.25">
      <c r="A55" s="1" t="s">
        <v>89</v>
      </c>
      <c r="B55" s="184" t="s">
        <v>82</v>
      </c>
      <c r="C55" s="59"/>
      <c r="D55" s="89"/>
      <c r="E55" s="98">
        <f>IFERROR(VLOOKUP($B55,'[4]NUM8.1'!$H$3:$P$174,2,FALSE),0)</f>
        <v>0</v>
      </c>
      <c r="F55" s="98">
        <f>IFERROR(VLOOKUP($B55,'[4]NUM8.1'!$H$3:$P$174,3,FALSE),0)</f>
        <v>0</v>
      </c>
      <c r="G55" s="98">
        <f>IFERROR(VLOOKUP($B55,'[4]NUM8.1'!$H$3:$P$174,4,FALSE),0)</f>
        <v>3</v>
      </c>
      <c r="H55" s="98">
        <f>IFERROR(VLOOKUP($B55,'[4]NUM8.1'!$H$3:$P$174,5,FALSE),0)</f>
        <v>0</v>
      </c>
      <c r="I55" s="98">
        <f>IFERROR(VLOOKUP($B55,'[4]NUM8.1'!$H$3:$P$174,6,FALSE),0)</f>
        <v>11</v>
      </c>
      <c r="J55" s="98">
        <f>IFERROR(VLOOKUP($B55,'[4]NUM8.1'!$H$3:$P$174,7,FALSE),0)</f>
        <v>2</v>
      </c>
      <c r="K55" s="98">
        <f>IFERROR(VLOOKUP($B55,'[4]NUM8.1'!$H$3:$P$174,8,FALSE),0)</f>
        <v>1</v>
      </c>
      <c r="L55" s="90"/>
      <c r="M55" s="90"/>
      <c r="N55" s="90"/>
      <c r="O55" s="82"/>
      <c r="P55" s="86"/>
      <c r="Q55" s="6">
        <f t="shared" si="33"/>
        <v>17</v>
      </c>
      <c r="R55" s="4"/>
      <c r="S55" s="15">
        <f>IFERROR(VLOOKUP($B55,'[1]DEN8.1'!$H$3:$J$159,2,FALSE),0)</f>
        <v>18</v>
      </c>
      <c r="T55" s="45">
        <f>+S55+(Z55+AA55+AB55+AC55)-(AM55+AN55+AO55+AP55)</f>
        <v>18</v>
      </c>
      <c r="U55" s="15">
        <f>IFERROR(VLOOKUP($B55,'[4]DEN8.1'!$H$3:$J$175,2,FALSE),0)</f>
        <v>22</v>
      </c>
      <c r="V55" s="3"/>
      <c r="W55" s="3"/>
      <c r="X55" s="6"/>
      <c r="Y55" s="9"/>
      <c r="Z55" s="98">
        <f>IFERROR(VLOOKUP($B55,'[4]ACT DEN8.1'!$H$3:$P$151,2,FALSE),0)</f>
        <v>0</v>
      </c>
      <c r="AA55" s="98">
        <f>IFERROR(VLOOKUP($B55,'[4]ACT DEN8.1'!$H$3:$P$151,3,FALSE),0)</f>
        <v>0</v>
      </c>
      <c r="AB55" s="98">
        <f>IFERROR(VLOOKUP($B55,'[4]ACT DEN8.1'!$H$3:$P$151,4,FALSE),0)</f>
        <v>0</v>
      </c>
      <c r="AC55" s="98">
        <f>IFERROR(VLOOKUP($B55,'[4]ACT DEN8.1'!$H$3:$P$151,5,FALSE),0)</f>
        <v>0</v>
      </c>
      <c r="AD55" s="98">
        <f>IFERROR(VLOOKUP($B55,'[4]ACT DEN8.1'!$H$3:$P$151,6,FALSE),0)</f>
        <v>1</v>
      </c>
      <c r="AE55" s="98">
        <f>IFERROR(VLOOKUP($B55,'[4]ACT DEN8.1'!$H$3:$P$151,7,FALSE),0)</f>
        <v>1</v>
      </c>
      <c r="AF55" s="98">
        <f>IFERROR(VLOOKUP($B55,'[4]ACT DEN8.1'!$H$3:$P$151,8,FALSE),0)</f>
        <v>1</v>
      </c>
      <c r="AG55" s="86"/>
      <c r="AH55" s="86"/>
      <c r="AI55" s="88"/>
      <c r="AJ55" s="86"/>
      <c r="AK55" s="86"/>
      <c r="AL55" s="6">
        <f t="shared" si="14"/>
        <v>3</v>
      </c>
      <c r="AM55" s="98">
        <f>IFERROR(VLOOKUP($B55,'[4]ACT DEN8.1'!$Z$3:$AH$126,2,FALSE),0)</f>
        <v>0</v>
      </c>
      <c r="AN55" s="98">
        <f>IFERROR(VLOOKUP($B55,'[4]ACT DEN8.1'!$Z$3:$AH$126,3,FALSE),0)</f>
        <v>0</v>
      </c>
      <c r="AO55" s="98">
        <f>IFERROR(VLOOKUP($B55,'[4]ACT DEN8.1'!$Z$3:$AH$126,4,FALSE),0)</f>
        <v>0</v>
      </c>
      <c r="AP55" s="98">
        <f>IFERROR(VLOOKUP($B55,'[4]ACT DEN8.1'!$Z$3:$AH$126,5,FALSE),0)</f>
        <v>0</v>
      </c>
      <c r="AQ55" s="98">
        <f>IFERROR(VLOOKUP($B55,'[4]ACT DEN8.1'!$Z$3:$AH$126,6,FALSE),0)</f>
        <v>0</v>
      </c>
      <c r="AR55" s="98">
        <f>IFERROR(VLOOKUP($B55,'[4]ACT DEN8.1'!$Z$3:$AH$126,7,FALSE),0)</f>
        <v>0</v>
      </c>
      <c r="AS55" s="98">
        <f>IFERROR(VLOOKUP($B55,'[4]ACT DEN8.1'!$Z$3:$AH$126,8,FALSE),0)</f>
        <v>0</v>
      </c>
      <c r="AT55" s="87"/>
      <c r="AU55" s="87"/>
      <c r="AV55" s="87"/>
      <c r="AW55" s="87"/>
      <c r="AX55" s="87"/>
      <c r="AY55" s="6">
        <f t="shared" si="3"/>
        <v>0</v>
      </c>
    </row>
    <row r="56" spans="1:51" s="61" customFormat="1" ht="15" thickBot="1" x14ac:dyDescent="0.25">
      <c r="A56" s="1" t="s">
        <v>89</v>
      </c>
      <c r="B56" s="184" t="s">
        <v>83</v>
      </c>
      <c r="C56" s="59"/>
      <c r="D56" s="89"/>
      <c r="E56" s="98">
        <f>IFERROR(VLOOKUP($B56,'[4]NUM8.1'!$H$3:$P$174,2,FALSE),0)</f>
        <v>0</v>
      </c>
      <c r="F56" s="98">
        <f>IFERROR(VLOOKUP($B56,'[4]NUM8.1'!$H$3:$P$174,3,FALSE),0)</f>
        <v>0</v>
      </c>
      <c r="G56" s="98">
        <f>IFERROR(VLOOKUP($B56,'[4]NUM8.1'!$H$3:$P$174,4,FALSE),0)</f>
        <v>0</v>
      </c>
      <c r="H56" s="98">
        <f>IFERROR(VLOOKUP($B56,'[4]NUM8.1'!$H$3:$P$174,5,FALSE),0)</f>
        <v>0</v>
      </c>
      <c r="I56" s="98">
        <f>IFERROR(VLOOKUP($B56,'[4]NUM8.1'!$H$3:$P$174,6,FALSE),0)</f>
        <v>0</v>
      </c>
      <c r="J56" s="98">
        <f>IFERROR(VLOOKUP($B56,'[4]NUM8.1'!$H$3:$P$174,7,FALSE),0)</f>
        <v>0</v>
      </c>
      <c r="K56" s="98">
        <f>IFERROR(VLOOKUP($B56,'[4]NUM8.1'!$H$3:$P$174,8,FALSE),0)</f>
        <v>3</v>
      </c>
      <c r="L56" s="90"/>
      <c r="M56" s="90"/>
      <c r="N56" s="90"/>
      <c r="O56" s="82"/>
      <c r="P56" s="86"/>
      <c r="Q56" s="6">
        <f t="shared" si="33"/>
        <v>3</v>
      </c>
      <c r="R56" s="4"/>
      <c r="S56" s="15">
        <f>IFERROR(VLOOKUP($B56,'[1]DEN8.1'!$H$3:$J$159,2,FALSE),0)</f>
        <v>7</v>
      </c>
      <c r="T56" s="45">
        <f>+S56+(Z56+AA56+AB56+AC56)-(AM56+AN56+AO56+AP56)</f>
        <v>7</v>
      </c>
      <c r="U56" s="15">
        <f>IFERROR(VLOOKUP($B56,'[4]DEN8.1'!$H$3:$J$175,2,FALSE),0)</f>
        <v>5</v>
      </c>
      <c r="V56" s="3"/>
      <c r="W56" s="3"/>
      <c r="X56" s="6"/>
      <c r="Y56" s="9"/>
      <c r="Z56" s="98">
        <f>IFERROR(VLOOKUP($B56,'[4]ACT DEN8.1'!$H$3:$P$151,2,FALSE),0)</f>
        <v>0</v>
      </c>
      <c r="AA56" s="98">
        <f>IFERROR(VLOOKUP($B56,'[4]ACT DEN8.1'!$H$3:$P$151,3,FALSE),0)</f>
        <v>0</v>
      </c>
      <c r="AB56" s="98">
        <f>IFERROR(VLOOKUP($B56,'[4]ACT DEN8.1'!$H$3:$P$151,4,FALSE),0)</f>
        <v>0</v>
      </c>
      <c r="AC56" s="98">
        <f>IFERROR(VLOOKUP($B56,'[4]ACT DEN8.1'!$H$3:$P$151,5,FALSE),0)</f>
        <v>0</v>
      </c>
      <c r="AD56" s="98">
        <f>IFERROR(VLOOKUP($B56,'[4]ACT DEN8.1'!$H$3:$P$151,6,FALSE),0)</f>
        <v>0</v>
      </c>
      <c r="AE56" s="98">
        <f>IFERROR(VLOOKUP($B56,'[4]ACT DEN8.1'!$H$3:$P$151,7,FALSE),0)</f>
        <v>0</v>
      </c>
      <c r="AF56" s="98">
        <f>IFERROR(VLOOKUP($B56,'[4]ACT DEN8.1'!$H$3:$P$151,8,FALSE),0)</f>
        <v>0</v>
      </c>
      <c r="AG56" s="86"/>
      <c r="AH56" s="86"/>
      <c r="AI56" s="88"/>
      <c r="AJ56" s="86"/>
      <c r="AK56" s="86"/>
      <c r="AL56" s="6">
        <f t="shared" si="14"/>
        <v>0</v>
      </c>
      <c r="AM56" s="98">
        <f>IFERROR(VLOOKUP($B56,'[4]ACT DEN8.1'!$Z$3:$AH$126,2,FALSE),0)</f>
        <v>0</v>
      </c>
      <c r="AN56" s="98">
        <f>IFERROR(VLOOKUP($B56,'[4]ACT DEN8.1'!$Z$3:$AH$126,3,FALSE),0)</f>
        <v>0</v>
      </c>
      <c r="AO56" s="98">
        <f>IFERROR(VLOOKUP($B56,'[4]ACT DEN8.1'!$Z$3:$AH$126,4,FALSE),0)</f>
        <v>0</v>
      </c>
      <c r="AP56" s="98">
        <f>IFERROR(VLOOKUP($B56,'[4]ACT DEN8.1'!$Z$3:$AH$126,5,FALSE),0)</f>
        <v>0</v>
      </c>
      <c r="AQ56" s="98">
        <f>IFERROR(VLOOKUP($B56,'[4]ACT DEN8.1'!$Z$3:$AH$126,6,FALSE),0)</f>
        <v>0</v>
      </c>
      <c r="AR56" s="98">
        <f>IFERROR(VLOOKUP($B56,'[4]ACT DEN8.1'!$Z$3:$AH$126,7,FALSE),0)</f>
        <v>0</v>
      </c>
      <c r="AS56" s="98">
        <f>IFERROR(VLOOKUP($B56,'[4]ACT DEN8.1'!$Z$3:$AH$126,8,FALSE),0)</f>
        <v>0</v>
      </c>
      <c r="AT56" s="87"/>
      <c r="AU56" s="87"/>
      <c r="AV56" s="87"/>
      <c r="AW56" s="87"/>
      <c r="AX56" s="87"/>
      <c r="AY56" s="6">
        <f t="shared" si="3"/>
        <v>0</v>
      </c>
    </row>
    <row r="57" spans="1:51" s="61" customFormat="1" ht="15" thickBot="1" x14ac:dyDescent="0.25">
      <c r="A57" s="1" t="s">
        <v>89</v>
      </c>
      <c r="B57" s="184" t="s">
        <v>84</v>
      </c>
      <c r="C57" s="59"/>
      <c r="D57" s="89"/>
      <c r="E57" s="98">
        <f>IFERROR(VLOOKUP($B57,'[4]NUM8.1'!$H$3:$P$174,2,FALSE),0)</f>
        <v>3</v>
      </c>
      <c r="F57" s="98">
        <f>IFERROR(VLOOKUP($B57,'[4]NUM8.1'!$H$3:$P$174,3,FALSE),0)</f>
        <v>0</v>
      </c>
      <c r="G57" s="98">
        <f>IFERROR(VLOOKUP($B57,'[4]NUM8.1'!$H$3:$P$174,4,FALSE),0)</f>
        <v>15</v>
      </c>
      <c r="H57" s="98">
        <f>IFERROR(VLOOKUP($B57,'[4]NUM8.1'!$H$3:$P$174,5,FALSE),0)</f>
        <v>0</v>
      </c>
      <c r="I57" s="98">
        <f>IFERROR(VLOOKUP($B57,'[4]NUM8.1'!$H$3:$P$174,6,FALSE),0)</f>
        <v>0</v>
      </c>
      <c r="J57" s="98">
        <f>IFERROR(VLOOKUP($B57,'[4]NUM8.1'!$H$3:$P$174,7,FALSE),0)</f>
        <v>2</v>
      </c>
      <c r="K57" s="98">
        <f>IFERROR(VLOOKUP($B57,'[4]NUM8.1'!$H$3:$P$174,8,FALSE),0)</f>
        <v>1</v>
      </c>
      <c r="L57" s="90"/>
      <c r="M57" s="90"/>
      <c r="N57" s="90"/>
      <c r="O57" s="82"/>
      <c r="P57" s="86"/>
      <c r="Q57" s="6">
        <f t="shared" si="33"/>
        <v>21</v>
      </c>
      <c r="R57" s="4"/>
      <c r="S57" s="15">
        <f>IFERROR(VLOOKUP($B57,'[1]DEN8.1'!$H$3:$J$159,2,FALSE),0)</f>
        <v>29</v>
      </c>
      <c r="T57" s="45">
        <f>+S57+(Z57+AA57+AB57+AC57)-(AM57+AN57+AO57+AP57)</f>
        <v>30</v>
      </c>
      <c r="U57" s="15">
        <f>IFERROR(VLOOKUP($B57,'[4]DEN8.1'!$H$3:$J$175,2,FALSE),0)</f>
        <v>34</v>
      </c>
      <c r="V57" s="3"/>
      <c r="W57" s="3"/>
      <c r="X57" s="6"/>
      <c r="Y57" s="9"/>
      <c r="Z57" s="98">
        <f>IFERROR(VLOOKUP($B57,'[4]ACT DEN8.1'!$H$3:$P$151,2,FALSE),0)</f>
        <v>0</v>
      </c>
      <c r="AA57" s="98">
        <f>IFERROR(VLOOKUP($B57,'[4]ACT DEN8.1'!$H$3:$P$151,3,FALSE),0)</f>
        <v>0</v>
      </c>
      <c r="AB57" s="98">
        <f>IFERROR(VLOOKUP($B57,'[4]ACT DEN8.1'!$H$3:$P$151,4,FALSE),0)</f>
        <v>1</v>
      </c>
      <c r="AC57" s="98">
        <f>IFERROR(VLOOKUP($B57,'[4]ACT DEN8.1'!$H$3:$P$151,5,FALSE),0)</f>
        <v>0</v>
      </c>
      <c r="AD57" s="98">
        <f>IFERROR(VLOOKUP($B57,'[4]ACT DEN8.1'!$H$3:$P$151,6,FALSE),0)</f>
        <v>3</v>
      </c>
      <c r="AE57" s="98">
        <f>IFERROR(VLOOKUP($B57,'[4]ACT DEN8.1'!$H$3:$P$151,7,FALSE),0)</f>
        <v>0</v>
      </c>
      <c r="AF57" s="98">
        <f>IFERROR(VLOOKUP($B57,'[4]ACT DEN8.1'!$H$3:$P$151,8,FALSE),0)</f>
        <v>2</v>
      </c>
      <c r="AG57" s="86"/>
      <c r="AH57" s="86"/>
      <c r="AI57" s="88"/>
      <c r="AJ57" s="86"/>
      <c r="AK57" s="86"/>
      <c r="AL57" s="6">
        <f t="shared" si="14"/>
        <v>6</v>
      </c>
      <c r="AM57" s="98">
        <f>IFERROR(VLOOKUP($B57,'[4]ACT DEN8.1'!$Z$3:$AH$126,2,FALSE),0)</f>
        <v>0</v>
      </c>
      <c r="AN57" s="98">
        <f>IFERROR(VLOOKUP($B57,'[4]ACT DEN8.1'!$Z$3:$AH$126,3,FALSE),0)</f>
        <v>0</v>
      </c>
      <c r="AO57" s="98">
        <f>IFERROR(VLOOKUP($B57,'[4]ACT DEN8.1'!$Z$3:$AH$126,4,FALSE),0)</f>
        <v>0</v>
      </c>
      <c r="AP57" s="98">
        <f>IFERROR(VLOOKUP($B57,'[4]ACT DEN8.1'!$Z$3:$AH$126,5,FALSE),0)</f>
        <v>0</v>
      </c>
      <c r="AQ57" s="98">
        <f>IFERROR(VLOOKUP($B57,'[4]ACT DEN8.1'!$Z$3:$AH$126,6,FALSE),0)</f>
        <v>0</v>
      </c>
      <c r="AR57" s="98">
        <f>IFERROR(VLOOKUP($B57,'[4]ACT DEN8.1'!$Z$3:$AH$126,7,FALSE),0)</f>
        <v>0</v>
      </c>
      <c r="AS57" s="98">
        <f>IFERROR(VLOOKUP($B57,'[4]ACT DEN8.1'!$Z$3:$AH$126,8,FALSE),0)</f>
        <v>0</v>
      </c>
      <c r="AT57" s="87"/>
      <c r="AU57" s="87"/>
      <c r="AV57" s="87"/>
      <c r="AW57" s="87"/>
      <c r="AX57" s="87"/>
      <c r="AY57" s="6">
        <f t="shared" si="3"/>
        <v>0</v>
      </c>
    </row>
    <row r="58" spans="1:51" s="61" customFormat="1" ht="15" thickBot="1" x14ac:dyDescent="0.25">
      <c r="A58" s="1" t="s">
        <v>89</v>
      </c>
      <c r="B58" s="184" t="s">
        <v>85</v>
      </c>
      <c r="C58" s="59"/>
      <c r="D58" s="89"/>
      <c r="E58" s="98">
        <f>IFERROR(VLOOKUP($B58,'[4]NUM8.1'!$H$3:$P$174,2,FALSE),0)</f>
        <v>2</v>
      </c>
      <c r="F58" s="98">
        <f>IFERROR(VLOOKUP($B58,'[4]NUM8.1'!$H$3:$P$174,3,FALSE),0)</f>
        <v>1</v>
      </c>
      <c r="G58" s="98">
        <f>IFERROR(VLOOKUP($B58,'[4]NUM8.1'!$H$3:$P$174,4,FALSE),0)</f>
        <v>0</v>
      </c>
      <c r="H58" s="98">
        <f>IFERROR(VLOOKUP($B58,'[4]NUM8.1'!$H$3:$P$174,5,FALSE),0)</f>
        <v>1</v>
      </c>
      <c r="I58" s="98">
        <f>IFERROR(VLOOKUP($B58,'[4]NUM8.1'!$H$3:$P$174,6,FALSE),0)</f>
        <v>2</v>
      </c>
      <c r="J58" s="98">
        <f>IFERROR(VLOOKUP($B58,'[4]NUM8.1'!$H$3:$P$174,7,FALSE),0)</f>
        <v>1</v>
      </c>
      <c r="K58" s="98">
        <f>IFERROR(VLOOKUP($B58,'[4]NUM8.1'!$H$3:$P$174,8,FALSE),0)</f>
        <v>2</v>
      </c>
      <c r="L58" s="90"/>
      <c r="M58" s="90"/>
      <c r="N58" s="90"/>
      <c r="O58" s="82"/>
      <c r="P58" s="86"/>
      <c r="Q58" s="6">
        <f t="shared" si="33"/>
        <v>9</v>
      </c>
      <c r="R58" s="4"/>
      <c r="S58" s="15">
        <f>IFERROR(VLOOKUP($B58,'[1]DEN8.1'!$H$3:$J$159,2,FALSE),0)</f>
        <v>10</v>
      </c>
      <c r="T58" s="45">
        <f t="shared" si="34"/>
        <v>10</v>
      </c>
      <c r="U58" s="15">
        <f>IFERROR(VLOOKUP($B58,'[4]DEN8.1'!$H$3:$J$175,2,FALSE),0)</f>
        <v>8</v>
      </c>
      <c r="V58" s="3"/>
      <c r="W58" s="3"/>
      <c r="X58" s="6"/>
      <c r="Y58" s="9"/>
      <c r="Z58" s="98">
        <f>IFERROR(VLOOKUP($B58,'[4]ACT DEN8.1'!$H$3:$P$151,2,FALSE),0)</f>
        <v>0</v>
      </c>
      <c r="AA58" s="98">
        <f>IFERROR(VLOOKUP($B58,'[4]ACT DEN8.1'!$H$3:$P$151,3,FALSE),0)</f>
        <v>0</v>
      </c>
      <c r="AB58" s="98">
        <f>IFERROR(VLOOKUP($B58,'[4]ACT DEN8.1'!$H$3:$P$151,4,FALSE),0)</f>
        <v>0</v>
      </c>
      <c r="AC58" s="98">
        <f>IFERROR(VLOOKUP($B58,'[4]ACT DEN8.1'!$H$3:$P$151,5,FALSE),0)</f>
        <v>0</v>
      </c>
      <c r="AD58" s="98">
        <f>IFERROR(VLOOKUP($B58,'[4]ACT DEN8.1'!$H$3:$P$151,6,FALSE),0)</f>
        <v>0</v>
      </c>
      <c r="AE58" s="98">
        <f>IFERROR(VLOOKUP($B58,'[4]ACT DEN8.1'!$H$3:$P$151,7,FALSE),0)</f>
        <v>0</v>
      </c>
      <c r="AF58" s="98">
        <f>IFERROR(VLOOKUP($B58,'[4]ACT DEN8.1'!$H$3:$P$151,8,FALSE),0)</f>
        <v>0</v>
      </c>
      <c r="AG58" s="86"/>
      <c r="AH58" s="86"/>
      <c r="AI58" s="88"/>
      <c r="AJ58" s="86"/>
      <c r="AK58" s="86"/>
      <c r="AL58" s="6">
        <f t="shared" si="14"/>
        <v>0</v>
      </c>
      <c r="AM58" s="98">
        <f>IFERROR(VLOOKUP($B58,'[4]ACT DEN8.1'!$Z$3:$AH$126,2,FALSE),0)</f>
        <v>0</v>
      </c>
      <c r="AN58" s="98">
        <f>IFERROR(VLOOKUP($B58,'[4]ACT DEN8.1'!$Z$3:$AH$126,3,FALSE),0)</f>
        <v>0</v>
      </c>
      <c r="AO58" s="98">
        <f>IFERROR(VLOOKUP($B58,'[4]ACT DEN8.1'!$Z$3:$AH$126,4,FALSE),0)</f>
        <v>0</v>
      </c>
      <c r="AP58" s="98">
        <f>IFERROR(VLOOKUP($B58,'[4]ACT DEN8.1'!$Z$3:$AH$126,5,FALSE),0)</f>
        <v>0</v>
      </c>
      <c r="AQ58" s="98">
        <f>IFERROR(VLOOKUP($B58,'[4]ACT DEN8.1'!$Z$3:$AH$126,6,FALSE),0)</f>
        <v>0</v>
      </c>
      <c r="AR58" s="98">
        <f>IFERROR(VLOOKUP($B58,'[4]ACT DEN8.1'!$Z$3:$AH$126,7,FALSE),0)</f>
        <v>0</v>
      </c>
      <c r="AS58" s="98">
        <f>IFERROR(VLOOKUP($B58,'[4]ACT DEN8.1'!$Z$3:$AH$126,8,FALSE),0)</f>
        <v>0</v>
      </c>
      <c r="AT58" s="87"/>
      <c r="AU58" s="87"/>
      <c r="AV58" s="87"/>
      <c r="AW58" s="87"/>
      <c r="AX58" s="87"/>
      <c r="AY58" s="6">
        <f t="shared" si="3"/>
        <v>0</v>
      </c>
    </row>
    <row r="59" spans="1:51" s="61" customFormat="1" ht="15" thickBot="1" x14ac:dyDescent="0.25">
      <c r="A59" s="1" t="s">
        <v>89</v>
      </c>
      <c r="B59" s="184" t="s">
        <v>86</v>
      </c>
      <c r="C59" s="59"/>
      <c r="D59" s="89"/>
      <c r="E59" s="98">
        <f>IFERROR(VLOOKUP($B59,'[4]NUM8.1'!$H$3:$P$174,2,FALSE),0)</f>
        <v>2</v>
      </c>
      <c r="F59" s="98">
        <f>IFERROR(VLOOKUP($B59,'[4]NUM8.1'!$H$3:$P$174,3,FALSE),0)</f>
        <v>3</v>
      </c>
      <c r="G59" s="98">
        <f>IFERROR(VLOOKUP($B59,'[4]NUM8.1'!$H$3:$P$174,4,FALSE),0)</f>
        <v>14</v>
      </c>
      <c r="H59" s="98">
        <f>IFERROR(VLOOKUP($B59,'[4]NUM8.1'!$H$3:$P$174,5,FALSE),0)</f>
        <v>9</v>
      </c>
      <c r="I59" s="98">
        <f>IFERROR(VLOOKUP($B59,'[4]NUM8.1'!$H$3:$P$174,6,FALSE),0)</f>
        <v>2</v>
      </c>
      <c r="J59" s="98">
        <f>IFERROR(VLOOKUP($B59,'[4]NUM8.1'!$H$3:$P$174,7,FALSE),0)</f>
        <v>3</v>
      </c>
      <c r="K59" s="98">
        <f>IFERROR(VLOOKUP($B59,'[4]NUM8.1'!$H$3:$P$174,8,FALSE),0)</f>
        <v>3</v>
      </c>
      <c r="L59" s="90"/>
      <c r="M59" s="90"/>
      <c r="N59" s="90"/>
      <c r="O59" s="82"/>
      <c r="P59" s="86"/>
      <c r="Q59" s="6">
        <f>SUM(E59:P59)</f>
        <v>36</v>
      </c>
      <c r="R59" s="4"/>
      <c r="S59" s="15">
        <f>IFERROR(VLOOKUP($B59,'[1]DEN8.1'!$H$3:$J$159,2,FALSE),0)</f>
        <v>35</v>
      </c>
      <c r="T59" s="45">
        <f>+S59+(Z59+AA59+AB59+AC59)-(AM59+AN59+AO59+AP59)</f>
        <v>35</v>
      </c>
      <c r="U59" s="15">
        <f>IFERROR(VLOOKUP($B59,'[4]DEN8.1'!$H$3:$J$175,2,FALSE),0)</f>
        <v>16</v>
      </c>
      <c r="V59" s="3"/>
      <c r="W59" s="3"/>
      <c r="X59" s="6"/>
      <c r="Y59" s="9"/>
      <c r="Z59" s="98">
        <f>IFERROR(VLOOKUP($B59,'[4]ACT DEN8.1'!$H$3:$P$151,2,FALSE),0)</f>
        <v>0</v>
      </c>
      <c r="AA59" s="98">
        <f>IFERROR(VLOOKUP($B59,'[4]ACT DEN8.1'!$H$3:$P$151,3,FALSE),0)</f>
        <v>0</v>
      </c>
      <c r="AB59" s="98">
        <f>IFERROR(VLOOKUP($B59,'[4]ACT DEN8.1'!$H$3:$P$151,4,FALSE),0)</f>
        <v>0</v>
      </c>
      <c r="AC59" s="98">
        <f>IFERROR(VLOOKUP($B59,'[4]ACT DEN8.1'!$H$3:$P$151,5,FALSE),0)</f>
        <v>0</v>
      </c>
      <c r="AD59" s="98">
        <f>IFERROR(VLOOKUP($B59,'[4]ACT DEN8.1'!$H$3:$P$151,6,FALSE),0)</f>
        <v>1</v>
      </c>
      <c r="AE59" s="98">
        <f>IFERROR(VLOOKUP($B59,'[4]ACT DEN8.1'!$H$3:$P$151,7,FALSE),0)</f>
        <v>0</v>
      </c>
      <c r="AF59" s="98">
        <f>IFERROR(VLOOKUP($B59,'[4]ACT DEN8.1'!$H$3:$P$151,8,FALSE),0)</f>
        <v>0</v>
      </c>
      <c r="AG59" s="86"/>
      <c r="AH59" s="86"/>
      <c r="AI59" s="88"/>
      <c r="AJ59" s="86"/>
      <c r="AK59" s="86"/>
      <c r="AL59" s="6">
        <f t="shared" si="14"/>
        <v>1</v>
      </c>
      <c r="AM59" s="98">
        <f>IFERROR(VLOOKUP($B59,'[4]ACT DEN8.1'!$Z$3:$AH$126,2,FALSE),0)</f>
        <v>0</v>
      </c>
      <c r="AN59" s="98">
        <f>IFERROR(VLOOKUP($B59,'[4]ACT DEN8.1'!$Z$3:$AH$126,3,FALSE),0)</f>
        <v>0</v>
      </c>
      <c r="AO59" s="98">
        <f>IFERROR(VLOOKUP($B59,'[4]ACT DEN8.1'!$Z$3:$AH$126,4,FALSE),0)</f>
        <v>0</v>
      </c>
      <c r="AP59" s="98">
        <f>IFERROR(VLOOKUP($B59,'[4]ACT DEN8.1'!$Z$3:$AH$126,5,FALSE),0)</f>
        <v>0</v>
      </c>
      <c r="AQ59" s="98">
        <f>IFERROR(VLOOKUP($B59,'[4]ACT DEN8.1'!$Z$3:$AH$126,6,FALSE),0)</f>
        <v>0</v>
      </c>
      <c r="AR59" s="98">
        <f>IFERROR(VLOOKUP($B59,'[4]ACT DEN8.1'!$Z$3:$AH$126,7,FALSE),0)</f>
        <v>0</v>
      </c>
      <c r="AS59" s="98">
        <f>IFERROR(VLOOKUP($B59,'[4]ACT DEN8.1'!$Z$3:$AH$126,8,FALSE),0)</f>
        <v>0</v>
      </c>
      <c r="AT59" s="87"/>
      <c r="AU59" s="87"/>
      <c r="AV59" s="87"/>
      <c r="AW59" s="87"/>
      <c r="AX59" s="87"/>
      <c r="AY59" s="6">
        <f t="shared" si="3"/>
        <v>0</v>
      </c>
    </row>
    <row r="60" spans="1:51" s="61" customFormat="1" ht="15" thickBot="1" x14ac:dyDescent="0.25">
      <c r="A60" s="1" t="s">
        <v>89</v>
      </c>
      <c r="B60" s="184" t="s">
        <v>87</v>
      </c>
      <c r="C60" s="59"/>
      <c r="D60" s="89"/>
      <c r="E60" s="98">
        <f>IFERROR(VLOOKUP($B60,'[4]NUM8.1'!$H$3:$P$174,2,FALSE),0)</f>
        <v>0</v>
      </c>
      <c r="F60" s="98">
        <f>IFERROR(VLOOKUP($B60,'[4]NUM8.1'!$H$3:$P$174,3,FALSE),0)</f>
        <v>0</v>
      </c>
      <c r="G60" s="98">
        <f>IFERROR(VLOOKUP($B60,'[4]NUM8.1'!$H$3:$P$174,4,FALSE),0)</f>
        <v>1</v>
      </c>
      <c r="H60" s="98">
        <f>IFERROR(VLOOKUP($B60,'[4]NUM8.1'!$H$3:$P$174,5,FALSE),0)</f>
        <v>2</v>
      </c>
      <c r="I60" s="98">
        <f>IFERROR(VLOOKUP($B60,'[4]NUM8.1'!$H$3:$P$174,6,FALSE),0)</f>
        <v>0</v>
      </c>
      <c r="J60" s="98">
        <f>IFERROR(VLOOKUP($B60,'[4]NUM8.1'!$H$3:$P$174,7,FALSE),0)</f>
        <v>0</v>
      </c>
      <c r="K60" s="98">
        <f>IFERROR(VLOOKUP($B60,'[4]NUM8.1'!$H$3:$P$174,8,FALSE),0)</f>
        <v>2</v>
      </c>
      <c r="L60" s="90"/>
      <c r="M60" s="90"/>
      <c r="N60" s="90"/>
      <c r="O60" s="82"/>
      <c r="P60" s="86"/>
      <c r="Q60" s="6">
        <f>SUM(E60:P60)</f>
        <v>5</v>
      </c>
      <c r="R60" s="4"/>
      <c r="S60" s="15">
        <f>IFERROR(VLOOKUP($B60,'[1]DEN8.1'!$H$3:$J$159,2,FALSE),0)</f>
        <v>7</v>
      </c>
      <c r="T60" s="45">
        <f>+S60+(Z60+AA60+AB60+AC60)-(AM60+AN60+AO60+AP60)</f>
        <v>7</v>
      </c>
      <c r="U60" s="15">
        <f>IFERROR(VLOOKUP($B60,'[4]DEN8.1'!$H$3:$J$175,2,FALSE),0)</f>
        <v>8</v>
      </c>
      <c r="V60" s="3"/>
      <c r="W60" s="3"/>
      <c r="X60" s="6"/>
      <c r="Y60" s="9"/>
      <c r="Z60" s="98">
        <f>IFERROR(VLOOKUP($B60,'[4]ACT DEN8.1'!$H$3:$P$151,2,FALSE),0)</f>
        <v>0</v>
      </c>
      <c r="AA60" s="98">
        <f>IFERROR(VLOOKUP($B60,'[4]ACT DEN8.1'!$H$3:$P$151,3,FALSE),0)</f>
        <v>0</v>
      </c>
      <c r="AB60" s="98">
        <f>IFERROR(VLOOKUP($B60,'[4]ACT DEN8.1'!$H$3:$P$151,4,FALSE),0)</f>
        <v>0</v>
      </c>
      <c r="AC60" s="98">
        <f>IFERROR(VLOOKUP($B60,'[4]ACT DEN8.1'!$H$3:$P$151,5,FALSE),0)</f>
        <v>0</v>
      </c>
      <c r="AD60" s="98">
        <f>IFERROR(VLOOKUP($B60,'[4]ACT DEN8.1'!$H$3:$P$151,6,FALSE),0)</f>
        <v>0</v>
      </c>
      <c r="AE60" s="98">
        <f>IFERROR(VLOOKUP($B60,'[4]ACT DEN8.1'!$H$3:$P$151,7,FALSE),0)</f>
        <v>1</v>
      </c>
      <c r="AF60" s="98">
        <f>IFERROR(VLOOKUP($B60,'[4]ACT DEN8.1'!$H$3:$P$151,8,FALSE),0)</f>
        <v>0</v>
      </c>
      <c r="AG60" s="86"/>
      <c r="AH60" s="86"/>
      <c r="AI60" s="88"/>
      <c r="AJ60" s="86"/>
      <c r="AK60" s="86"/>
      <c r="AL60" s="6">
        <f t="shared" si="14"/>
        <v>1</v>
      </c>
      <c r="AM60" s="98">
        <f>IFERROR(VLOOKUP($B60,'[4]ACT DEN8.1'!$Z$3:$AH$126,2,FALSE),0)</f>
        <v>0</v>
      </c>
      <c r="AN60" s="98">
        <f>IFERROR(VLOOKUP($B60,'[4]ACT DEN8.1'!$Z$3:$AH$126,3,FALSE),0)</f>
        <v>0</v>
      </c>
      <c r="AO60" s="98">
        <f>IFERROR(VLOOKUP($B60,'[4]ACT DEN8.1'!$Z$3:$AH$126,4,FALSE),0)</f>
        <v>0</v>
      </c>
      <c r="AP60" s="98">
        <f>IFERROR(VLOOKUP($B60,'[4]ACT DEN8.1'!$Z$3:$AH$126,5,FALSE),0)</f>
        <v>0</v>
      </c>
      <c r="AQ60" s="98">
        <f>IFERROR(VLOOKUP($B60,'[4]ACT DEN8.1'!$Z$3:$AH$126,6,FALSE),0)</f>
        <v>0</v>
      </c>
      <c r="AR60" s="98">
        <f>IFERROR(VLOOKUP($B60,'[4]ACT DEN8.1'!$Z$3:$AH$126,7,FALSE),0)</f>
        <v>0</v>
      </c>
      <c r="AS60" s="98">
        <f>IFERROR(VLOOKUP($B60,'[4]ACT DEN8.1'!$Z$3:$AH$126,8,FALSE),0)</f>
        <v>0</v>
      </c>
      <c r="AT60" s="87"/>
      <c r="AU60" s="87"/>
      <c r="AV60" s="87"/>
      <c r="AW60" s="87"/>
      <c r="AX60" s="87"/>
      <c r="AY60" s="6">
        <f t="shared" si="3"/>
        <v>0</v>
      </c>
    </row>
    <row r="61" spans="1:51" s="61" customFormat="1" ht="15" thickBot="1" x14ac:dyDescent="0.25">
      <c r="A61" s="1" t="s">
        <v>89</v>
      </c>
      <c r="B61" s="184" t="s">
        <v>88</v>
      </c>
      <c r="C61" s="59"/>
      <c r="D61" s="89"/>
      <c r="E61" s="98">
        <f>IFERROR(VLOOKUP($B61,'[4]NUM8.1'!$H$3:$P$174,2,FALSE),0)</f>
        <v>2</v>
      </c>
      <c r="F61" s="98">
        <f>IFERROR(VLOOKUP($B61,'[4]NUM8.1'!$H$3:$P$174,3,FALSE),0)</f>
        <v>0</v>
      </c>
      <c r="G61" s="98">
        <f>IFERROR(VLOOKUP($B61,'[4]NUM8.1'!$H$3:$P$174,4,FALSE),0)</f>
        <v>2</v>
      </c>
      <c r="H61" s="98">
        <f>IFERROR(VLOOKUP($B61,'[4]NUM8.1'!$H$3:$P$174,5,FALSE),0)</f>
        <v>1</v>
      </c>
      <c r="I61" s="98">
        <f>IFERROR(VLOOKUP($B61,'[4]NUM8.1'!$H$3:$P$174,6,FALSE),0)</f>
        <v>10</v>
      </c>
      <c r="J61" s="98">
        <f>IFERROR(VLOOKUP($B61,'[4]NUM8.1'!$H$3:$P$174,7,FALSE),0)</f>
        <v>1</v>
      </c>
      <c r="K61" s="98">
        <f>IFERROR(VLOOKUP($B61,'[4]NUM8.1'!$H$3:$P$174,8,FALSE),0)</f>
        <v>0</v>
      </c>
      <c r="L61" s="90"/>
      <c r="M61" s="90"/>
      <c r="N61" s="90"/>
      <c r="O61" s="82"/>
      <c r="P61" s="86"/>
      <c r="Q61" s="6">
        <f t="shared" si="33"/>
        <v>16</v>
      </c>
      <c r="R61" s="4"/>
      <c r="S61" s="15">
        <f>IFERROR(VLOOKUP($B61,'[1]DEN8.1'!$H$3:$J$159,2,FALSE),0)</f>
        <v>12</v>
      </c>
      <c r="T61" s="45">
        <f>+S61+(Z61+AA61+AB61+AC61)-(AM61+AN61+AO61+AP61)</f>
        <v>12</v>
      </c>
      <c r="U61" s="15">
        <f>IFERROR(VLOOKUP($B61,'[4]DEN8.1'!$H$3:$J$175,2,FALSE),0)</f>
        <v>11</v>
      </c>
      <c r="V61" s="3"/>
      <c r="W61" s="3"/>
      <c r="X61" s="6"/>
      <c r="Y61" s="9"/>
      <c r="Z61" s="98">
        <f>IFERROR(VLOOKUP($B61,'[4]ACT DEN8.1'!$H$3:$P$151,2,FALSE),0)</f>
        <v>0</v>
      </c>
      <c r="AA61" s="98">
        <f>IFERROR(VLOOKUP($B61,'[4]ACT DEN8.1'!$H$3:$P$151,3,FALSE),0)</f>
        <v>0</v>
      </c>
      <c r="AB61" s="98">
        <f>IFERROR(VLOOKUP($B61,'[4]ACT DEN8.1'!$H$3:$P$151,4,FALSE),0)</f>
        <v>0</v>
      </c>
      <c r="AC61" s="98">
        <f>IFERROR(VLOOKUP($B61,'[4]ACT DEN8.1'!$H$3:$P$151,5,FALSE),0)</f>
        <v>0</v>
      </c>
      <c r="AD61" s="98">
        <f>IFERROR(VLOOKUP($B61,'[4]ACT DEN8.1'!$H$3:$P$151,6,FALSE),0)</f>
        <v>0</v>
      </c>
      <c r="AE61" s="98">
        <f>IFERROR(VLOOKUP($B61,'[4]ACT DEN8.1'!$H$3:$P$151,7,FALSE),0)</f>
        <v>0</v>
      </c>
      <c r="AF61" s="98">
        <f>IFERROR(VLOOKUP($B61,'[4]ACT DEN8.1'!$H$3:$P$151,8,FALSE),0)</f>
        <v>0</v>
      </c>
      <c r="AG61" s="86"/>
      <c r="AH61" s="86"/>
      <c r="AI61" s="88"/>
      <c r="AJ61" s="86"/>
      <c r="AK61" s="86"/>
      <c r="AL61" s="6">
        <f t="shared" si="14"/>
        <v>0</v>
      </c>
      <c r="AM61" s="98">
        <f>IFERROR(VLOOKUP($B61,'[4]ACT DEN8.1'!$Z$3:$AH$126,2,FALSE),0)</f>
        <v>0</v>
      </c>
      <c r="AN61" s="98">
        <f>IFERROR(VLOOKUP($B61,'[4]ACT DEN8.1'!$Z$3:$AH$126,3,FALSE),0)</f>
        <v>0</v>
      </c>
      <c r="AO61" s="98">
        <f>IFERROR(VLOOKUP($B61,'[4]ACT DEN8.1'!$Z$3:$AH$126,4,FALSE),0)</f>
        <v>0</v>
      </c>
      <c r="AP61" s="98">
        <f>IFERROR(VLOOKUP($B61,'[4]ACT DEN8.1'!$Z$3:$AH$126,5,FALSE),0)</f>
        <v>0</v>
      </c>
      <c r="AQ61" s="98">
        <f>IFERROR(VLOOKUP($B61,'[4]ACT DEN8.1'!$Z$3:$AH$126,6,FALSE),0)</f>
        <v>0</v>
      </c>
      <c r="AR61" s="98">
        <f>IFERROR(VLOOKUP($B61,'[4]ACT DEN8.1'!$Z$3:$AH$126,7,FALSE),0)</f>
        <v>0</v>
      </c>
      <c r="AS61" s="98">
        <f>IFERROR(VLOOKUP($B61,'[4]ACT DEN8.1'!$Z$3:$AH$126,8,FALSE),0)</f>
        <v>0</v>
      </c>
      <c r="AT61" s="87"/>
      <c r="AU61" s="87"/>
      <c r="AV61" s="87"/>
      <c r="AW61" s="87"/>
      <c r="AX61" s="87"/>
      <c r="AY61" s="6">
        <f t="shared" si="3"/>
        <v>0</v>
      </c>
    </row>
    <row r="62" spans="1:51" s="61" customFormat="1" ht="15" thickBot="1" x14ac:dyDescent="0.25">
      <c r="A62" s="351" t="s">
        <v>195</v>
      </c>
      <c r="B62" s="352"/>
      <c r="C62" s="276">
        <f>+D62/Metas!L68</f>
        <v>0.79596412556053808</v>
      </c>
      <c r="D62" s="17">
        <f>+Q62/R62</f>
        <v>6.3677130044843044E-2</v>
      </c>
      <c r="E62" s="12">
        <f t="shared" ref="E62:P62" si="35">SUM(E49:E61)</f>
        <v>35</v>
      </c>
      <c r="F62" s="12">
        <f t="shared" si="35"/>
        <v>5</v>
      </c>
      <c r="G62" s="12">
        <f t="shared" si="35"/>
        <v>47</v>
      </c>
      <c r="H62" s="12">
        <f t="shared" si="35"/>
        <v>26</v>
      </c>
      <c r="I62" s="12">
        <f t="shared" ref="I62" si="36">SUM(I49:I61)</f>
        <v>40</v>
      </c>
      <c r="J62" s="12">
        <f t="shared" ref="J62:K62" si="37">SUM(J49:J61)</f>
        <v>21</v>
      </c>
      <c r="K62" s="12">
        <f t="shared" si="37"/>
        <v>39</v>
      </c>
      <c r="L62" s="12">
        <f t="shared" si="35"/>
        <v>0</v>
      </c>
      <c r="M62" s="12">
        <f t="shared" si="35"/>
        <v>0</v>
      </c>
      <c r="N62" s="12">
        <f t="shared" si="35"/>
        <v>0</v>
      </c>
      <c r="O62" s="12">
        <f t="shared" si="35"/>
        <v>0</v>
      </c>
      <c r="P62" s="132">
        <f t="shared" si="35"/>
        <v>0</v>
      </c>
      <c r="Q62" s="12">
        <f>SUM(Q49:Q61)</f>
        <v>213</v>
      </c>
      <c r="R62" s="13">
        <f>+Y62-U62</f>
        <v>3345</v>
      </c>
      <c r="S62" s="12">
        <f t="shared" ref="S62:X62" si="38">SUM(S49:S61)</f>
        <v>350</v>
      </c>
      <c r="T62" s="12">
        <f>SUM(T49:T61)</f>
        <v>360</v>
      </c>
      <c r="U62" s="12">
        <f t="shared" si="38"/>
        <v>355</v>
      </c>
      <c r="V62" s="11">
        <f t="shared" si="38"/>
        <v>0</v>
      </c>
      <c r="W62" s="11">
        <f t="shared" si="38"/>
        <v>0</v>
      </c>
      <c r="X62" s="11">
        <f t="shared" si="38"/>
        <v>0</v>
      </c>
      <c r="Y62" s="14">
        <v>3700</v>
      </c>
      <c r="Z62" s="11">
        <f>SUM(Z49:Z61)</f>
        <v>0</v>
      </c>
      <c r="AA62" s="11">
        <f t="shared" ref="AA62:AK62" si="39">SUM(AA49:AA61)</f>
        <v>4</v>
      </c>
      <c r="AB62" s="11">
        <f t="shared" si="39"/>
        <v>2</v>
      </c>
      <c r="AC62" s="11">
        <f t="shared" si="39"/>
        <v>4</v>
      </c>
      <c r="AD62" s="11">
        <f t="shared" ref="AD62:AE62" si="40">SUM(AD49:AD61)</f>
        <v>11</v>
      </c>
      <c r="AE62" s="11">
        <f t="shared" si="40"/>
        <v>8</v>
      </c>
      <c r="AF62" s="11">
        <f t="shared" si="39"/>
        <v>9</v>
      </c>
      <c r="AG62" s="11">
        <f t="shared" si="39"/>
        <v>0</v>
      </c>
      <c r="AH62" s="11">
        <f t="shared" si="39"/>
        <v>0</v>
      </c>
      <c r="AI62" s="11">
        <f t="shared" si="39"/>
        <v>0</v>
      </c>
      <c r="AJ62" s="11">
        <f t="shared" si="39"/>
        <v>0</v>
      </c>
      <c r="AK62" s="11">
        <f t="shared" si="39"/>
        <v>0</v>
      </c>
      <c r="AL62" s="11">
        <f t="shared" si="14"/>
        <v>38</v>
      </c>
      <c r="AM62" s="11">
        <f t="shared" ref="AM62:AX62" si="41">SUM(AM49:AM61)</f>
        <v>0</v>
      </c>
      <c r="AN62" s="11">
        <f t="shared" si="41"/>
        <v>0</v>
      </c>
      <c r="AO62" s="11">
        <f t="shared" si="41"/>
        <v>0</v>
      </c>
      <c r="AP62" s="11">
        <f t="shared" si="41"/>
        <v>0</v>
      </c>
      <c r="AQ62" s="11">
        <f t="shared" ref="AQ62:AR62" si="42">SUM(AQ49:AQ61)</f>
        <v>0</v>
      </c>
      <c r="AR62" s="11">
        <f t="shared" si="42"/>
        <v>0</v>
      </c>
      <c r="AS62" s="11">
        <f t="shared" si="41"/>
        <v>0</v>
      </c>
      <c r="AT62" s="11">
        <f t="shared" si="41"/>
        <v>0</v>
      </c>
      <c r="AU62" s="11">
        <f t="shared" si="41"/>
        <v>0</v>
      </c>
      <c r="AV62" s="11">
        <f t="shared" si="41"/>
        <v>0</v>
      </c>
      <c r="AW62" s="11">
        <f t="shared" si="41"/>
        <v>0</v>
      </c>
      <c r="AX62" s="11">
        <f t="shared" si="41"/>
        <v>0</v>
      </c>
      <c r="AY62" s="11">
        <f t="shared" si="3"/>
        <v>0</v>
      </c>
    </row>
    <row r="63" spans="1:51" s="61" customFormat="1" ht="15" thickBot="1" x14ac:dyDescent="0.25">
      <c r="A63" s="1" t="s">
        <v>100</v>
      </c>
      <c r="B63" s="184" t="s">
        <v>90</v>
      </c>
      <c r="C63" s="59"/>
      <c r="D63" s="89"/>
      <c r="E63" s="98">
        <f>IFERROR(VLOOKUP($B63,'[4]NUM8.1'!$H$3:$P$174,2,FALSE),0)</f>
        <v>0</v>
      </c>
      <c r="F63" s="98">
        <f>IFERROR(VLOOKUP($B63,'[4]NUM8.1'!$H$3:$P$174,3,FALSE),0)</f>
        <v>0</v>
      </c>
      <c r="G63" s="98">
        <f>IFERROR(VLOOKUP($B63,'[4]NUM8.1'!$H$3:$P$174,4,FALSE),0)</f>
        <v>26</v>
      </c>
      <c r="H63" s="98">
        <f>IFERROR(VLOOKUP($B63,'[4]NUM8.1'!$H$3:$P$174,5,FALSE),0)</f>
        <v>0</v>
      </c>
      <c r="I63" s="98">
        <f>IFERROR(VLOOKUP($B63,'[4]NUM8.1'!$H$3:$P$174,6,FALSE),0)</f>
        <v>34</v>
      </c>
      <c r="J63" s="98">
        <f>IFERROR(VLOOKUP($B63,'[4]NUM8.1'!$H$3:$P$174,7,FALSE),0)</f>
        <v>21</v>
      </c>
      <c r="K63" s="98">
        <f>IFERROR(VLOOKUP($B63,'[4]NUM8.1'!$H$3:$P$174,8,FALSE),0)</f>
        <v>5</v>
      </c>
      <c r="L63" s="90"/>
      <c r="M63" s="90"/>
      <c r="N63" s="90"/>
      <c r="O63" s="82"/>
      <c r="P63" s="86"/>
      <c r="Q63" s="6">
        <f t="shared" ref="Q63:Q72" si="43">SUM(E63:P63)</f>
        <v>86</v>
      </c>
      <c r="R63" s="4"/>
      <c r="S63" s="15">
        <f>IFERROR(VLOOKUP($B63,'[1]DEN8.1'!$H$3:$J$159,2,FALSE),0)</f>
        <v>153</v>
      </c>
      <c r="T63" s="45">
        <f>+S63+(Z63+AA63+AB63+AC63)-(AM63+AN63+AO63+AP63)</f>
        <v>159</v>
      </c>
      <c r="U63" s="15">
        <f>IFERROR(VLOOKUP($B63,'[4]DEN8.1'!$H$3:$J$175,2,FALSE),0)</f>
        <v>165</v>
      </c>
      <c r="V63" s="3"/>
      <c r="W63" s="3"/>
      <c r="X63" s="6"/>
      <c r="Y63" s="9"/>
      <c r="Z63" s="98">
        <f>IFERROR(VLOOKUP($B63,'[4]ACT DEN8.1'!$H$3:$P$151,2,FALSE),0)</f>
        <v>3</v>
      </c>
      <c r="AA63" s="98">
        <f>IFERROR(VLOOKUP($B63,'[4]ACT DEN8.1'!$H$3:$P$151,3,FALSE),0)</f>
        <v>3</v>
      </c>
      <c r="AB63" s="98">
        <f>IFERROR(VLOOKUP($B63,'[4]ACT DEN8.1'!$H$3:$P$151,4,FALSE),0)</f>
        <v>0</v>
      </c>
      <c r="AC63" s="98">
        <f>IFERROR(VLOOKUP($B63,'[4]ACT DEN8.1'!$H$3:$P$151,5,FALSE),0)</f>
        <v>1</v>
      </c>
      <c r="AD63" s="98">
        <f>IFERROR(VLOOKUP($B63,'[4]ACT DEN8.1'!$H$3:$P$151,6,FALSE),0)</f>
        <v>5</v>
      </c>
      <c r="AE63" s="98">
        <f>IFERROR(VLOOKUP($B63,'[4]ACT DEN8.1'!$H$3:$P$151,7,FALSE),0)</f>
        <v>3</v>
      </c>
      <c r="AF63" s="98">
        <f>IFERROR(VLOOKUP($B63,'[4]ACT DEN8.1'!$H$3:$P$151,8,FALSE),0)</f>
        <v>2</v>
      </c>
      <c r="AG63" s="86"/>
      <c r="AH63" s="86"/>
      <c r="AI63" s="88"/>
      <c r="AJ63" s="86"/>
      <c r="AK63" s="86"/>
      <c r="AL63" s="6">
        <f t="shared" si="14"/>
        <v>17</v>
      </c>
      <c r="AM63" s="98">
        <f>IFERROR(VLOOKUP($B63,'[4]ACT DEN8.1'!$Z$3:$AH$126,2,FALSE),0)</f>
        <v>0</v>
      </c>
      <c r="AN63" s="98">
        <f>IFERROR(VLOOKUP($B63,'[4]ACT DEN8.1'!$Z$3:$AH$126,3,FALSE),0)</f>
        <v>0</v>
      </c>
      <c r="AO63" s="98">
        <f>IFERROR(VLOOKUP($B63,'[4]ACT DEN8.1'!$Z$3:$AH$126,4,FALSE),0)</f>
        <v>1</v>
      </c>
      <c r="AP63" s="98">
        <f>IFERROR(VLOOKUP($B63,'[4]ACT DEN8.1'!$Z$3:$AH$126,5,FALSE),0)</f>
        <v>0</v>
      </c>
      <c r="AQ63" s="98">
        <f>IFERROR(VLOOKUP($B63,'[4]ACT DEN8.1'!$Z$3:$AH$126,6,FALSE),0)</f>
        <v>2</v>
      </c>
      <c r="AR63" s="98">
        <f>IFERROR(VLOOKUP($B63,'[4]ACT DEN8.1'!$Z$3:$AH$126,7,FALSE),0)</f>
        <v>0</v>
      </c>
      <c r="AS63" s="98">
        <f>IFERROR(VLOOKUP($B63,'[4]ACT DEN8.1'!$Z$3:$AH$126,8,FALSE),0)</f>
        <v>0</v>
      </c>
      <c r="AT63" s="87"/>
      <c r="AU63" s="87"/>
      <c r="AV63" s="87"/>
      <c r="AW63" s="87"/>
      <c r="AX63" s="87"/>
      <c r="AY63" s="6">
        <f t="shared" si="3"/>
        <v>3</v>
      </c>
    </row>
    <row r="64" spans="1:51" s="61" customFormat="1" ht="15" thickBot="1" x14ac:dyDescent="0.25">
      <c r="A64" s="1" t="s">
        <v>100</v>
      </c>
      <c r="B64" s="184" t="s">
        <v>91</v>
      </c>
      <c r="C64" s="59"/>
      <c r="D64" s="89"/>
      <c r="E64" s="98">
        <f>IFERROR(VLOOKUP($B64,'[4]NUM8.1'!$H$3:$P$174,2,FALSE),0)</f>
        <v>0</v>
      </c>
      <c r="F64" s="98">
        <f>IFERROR(VLOOKUP($B64,'[4]NUM8.1'!$H$3:$P$174,3,FALSE),0)</f>
        <v>0</v>
      </c>
      <c r="G64" s="98">
        <f>IFERROR(VLOOKUP($B64,'[4]NUM8.1'!$H$3:$P$174,4,FALSE),0)</f>
        <v>4</v>
      </c>
      <c r="H64" s="98">
        <f>IFERROR(VLOOKUP($B64,'[4]NUM8.1'!$H$3:$P$174,5,FALSE),0)</f>
        <v>0</v>
      </c>
      <c r="I64" s="98">
        <f>IFERROR(VLOOKUP($B64,'[4]NUM8.1'!$H$3:$P$174,6,FALSE),0)</f>
        <v>20</v>
      </c>
      <c r="J64" s="98">
        <f>IFERROR(VLOOKUP($B64,'[4]NUM8.1'!$H$3:$P$174,7,FALSE),0)</f>
        <v>8</v>
      </c>
      <c r="K64" s="98">
        <f>IFERROR(VLOOKUP($B64,'[4]NUM8.1'!$H$3:$P$174,8,FALSE),0)</f>
        <v>2</v>
      </c>
      <c r="L64" s="90"/>
      <c r="M64" s="90"/>
      <c r="N64" s="90"/>
      <c r="O64" s="82"/>
      <c r="P64" s="86"/>
      <c r="Q64" s="6">
        <f t="shared" si="43"/>
        <v>34</v>
      </c>
      <c r="R64" s="4"/>
      <c r="S64" s="15">
        <f>IFERROR(VLOOKUP($B64,'[1]DEN8.1'!$H$3:$J$159,2,FALSE),0)</f>
        <v>48</v>
      </c>
      <c r="T64" s="45">
        <f>+S64+(Z64+AA64+AB64+AC64)-(AM64+AN64+AO64+AP64)</f>
        <v>48</v>
      </c>
      <c r="U64" s="15">
        <f>IFERROR(VLOOKUP($B64,'[4]DEN8.1'!$H$3:$J$175,2,FALSE),0)</f>
        <v>51</v>
      </c>
      <c r="V64" s="3"/>
      <c r="W64" s="3"/>
      <c r="X64" s="6"/>
      <c r="Y64" s="9"/>
      <c r="Z64" s="98">
        <f>IFERROR(VLOOKUP($B64,'[4]ACT DEN8.1'!$H$3:$P$151,2,FALSE),0)</f>
        <v>0</v>
      </c>
      <c r="AA64" s="98">
        <f>IFERROR(VLOOKUP($B64,'[4]ACT DEN8.1'!$H$3:$P$151,3,FALSE),0)</f>
        <v>0</v>
      </c>
      <c r="AB64" s="98">
        <f>IFERROR(VLOOKUP($B64,'[4]ACT DEN8.1'!$H$3:$P$151,4,FALSE),0)</f>
        <v>0</v>
      </c>
      <c r="AC64" s="98">
        <f>IFERROR(VLOOKUP($B64,'[4]ACT DEN8.1'!$H$3:$P$151,5,FALSE),0)</f>
        <v>0</v>
      </c>
      <c r="AD64" s="98">
        <f>IFERROR(VLOOKUP($B64,'[4]ACT DEN8.1'!$H$3:$P$151,6,FALSE),0)</f>
        <v>0</v>
      </c>
      <c r="AE64" s="98">
        <f>IFERROR(VLOOKUP($B64,'[4]ACT DEN8.1'!$H$3:$P$151,7,FALSE),0)</f>
        <v>0</v>
      </c>
      <c r="AF64" s="98">
        <f>IFERROR(VLOOKUP($B64,'[4]ACT DEN8.1'!$H$3:$P$151,8,FALSE),0)</f>
        <v>0</v>
      </c>
      <c r="AG64" s="86"/>
      <c r="AH64" s="86"/>
      <c r="AI64" s="88"/>
      <c r="AJ64" s="86"/>
      <c r="AK64" s="86"/>
      <c r="AL64" s="6">
        <f t="shared" si="14"/>
        <v>0</v>
      </c>
      <c r="AM64" s="98">
        <f>IFERROR(VLOOKUP($B64,'[4]ACT DEN8.1'!$Z$3:$AH$126,2,FALSE),0)</f>
        <v>0</v>
      </c>
      <c r="AN64" s="98">
        <f>IFERROR(VLOOKUP($B64,'[4]ACT DEN8.1'!$Z$3:$AH$126,3,FALSE),0)</f>
        <v>0</v>
      </c>
      <c r="AO64" s="98">
        <f>IFERROR(VLOOKUP($B64,'[4]ACT DEN8.1'!$Z$3:$AH$126,4,FALSE),0)</f>
        <v>0</v>
      </c>
      <c r="AP64" s="98">
        <f>IFERROR(VLOOKUP($B64,'[4]ACT DEN8.1'!$Z$3:$AH$126,5,FALSE),0)</f>
        <v>0</v>
      </c>
      <c r="AQ64" s="98">
        <f>IFERROR(VLOOKUP($B64,'[4]ACT DEN8.1'!$Z$3:$AH$126,6,FALSE),0)</f>
        <v>0</v>
      </c>
      <c r="AR64" s="98">
        <f>IFERROR(VLOOKUP($B64,'[4]ACT DEN8.1'!$Z$3:$AH$126,7,FALSE),0)</f>
        <v>0</v>
      </c>
      <c r="AS64" s="98">
        <f>IFERROR(VLOOKUP($B64,'[4]ACT DEN8.1'!$Z$3:$AH$126,8,FALSE),0)</f>
        <v>0</v>
      </c>
      <c r="AT64" s="87"/>
      <c r="AU64" s="87"/>
      <c r="AV64" s="87"/>
      <c r="AW64" s="87"/>
      <c r="AX64" s="87"/>
      <c r="AY64" s="6">
        <f t="shared" si="3"/>
        <v>0</v>
      </c>
    </row>
    <row r="65" spans="1:51" s="61" customFormat="1" ht="15" thickBot="1" x14ac:dyDescent="0.25">
      <c r="A65" s="1" t="s">
        <v>100</v>
      </c>
      <c r="B65" s="184" t="s">
        <v>92</v>
      </c>
      <c r="C65" s="59"/>
      <c r="D65" s="89"/>
      <c r="E65" s="98">
        <f>IFERROR(VLOOKUP($B65,'[4]NUM8.1'!$H$3:$P$174,2,FALSE),0)</f>
        <v>0</v>
      </c>
      <c r="F65" s="98">
        <f>IFERROR(VLOOKUP($B65,'[4]NUM8.1'!$H$3:$P$174,3,FALSE),0)</f>
        <v>1</v>
      </c>
      <c r="G65" s="98">
        <f>IFERROR(VLOOKUP($B65,'[4]NUM8.1'!$H$3:$P$174,4,FALSE),0)</f>
        <v>6</v>
      </c>
      <c r="H65" s="98">
        <f>IFERROR(VLOOKUP($B65,'[4]NUM8.1'!$H$3:$P$174,5,FALSE),0)</f>
        <v>0</v>
      </c>
      <c r="I65" s="98">
        <f>IFERROR(VLOOKUP($B65,'[4]NUM8.1'!$H$3:$P$174,6,FALSE),0)</f>
        <v>6</v>
      </c>
      <c r="J65" s="98">
        <f>IFERROR(VLOOKUP($B65,'[4]NUM8.1'!$H$3:$P$174,7,FALSE),0)</f>
        <v>5</v>
      </c>
      <c r="K65" s="98">
        <f>IFERROR(VLOOKUP($B65,'[4]NUM8.1'!$H$3:$P$174,8,FALSE),0)</f>
        <v>14</v>
      </c>
      <c r="L65" s="90"/>
      <c r="M65" s="90"/>
      <c r="N65" s="90"/>
      <c r="O65" s="82"/>
      <c r="P65" s="86"/>
      <c r="Q65" s="6">
        <f t="shared" si="43"/>
        <v>32</v>
      </c>
      <c r="R65" s="4"/>
      <c r="S65" s="15">
        <f>IFERROR(VLOOKUP($B65,'[1]DEN8.1'!$H$3:$J$159,2,FALSE),0)</f>
        <v>6</v>
      </c>
      <c r="T65" s="45">
        <f>+S65+(Z65+AA65+AB65+AC65)-(AM65+AN65+AO65+AP65)</f>
        <v>8</v>
      </c>
      <c r="U65" s="15">
        <f>IFERROR(VLOOKUP($B65,'[4]DEN8.1'!$H$3:$J$175,2,FALSE),0)</f>
        <v>8</v>
      </c>
      <c r="V65" s="3"/>
      <c r="W65" s="3"/>
      <c r="X65" s="6"/>
      <c r="Y65" s="9"/>
      <c r="Z65" s="98">
        <f>IFERROR(VLOOKUP($B65,'[4]ACT DEN8.1'!$H$3:$P$151,2,FALSE),0)</f>
        <v>0</v>
      </c>
      <c r="AA65" s="98">
        <f>IFERROR(VLOOKUP($B65,'[4]ACT DEN8.1'!$H$3:$P$151,3,FALSE),0)</f>
        <v>0</v>
      </c>
      <c r="AB65" s="98">
        <f>IFERROR(VLOOKUP($B65,'[4]ACT DEN8.1'!$H$3:$P$151,4,FALSE),0)</f>
        <v>0</v>
      </c>
      <c r="AC65" s="98">
        <f>IFERROR(VLOOKUP($B65,'[4]ACT DEN8.1'!$H$3:$P$151,5,FALSE),0)</f>
        <v>2</v>
      </c>
      <c r="AD65" s="98">
        <f>IFERROR(VLOOKUP($B65,'[4]ACT DEN8.1'!$H$3:$P$151,6,FALSE),0)</f>
        <v>0</v>
      </c>
      <c r="AE65" s="98">
        <f>IFERROR(VLOOKUP($B65,'[4]ACT DEN8.1'!$H$3:$P$151,7,FALSE),0)</f>
        <v>0</v>
      </c>
      <c r="AF65" s="98">
        <f>IFERROR(VLOOKUP($B65,'[4]ACT DEN8.1'!$H$3:$P$151,8,FALSE),0)</f>
        <v>0</v>
      </c>
      <c r="AG65" s="86"/>
      <c r="AH65" s="86"/>
      <c r="AI65" s="88"/>
      <c r="AJ65" s="86"/>
      <c r="AK65" s="86"/>
      <c r="AL65" s="6">
        <f t="shared" si="14"/>
        <v>2</v>
      </c>
      <c r="AM65" s="98">
        <f>IFERROR(VLOOKUP($B65,'[4]ACT DEN8.1'!$Z$3:$AH$126,2,FALSE),0)</f>
        <v>0</v>
      </c>
      <c r="AN65" s="98">
        <f>IFERROR(VLOOKUP($B65,'[4]ACT DEN8.1'!$Z$3:$AH$126,3,FALSE),0)</f>
        <v>0</v>
      </c>
      <c r="AO65" s="98">
        <f>IFERROR(VLOOKUP($B65,'[4]ACT DEN8.1'!$Z$3:$AH$126,4,FALSE),0)</f>
        <v>0</v>
      </c>
      <c r="AP65" s="98">
        <f>IFERROR(VLOOKUP($B65,'[4]ACT DEN8.1'!$Z$3:$AH$126,5,FALSE),0)</f>
        <v>0</v>
      </c>
      <c r="AQ65" s="98">
        <f>IFERROR(VLOOKUP($B65,'[4]ACT DEN8.1'!$Z$3:$AH$126,6,FALSE),0)</f>
        <v>0</v>
      </c>
      <c r="AR65" s="98">
        <f>IFERROR(VLOOKUP($B65,'[4]ACT DEN8.1'!$Z$3:$AH$126,7,FALSE),0)</f>
        <v>0</v>
      </c>
      <c r="AS65" s="98">
        <f>IFERROR(VLOOKUP($B65,'[4]ACT DEN8.1'!$Z$3:$AH$126,8,FALSE),0)</f>
        <v>0</v>
      </c>
      <c r="AT65" s="91"/>
      <c r="AU65" s="91"/>
      <c r="AV65" s="91"/>
      <c r="AW65" s="91"/>
      <c r="AX65" s="91"/>
      <c r="AY65" s="6">
        <f t="shared" si="3"/>
        <v>0</v>
      </c>
    </row>
    <row r="66" spans="1:51" s="61" customFormat="1" ht="15" thickBot="1" x14ac:dyDescent="0.25">
      <c r="A66" s="1" t="s">
        <v>100</v>
      </c>
      <c r="B66" s="184" t="s">
        <v>93</v>
      </c>
      <c r="C66" s="59"/>
      <c r="D66" s="89"/>
      <c r="E66" s="98">
        <f>IFERROR(VLOOKUP($B66,'[4]NUM8.1'!$H$3:$P$174,2,FALSE),0)</f>
        <v>0</v>
      </c>
      <c r="F66" s="98">
        <f>IFERROR(VLOOKUP($B66,'[4]NUM8.1'!$H$3:$P$174,3,FALSE),0)</f>
        <v>6</v>
      </c>
      <c r="G66" s="98">
        <f>IFERROR(VLOOKUP($B66,'[4]NUM8.1'!$H$3:$P$174,4,FALSE),0)</f>
        <v>7</v>
      </c>
      <c r="H66" s="98">
        <f>IFERROR(VLOOKUP($B66,'[4]NUM8.1'!$H$3:$P$174,5,FALSE),0)</f>
        <v>0</v>
      </c>
      <c r="I66" s="98">
        <f>IFERROR(VLOOKUP($B66,'[4]NUM8.1'!$H$3:$P$174,6,FALSE),0)</f>
        <v>10</v>
      </c>
      <c r="J66" s="98">
        <f>IFERROR(VLOOKUP($B66,'[4]NUM8.1'!$H$3:$P$174,7,FALSE),0)</f>
        <v>20</v>
      </c>
      <c r="K66" s="98">
        <f>IFERROR(VLOOKUP($B66,'[4]NUM8.1'!$H$3:$P$174,8,FALSE),0)</f>
        <v>9</v>
      </c>
      <c r="L66" s="90"/>
      <c r="M66" s="90"/>
      <c r="N66" s="90"/>
      <c r="O66" s="82"/>
      <c r="P66" s="86"/>
      <c r="Q66" s="6">
        <f t="shared" si="43"/>
        <v>52</v>
      </c>
      <c r="R66" s="4"/>
      <c r="S66" s="15">
        <f>IFERROR(VLOOKUP($B66,'[1]DEN8.1'!$H$3:$J$159,2,FALSE),0)</f>
        <v>31</v>
      </c>
      <c r="T66" s="45">
        <f>+S66+(Z66+AA66+AB66+AC66)-(AM66+AN66+AO66+AP66)</f>
        <v>31</v>
      </c>
      <c r="U66" s="15">
        <f>IFERROR(VLOOKUP($B66,'[4]DEN8.1'!$H$3:$J$175,2,FALSE),0)</f>
        <v>26</v>
      </c>
      <c r="V66" s="3"/>
      <c r="W66" s="3"/>
      <c r="X66" s="6"/>
      <c r="Y66" s="9"/>
      <c r="Z66" s="98">
        <f>IFERROR(VLOOKUP($B66,'[4]ACT DEN8.1'!$H$3:$P$151,2,FALSE),0)</f>
        <v>0</v>
      </c>
      <c r="AA66" s="98">
        <f>IFERROR(VLOOKUP($B66,'[4]ACT DEN8.1'!$H$3:$P$151,3,FALSE),0)</f>
        <v>0</v>
      </c>
      <c r="AB66" s="98">
        <f>IFERROR(VLOOKUP($B66,'[4]ACT DEN8.1'!$H$3:$P$151,4,FALSE),0)</f>
        <v>0</v>
      </c>
      <c r="AC66" s="98">
        <f>IFERROR(VLOOKUP($B66,'[4]ACT DEN8.1'!$H$3:$P$151,5,FALSE),0)</f>
        <v>0</v>
      </c>
      <c r="AD66" s="98">
        <f>IFERROR(VLOOKUP($B66,'[4]ACT DEN8.1'!$H$3:$P$151,6,FALSE),0)</f>
        <v>0</v>
      </c>
      <c r="AE66" s="98">
        <f>IFERROR(VLOOKUP($B66,'[4]ACT DEN8.1'!$H$3:$P$151,7,FALSE),0)</f>
        <v>0</v>
      </c>
      <c r="AF66" s="98">
        <f>IFERROR(VLOOKUP($B66,'[4]ACT DEN8.1'!$H$3:$P$151,8,FALSE),0)</f>
        <v>0</v>
      </c>
      <c r="AG66" s="86"/>
      <c r="AH66" s="86"/>
      <c r="AI66" s="88"/>
      <c r="AJ66" s="86"/>
      <c r="AK66" s="86"/>
      <c r="AL66" s="6">
        <f t="shared" si="14"/>
        <v>0</v>
      </c>
      <c r="AM66" s="98">
        <f>IFERROR(VLOOKUP($B66,'[4]ACT DEN8.1'!$Z$3:$AH$126,2,FALSE),0)</f>
        <v>0</v>
      </c>
      <c r="AN66" s="98">
        <f>IFERROR(VLOOKUP($B66,'[4]ACT DEN8.1'!$Z$3:$AH$126,3,FALSE),0)</f>
        <v>0</v>
      </c>
      <c r="AO66" s="98">
        <f>IFERROR(VLOOKUP($B66,'[4]ACT DEN8.1'!$Z$3:$AH$126,4,FALSE),0)</f>
        <v>0</v>
      </c>
      <c r="AP66" s="98">
        <f>IFERROR(VLOOKUP($B66,'[4]ACT DEN8.1'!$Z$3:$AH$126,5,FALSE),0)</f>
        <v>0</v>
      </c>
      <c r="AQ66" s="98">
        <f>IFERROR(VLOOKUP($B66,'[4]ACT DEN8.1'!$Z$3:$AH$126,6,FALSE),0)</f>
        <v>0</v>
      </c>
      <c r="AR66" s="98">
        <f>IFERROR(VLOOKUP($B66,'[4]ACT DEN8.1'!$Z$3:$AH$126,7,FALSE),0)</f>
        <v>0</v>
      </c>
      <c r="AS66" s="98">
        <f>IFERROR(VLOOKUP($B66,'[4]ACT DEN8.1'!$Z$3:$AH$126,8,FALSE),0)</f>
        <v>0</v>
      </c>
      <c r="AT66" s="87"/>
      <c r="AU66" s="87"/>
      <c r="AV66" s="87"/>
      <c r="AW66" s="87"/>
      <c r="AX66" s="87"/>
      <c r="AY66" s="6">
        <f t="shared" si="3"/>
        <v>0</v>
      </c>
    </row>
    <row r="67" spans="1:51" s="61" customFormat="1" ht="15" thickBot="1" x14ac:dyDescent="0.25">
      <c r="A67" s="1" t="s">
        <v>100</v>
      </c>
      <c r="B67" s="184" t="s">
        <v>94</v>
      </c>
      <c r="C67" s="59"/>
      <c r="D67" s="89"/>
      <c r="E67" s="98">
        <f>IFERROR(VLOOKUP($B67,'[4]NUM8.1'!$H$3:$P$174,2,FALSE),0)</f>
        <v>0</v>
      </c>
      <c r="F67" s="98">
        <f>IFERROR(VLOOKUP($B67,'[4]NUM8.1'!$H$3:$P$174,3,FALSE),0)</f>
        <v>0</v>
      </c>
      <c r="G67" s="98">
        <f>IFERROR(VLOOKUP($B67,'[4]NUM8.1'!$H$3:$P$174,4,FALSE),0)</f>
        <v>4</v>
      </c>
      <c r="H67" s="98">
        <f>IFERROR(VLOOKUP($B67,'[4]NUM8.1'!$H$3:$P$174,5,FALSE),0)</f>
        <v>0</v>
      </c>
      <c r="I67" s="98">
        <f>IFERROR(VLOOKUP($B67,'[4]NUM8.1'!$H$3:$P$174,6,FALSE),0)</f>
        <v>7</v>
      </c>
      <c r="J67" s="98">
        <f>IFERROR(VLOOKUP($B67,'[4]NUM8.1'!$H$3:$P$174,7,FALSE),0)</f>
        <v>0</v>
      </c>
      <c r="K67" s="98">
        <f>IFERROR(VLOOKUP($B67,'[4]NUM8.1'!$H$3:$P$174,8,FALSE),0)</f>
        <v>0</v>
      </c>
      <c r="L67" s="90"/>
      <c r="M67" s="90"/>
      <c r="N67" s="90"/>
      <c r="O67" s="82"/>
      <c r="P67" s="86"/>
      <c r="Q67" s="6">
        <f t="shared" si="43"/>
        <v>11</v>
      </c>
      <c r="R67" s="4"/>
      <c r="S67" s="15">
        <f>IFERROR(VLOOKUP($B67,'[1]DEN8.1'!$H$3:$J$159,2,FALSE),0)</f>
        <v>13</v>
      </c>
      <c r="T67" s="45">
        <f t="shared" ref="T67" si="44">+S67+(Z67+AA67+AB67+AC67)-(AM67+AN67+AO67+AP67)</f>
        <v>13</v>
      </c>
      <c r="U67" s="15">
        <f>IFERROR(VLOOKUP($B67,'[4]DEN8.1'!$H$3:$J$175,2,FALSE),0)</f>
        <v>13</v>
      </c>
      <c r="V67" s="3"/>
      <c r="W67" s="3"/>
      <c r="X67" s="6"/>
      <c r="Y67" s="9"/>
      <c r="Z67" s="98">
        <f>IFERROR(VLOOKUP($B67,'[4]ACT DEN8.1'!$H$3:$P$151,2,FALSE),0)</f>
        <v>0</v>
      </c>
      <c r="AA67" s="98">
        <f>IFERROR(VLOOKUP($B67,'[4]ACT DEN8.1'!$H$3:$P$151,3,FALSE),0)</f>
        <v>0</v>
      </c>
      <c r="AB67" s="98">
        <f>IFERROR(VLOOKUP($B67,'[4]ACT DEN8.1'!$H$3:$P$151,4,FALSE),0)</f>
        <v>0</v>
      </c>
      <c r="AC67" s="98">
        <f>IFERROR(VLOOKUP($B67,'[4]ACT DEN8.1'!$H$3:$P$151,5,FALSE),0)</f>
        <v>0</v>
      </c>
      <c r="AD67" s="98">
        <f>IFERROR(VLOOKUP($B67,'[4]ACT DEN8.1'!$H$3:$P$151,6,FALSE),0)</f>
        <v>0</v>
      </c>
      <c r="AE67" s="98">
        <f>IFERROR(VLOOKUP($B67,'[4]ACT DEN8.1'!$H$3:$P$151,7,FALSE),0)</f>
        <v>0</v>
      </c>
      <c r="AF67" s="98">
        <f>IFERROR(VLOOKUP($B67,'[4]ACT DEN8.1'!$H$3:$P$151,8,FALSE),0)</f>
        <v>0</v>
      </c>
      <c r="AG67" s="86"/>
      <c r="AH67" s="86"/>
      <c r="AI67" s="88"/>
      <c r="AJ67" s="86"/>
      <c r="AK67" s="86"/>
      <c r="AL67" s="6">
        <f t="shared" si="14"/>
        <v>0</v>
      </c>
      <c r="AM67" s="98">
        <f>IFERROR(VLOOKUP($B67,'[4]ACT DEN8.1'!$Z$3:$AH$126,2,FALSE),0)</f>
        <v>0</v>
      </c>
      <c r="AN67" s="98">
        <f>IFERROR(VLOOKUP($B67,'[4]ACT DEN8.1'!$Z$3:$AH$126,3,FALSE),0)</f>
        <v>0</v>
      </c>
      <c r="AO67" s="98">
        <f>IFERROR(VLOOKUP($B67,'[4]ACT DEN8.1'!$Z$3:$AH$126,4,FALSE),0)</f>
        <v>0</v>
      </c>
      <c r="AP67" s="98">
        <f>IFERROR(VLOOKUP($B67,'[4]ACT DEN8.1'!$Z$3:$AH$126,5,FALSE),0)</f>
        <v>0</v>
      </c>
      <c r="AQ67" s="98">
        <f>IFERROR(VLOOKUP($B67,'[4]ACT DEN8.1'!$Z$3:$AH$126,6,FALSE),0)</f>
        <v>0</v>
      </c>
      <c r="AR67" s="98">
        <f>IFERROR(VLOOKUP($B67,'[4]ACT DEN8.1'!$Z$3:$AH$126,7,FALSE),0)</f>
        <v>0</v>
      </c>
      <c r="AS67" s="98">
        <f>IFERROR(VLOOKUP($B67,'[4]ACT DEN8.1'!$Z$3:$AH$126,8,FALSE),0)</f>
        <v>0</v>
      </c>
      <c r="AT67" s="91"/>
      <c r="AU67" s="91"/>
      <c r="AV67" s="91"/>
      <c r="AW67" s="91"/>
      <c r="AX67" s="91"/>
      <c r="AY67" s="6">
        <f t="shared" si="3"/>
        <v>0</v>
      </c>
    </row>
    <row r="68" spans="1:51" s="61" customFormat="1" ht="15" thickBot="1" x14ac:dyDescent="0.25">
      <c r="A68" s="1" t="s">
        <v>100</v>
      </c>
      <c r="B68" s="184" t="s">
        <v>95</v>
      </c>
      <c r="C68" s="59"/>
      <c r="D68" s="89"/>
      <c r="E68" s="98">
        <f>IFERROR(VLOOKUP($B68,'[4]NUM8.1'!$H$3:$P$174,2,FALSE),0)</f>
        <v>0</v>
      </c>
      <c r="F68" s="98">
        <f>IFERROR(VLOOKUP($B68,'[4]NUM8.1'!$H$3:$P$174,3,FALSE),0)</f>
        <v>0</v>
      </c>
      <c r="G68" s="98">
        <f>IFERROR(VLOOKUP($B68,'[4]NUM8.1'!$H$3:$P$174,4,FALSE),0)</f>
        <v>7</v>
      </c>
      <c r="H68" s="98">
        <f>IFERROR(VLOOKUP($B68,'[4]NUM8.1'!$H$3:$P$174,5,FALSE),0)</f>
        <v>0</v>
      </c>
      <c r="I68" s="98">
        <f>IFERROR(VLOOKUP($B68,'[4]NUM8.1'!$H$3:$P$174,6,FALSE),0)</f>
        <v>1</v>
      </c>
      <c r="J68" s="98">
        <f>IFERROR(VLOOKUP($B68,'[4]NUM8.1'!$H$3:$P$174,7,FALSE),0)</f>
        <v>3</v>
      </c>
      <c r="K68" s="98">
        <f>IFERROR(VLOOKUP($B68,'[4]NUM8.1'!$H$3:$P$174,8,FALSE),0)</f>
        <v>37</v>
      </c>
      <c r="L68" s="90"/>
      <c r="M68" s="90"/>
      <c r="N68" s="90"/>
      <c r="O68" s="82"/>
      <c r="P68" s="86"/>
      <c r="Q68" s="6">
        <f t="shared" si="43"/>
        <v>48</v>
      </c>
      <c r="R68" s="4"/>
      <c r="S68" s="15">
        <f>IFERROR(VLOOKUP($B68,'[1]DEN8.1'!$H$3:$J$159,2,FALSE),0)</f>
        <v>14</v>
      </c>
      <c r="T68" s="45">
        <f>+S68+(Z68+AA68+AB68+AC68)-(AM68+AN68+AO68+AP68)</f>
        <v>14</v>
      </c>
      <c r="U68" s="15">
        <f>IFERROR(VLOOKUP($B68,'[4]DEN8.1'!$H$3:$J$175,2,FALSE),0)</f>
        <v>10</v>
      </c>
      <c r="V68" s="3"/>
      <c r="W68" s="3"/>
      <c r="X68" s="6"/>
      <c r="Y68" s="9"/>
      <c r="Z68" s="98">
        <f>IFERROR(VLOOKUP($B68,'[4]ACT DEN8.1'!$H$3:$P$151,2,FALSE),0)</f>
        <v>0</v>
      </c>
      <c r="AA68" s="98">
        <f>IFERROR(VLOOKUP($B68,'[4]ACT DEN8.1'!$H$3:$P$151,3,FALSE),0)</f>
        <v>0</v>
      </c>
      <c r="AB68" s="98">
        <f>IFERROR(VLOOKUP($B68,'[4]ACT DEN8.1'!$H$3:$P$151,4,FALSE),0)</f>
        <v>0</v>
      </c>
      <c r="AC68" s="98">
        <f>IFERROR(VLOOKUP($B68,'[4]ACT DEN8.1'!$H$3:$P$151,5,FALSE),0)</f>
        <v>0</v>
      </c>
      <c r="AD68" s="98">
        <f>IFERROR(VLOOKUP($B68,'[4]ACT DEN8.1'!$H$3:$P$151,6,FALSE),0)</f>
        <v>0</v>
      </c>
      <c r="AE68" s="98">
        <f>IFERROR(VLOOKUP($B68,'[4]ACT DEN8.1'!$H$3:$P$151,7,FALSE),0)</f>
        <v>0</v>
      </c>
      <c r="AF68" s="98">
        <f>IFERROR(VLOOKUP($B68,'[4]ACT DEN8.1'!$H$3:$P$151,8,FALSE),0)</f>
        <v>0</v>
      </c>
      <c r="AG68" s="86"/>
      <c r="AH68" s="86"/>
      <c r="AI68" s="88"/>
      <c r="AJ68" s="86"/>
      <c r="AK68" s="86"/>
      <c r="AL68" s="6">
        <f t="shared" si="14"/>
        <v>0</v>
      </c>
      <c r="AM68" s="98">
        <f>IFERROR(VLOOKUP($B68,'[4]ACT DEN8.1'!$Z$3:$AH$126,2,FALSE),0)</f>
        <v>0</v>
      </c>
      <c r="AN68" s="98">
        <f>IFERROR(VLOOKUP($B68,'[4]ACT DEN8.1'!$Z$3:$AH$126,3,FALSE),0)</f>
        <v>0</v>
      </c>
      <c r="AO68" s="98">
        <f>IFERROR(VLOOKUP($B68,'[4]ACT DEN8.1'!$Z$3:$AH$126,4,FALSE),0)</f>
        <v>0</v>
      </c>
      <c r="AP68" s="98">
        <f>IFERROR(VLOOKUP($B68,'[4]ACT DEN8.1'!$Z$3:$AH$126,5,FALSE),0)</f>
        <v>0</v>
      </c>
      <c r="AQ68" s="98">
        <f>IFERROR(VLOOKUP($B68,'[4]ACT DEN8.1'!$Z$3:$AH$126,6,FALSE),0)</f>
        <v>0</v>
      </c>
      <c r="AR68" s="98">
        <f>IFERROR(VLOOKUP($B68,'[4]ACT DEN8.1'!$Z$3:$AH$126,7,FALSE),0)</f>
        <v>0</v>
      </c>
      <c r="AS68" s="98">
        <f>IFERROR(VLOOKUP($B68,'[4]ACT DEN8.1'!$Z$3:$AH$126,8,FALSE),0)</f>
        <v>0</v>
      </c>
      <c r="AT68" s="87"/>
      <c r="AU68" s="87"/>
      <c r="AV68" s="87"/>
      <c r="AW68" s="87"/>
      <c r="AX68" s="87"/>
      <c r="AY68" s="6">
        <f t="shared" si="3"/>
        <v>0</v>
      </c>
    </row>
    <row r="69" spans="1:51" s="61" customFormat="1" ht="15" thickBot="1" x14ac:dyDescent="0.25">
      <c r="A69" s="1" t="s">
        <v>100</v>
      </c>
      <c r="B69" s="184" t="s">
        <v>96</v>
      </c>
      <c r="C69" s="59"/>
      <c r="D69" s="89"/>
      <c r="E69" s="98">
        <f>IFERROR(VLOOKUP($B69,'[4]NUM8.1'!$H$3:$P$174,2,FALSE),0)</f>
        <v>0</v>
      </c>
      <c r="F69" s="98">
        <f>IFERROR(VLOOKUP($B69,'[4]NUM8.1'!$H$3:$P$174,3,FALSE),0)</f>
        <v>0</v>
      </c>
      <c r="G69" s="98">
        <f>IFERROR(VLOOKUP($B69,'[4]NUM8.1'!$H$3:$P$174,4,FALSE),0)</f>
        <v>0</v>
      </c>
      <c r="H69" s="98">
        <f>IFERROR(VLOOKUP($B69,'[4]NUM8.1'!$H$3:$P$174,5,FALSE),0)</f>
        <v>0</v>
      </c>
      <c r="I69" s="98">
        <f>IFERROR(VLOOKUP($B69,'[4]NUM8.1'!$H$3:$P$174,6,FALSE),0)</f>
        <v>6</v>
      </c>
      <c r="J69" s="98">
        <f>IFERROR(VLOOKUP($B69,'[4]NUM8.1'!$H$3:$P$174,7,FALSE),0)</f>
        <v>3</v>
      </c>
      <c r="K69" s="98">
        <f>IFERROR(VLOOKUP($B69,'[4]NUM8.1'!$H$3:$P$174,8,FALSE),0)</f>
        <v>0</v>
      </c>
      <c r="L69" s="90"/>
      <c r="M69" s="90"/>
      <c r="N69" s="90"/>
      <c r="O69" s="82"/>
      <c r="P69" s="86"/>
      <c r="Q69" s="6">
        <f t="shared" si="43"/>
        <v>9</v>
      </c>
      <c r="R69" s="4"/>
      <c r="S69" s="15">
        <f>IFERROR(VLOOKUP($B69,'[1]DEN8.1'!$H$3:$J$159,2,FALSE),0)</f>
        <v>6</v>
      </c>
      <c r="T69" s="45">
        <f>+S69+(Z69+AA69+AB69+AC69)-(AM69+AN69+AO69+AP69)</f>
        <v>6</v>
      </c>
      <c r="U69" s="15">
        <f>IFERROR(VLOOKUP($B69,'[4]DEN8.1'!$H$3:$J$175,2,FALSE),0)</f>
        <v>5</v>
      </c>
      <c r="V69" s="3"/>
      <c r="W69" s="3"/>
      <c r="X69" s="6"/>
      <c r="Y69" s="9"/>
      <c r="Z69" s="98">
        <f>IFERROR(VLOOKUP($B69,'[4]ACT DEN8.1'!$H$3:$P$151,2,FALSE),0)</f>
        <v>0</v>
      </c>
      <c r="AA69" s="98">
        <f>IFERROR(VLOOKUP($B69,'[4]ACT DEN8.1'!$H$3:$P$151,3,FALSE),0)</f>
        <v>0</v>
      </c>
      <c r="AB69" s="98">
        <f>IFERROR(VLOOKUP($B69,'[4]ACT DEN8.1'!$H$3:$P$151,4,FALSE),0)</f>
        <v>0</v>
      </c>
      <c r="AC69" s="98">
        <f>IFERROR(VLOOKUP($B69,'[4]ACT DEN8.1'!$H$3:$P$151,5,FALSE),0)</f>
        <v>0</v>
      </c>
      <c r="AD69" s="98">
        <f>IFERROR(VLOOKUP($B69,'[4]ACT DEN8.1'!$H$3:$P$151,6,FALSE),0)</f>
        <v>0</v>
      </c>
      <c r="AE69" s="98">
        <f>IFERROR(VLOOKUP($B69,'[4]ACT DEN8.1'!$H$3:$P$151,7,FALSE),0)</f>
        <v>0</v>
      </c>
      <c r="AF69" s="98">
        <f>IFERROR(VLOOKUP($B69,'[4]ACT DEN8.1'!$H$3:$P$151,8,FALSE),0)</f>
        <v>0</v>
      </c>
      <c r="AG69" s="86"/>
      <c r="AH69" s="86"/>
      <c r="AI69" s="88"/>
      <c r="AJ69" s="86"/>
      <c r="AK69" s="86"/>
      <c r="AL69" s="6">
        <f t="shared" si="14"/>
        <v>0</v>
      </c>
      <c r="AM69" s="98">
        <f>IFERROR(VLOOKUP($B69,'[4]ACT DEN8.1'!$Z$3:$AH$126,2,FALSE),0)</f>
        <v>0</v>
      </c>
      <c r="AN69" s="98">
        <f>IFERROR(VLOOKUP($B69,'[4]ACT DEN8.1'!$Z$3:$AH$126,3,FALSE),0)</f>
        <v>0</v>
      </c>
      <c r="AO69" s="98">
        <f>IFERROR(VLOOKUP($B69,'[4]ACT DEN8.1'!$Z$3:$AH$126,4,FALSE),0)</f>
        <v>0</v>
      </c>
      <c r="AP69" s="98">
        <f>IFERROR(VLOOKUP($B69,'[4]ACT DEN8.1'!$Z$3:$AH$126,5,FALSE),0)</f>
        <v>0</v>
      </c>
      <c r="AQ69" s="98">
        <f>IFERROR(VLOOKUP($B69,'[4]ACT DEN8.1'!$Z$3:$AH$126,6,FALSE),0)</f>
        <v>0</v>
      </c>
      <c r="AR69" s="98">
        <f>IFERROR(VLOOKUP($B69,'[4]ACT DEN8.1'!$Z$3:$AH$126,7,FALSE),0)</f>
        <v>0</v>
      </c>
      <c r="AS69" s="98">
        <f>IFERROR(VLOOKUP($B69,'[4]ACT DEN8.1'!$Z$3:$AH$126,8,FALSE),0)</f>
        <v>0</v>
      </c>
      <c r="AT69" s="87"/>
      <c r="AU69" s="87"/>
      <c r="AV69" s="87"/>
      <c r="AW69" s="87"/>
      <c r="AX69" s="87"/>
      <c r="AY69" s="6">
        <f t="shared" si="3"/>
        <v>0</v>
      </c>
    </row>
    <row r="70" spans="1:51" s="61" customFormat="1" ht="15" thickBot="1" x14ac:dyDescent="0.25">
      <c r="A70" s="1" t="s">
        <v>100</v>
      </c>
      <c r="B70" s="184" t="s">
        <v>97</v>
      </c>
      <c r="C70" s="59"/>
      <c r="D70" s="89"/>
      <c r="E70" s="98">
        <f>IFERROR(VLOOKUP($B70,'[4]NUM8.1'!$H$3:$P$174,2,FALSE),0)</f>
        <v>0</v>
      </c>
      <c r="F70" s="98">
        <f>IFERROR(VLOOKUP($B70,'[4]NUM8.1'!$H$3:$P$174,3,FALSE),0)</f>
        <v>0</v>
      </c>
      <c r="G70" s="98">
        <f>IFERROR(VLOOKUP($B70,'[4]NUM8.1'!$H$3:$P$174,4,FALSE),0)</f>
        <v>3</v>
      </c>
      <c r="H70" s="98">
        <f>IFERROR(VLOOKUP($B70,'[4]NUM8.1'!$H$3:$P$174,5,FALSE),0)</f>
        <v>0</v>
      </c>
      <c r="I70" s="98">
        <f>IFERROR(VLOOKUP($B70,'[4]NUM8.1'!$H$3:$P$174,6,FALSE),0)</f>
        <v>6</v>
      </c>
      <c r="J70" s="98">
        <f>IFERROR(VLOOKUP($B70,'[4]NUM8.1'!$H$3:$P$174,7,FALSE),0)</f>
        <v>3</v>
      </c>
      <c r="K70" s="98">
        <f>IFERROR(VLOOKUP($B70,'[4]NUM8.1'!$H$3:$P$174,8,FALSE),0)</f>
        <v>0</v>
      </c>
      <c r="L70" s="90"/>
      <c r="M70" s="90"/>
      <c r="N70" s="90"/>
      <c r="O70" s="82"/>
      <c r="P70" s="86"/>
      <c r="Q70" s="6">
        <f t="shared" si="43"/>
        <v>12</v>
      </c>
      <c r="R70" s="4"/>
      <c r="S70" s="15">
        <f>IFERROR(VLOOKUP($B70,'[1]DEN8.1'!$H$3:$J$159,2,FALSE),0)</f>
        <v>5</v>
      </c>
      <c r="T70" s="45">
        <f>+S70+(Z70+AA70+AB70+AC70)-(AM70+AN70+AO70+AP70)</f>
        <v>5</v>
      </c>
      <c r="U70" s="15">
        <f>IFERROR(VLOOKUP($B70,'[4]DEN8.1'!$H$3:$J$175,2,FALSE),0)</f>
        <v>4</v>
      </c>
      <c r="V70" s="3"/>
      <c r="W70" s="3"/>
      <c r="X70" s="6"/>
      <c r="Y70" s="9"/>
      <c r="Z70" s="98">
        <f>IFERROR(VLOOKUP($B70,'[4]ACT DEN8.1'!$H$3:$P$151,2,FALSE),0)</f>
        <v>0</v>
      </c>
      <c r="AA70" s="98">
        <f>IFERROR(VLOOKUP($B70,'[4]ACT DEN8.1'!$H$3:$P$151,3,FALSE),0)</f>
        <v>0</v>
      </c>
      <c r="AB70" s="98">
        <f>IFERROR(VLOOKUP($B70,'[4]ACT DEN8.1'!$H$3:$P$151,4,FALSE),0)</f>
        <v>0</v>
      </c>
      <c r="AC70" s="98">
        <f>IFERROR(VLOOKUP($B70,'[4]ACT DEN8.1'!$H$3:$P$151,5,FALSE),0)</f>
        <v>0</v>
      </c>
      <c r="AD70" s="98">
        <f>IFERROR(VLOOKUP($B70,'[4]ACT DEN8.1'!$H$3:$P$151,6,FALSE),0)</f>
        <v>0</v>
      </c>
      <c r="AE70" s="98">
        <f>IFERROR(VLOOKUP($B70,'[4]ACT DEN8.1'!$H$3:$P$151,7,FALSE),0)</f>
        <v>0</v>
      </c>
      <c r="AF70" s="98">
        <f>IFERROR(VLOOKUP($B70,'[4]ACT DEN8.1'!$H$3:$P$151,8,FALSE),0)</f>
        <v>0</v>
      </c>
      <c r="AG70" s="86"/>
      <c r="AH70" s="86"/>
      <c r="AI70" s="88"/>
      <c r="AJ70" s="86"/>
      <c r="AK70" s="86"/>
      <c r="AL70" s="6">
        <f t="shared" si="14"/>
        <v>0</v>
      </c>
      <c r="AM70" s="98">
        <f>IFERROR(VLOOKUP($B70,'[4]ACT DEN8.1'!$Z$3:$AH$126,2,FALSE),0)</f>
        <v>0</v>
      </c>
      <c r="AN70" s="98">
        <f>IFERROR(VLOOKUP($B70,'[4]ACT DEN8.1'!$Z$3:$AH$126,3,FALSE),0)</f>
        <v>0</v>
      </c>
      <c r="AO70" s="98">
        <f>IFERROR(VLOOKUP($B70,'[4]ACT DEN8.1'!$Z$3:$AH$126,4,FALSE),0)</f>
        <v>0</v>
      </c>
      <c r="AP70" s="98">
        <f>IFERROR(VLOOKUP($B70,'[4]ACT DEN8.1'!$Z$3:$AH$126,5,FALSE),0)</f>
        <v>0</v>
      </c>
      <c r="AQ70" s="98">
        <f>IFERROR(VLOOKUP($B70,'[4]ACT DEN8.1'!$Z$3:$AH$126,6,FALSE),0)</f>
        <v>0</v>
      </c>
      <c r="AR70" s="98">
        <f>IFERROR(VLOOKUP($B70,'[4]ACT DEN8.1'!$Z$3:$AH$126,7,FALSE),0)</f>
        <v>0</v>
      </c>
      <c r="AS70" s="98">
        <f>IFERROR(VLOOKUP($B70,'[4]ACT DEN8.1'!$Z$3:$AH$126,8,FALSE),0)</f>
        <v>0</v>
      </c>
      <c r="AT70" s="87"/>
      <c r="AU70" s="87"/>
      <c r="AV70" s="87"/>
      <c r="AW70" s="87"/>
      <c r="AX70" s="87"/>
      <c r="AY70" s="6">
        <f t="shared" si="3"/>
        <v>0</v>
      </c>
    </row>
    <row r="71" spans="1:51" s="61" customFormat="1" ht="15" thickBot="1" x14ac:dyDescent="0.25">
      <c r="A71" s="1" t="s">
        <v>100</v>
      </c>
      <c r="B71" s="184" t="s">
        <v>98</v>
      </c>
      <c r="C71" s="59"/>
      <c r="D71" s="89"/>
      <c r="E71" s="98">
        <f>IFERROR(VLOOKUP($B71,'[4]NUM8.1'!$H$3:$P$174,2,FALSE),0)</f>
        <v>0</v>
      </c>
      <c r="F71" s="98">
        <f>IFERROR(VLOOKUP($B71,'[4]NUM8.1'!$H$3:$P$174,3,FALSE),0)</f>
        <v>0</v>
      </c>
      <c r="G71" s="98">
        <f>IFERROR(VLOOKUP($B71,'[4]NUM8.1'!$H$3:$P$174,4,FALSE),0)</f>
        <v>0</v>
      </c>
      <c r="H71" s="98">
        <f>IFERROR(VLOOKUP($B71,'[4]NUM8.1'!$H$3:$P$174,5,FALSE),0)</f>
        <v>0</v>
      </c>
      <c r="I71" s="98">
        <f>IFERROR(VLOOKUP($B71,'[4]NUM8.1'!$H$3:$P$174,6,FALSE),0)</f>
        <v>0</v>
      </c>
      <c r="J71" s="98">
        <f>IFERROR(VLOOKUP($B71,'[4]NUM8.1'!$H$3:$P$174,7,FALSE),0)</f>
        <v>1</v>
      </c>
      <c r="K71" s="98">
        <f>IFERROR(VLOOKUP($B71,'[4]NUM8.1'!$H$3:$P$174,8,FALSE),0)</f>
        <v>0</v>
      </c>
      <c r="L71" s="90"/>
      <c r="M71" s="90"/>
      <c r="N71" s="90"/>
      <c r="O71" s="82"/>
      <c r="P71" s="86"/>
      <c r="Q71" s="6">
        <f>SUM(E71:P71)</f>
        <v>1</v>
      </c>
      <c r="R71" s="4"/>
      <c r="S71" s="15">
        <f>IFERROR(VLOOKUP($B71,'[1]DEN8.1'!$H$3:$J$159,2,FALSE),0)</f>
        <v>7</v>
      </c>
      <c r="T71" s="45">
        <f>+S71+(Z71+AA71+AB71+AC71)-(AM71+AN71+AO71+AP71)</f>
        <v>7</v>
      </c>
      <c r="U71" s="15">
        <f>IFERROR(VLOOKUP($B71,'[4]DEN8.1'!$H$3:$J$175,2,FALSE),0)</f>
        <v>7</v>
      </c>
      <c r="V71" s="3"/>
      <c r="W71" s="3"/>
      <c r="X71" s="6"/>
      <c r="Y71" s="9"/>
      <c r="Z71" s="98">
        <f>IFERROR(VLOOKUP($B71,'[4]ACT DEN8.1'!$H$3:$P$151,2,FALSE),0)</f>
        <v>0</v>
      </c>
      <c r="AA71" s="98">
        <f>IFERROR(VLOOKUP($B71,'[4]ACT DEN8.1'!$H$3:$P$151,3,FALSE),0)</f>
        <v>0</v>
      </c>
      <c r="AB71" s="98">
        <f>IFERROR(VLOOKUP($B71,'[4]ACT DEN8.1'!$H$3:$P$151,4,FALSE),0)</f>
        <v>0</v>
      </c>
      <c r="AC71" s="98">
        <f>IFERROR(VLOOKUP($B71,'[4]ACT DEN8.1'!$H$3:$P$151,5,FALSE),0)</f>
        <v>0</v>
      </c>
      <c r="AD71" s="98">
        <f>IFERROR(VLOOKUP($B71,'[4]ACT DEN8.1'!$H$3:$P$151,6,FALSE),0)</f>
        <v>0</v>
      </c>
      <c r="AE71" s="98">
        <f>IFERROR(VLOOKUP($B71,'[4]ACT DEN8.1'!$H$3:$P$151,7,FALSE),0)</f>
        <v>0</v>
      </c>
      <c r="AF71" s="98">
        <f>IFERROR(VLOOKUP($B71,'[4]ACT DEN8.1'!$H$3:$P$151,8,FALSE),0)</f>
        <v>0</v>
      </c>
      <c r="AG71" s="86"/>
      <c r="AH71" s="86"/>
      <c r="AI71" s="88"/>
      <c r="AJ71" s="86"/>
      <c r="AK71" s="86"/>
      <c r="AL71" s="6">
        <f t="shared" si="14"/>
        <v>0</v>
      </c>
      <c r="AM71" s="98">
        <f>IFERROR(VLOOKUP($B71,'[4]ACT DEN8.1'!$Z$3:$AH$126,2,FALSE),0)</f>
        <v>0</v>
      </c>
      <c r="AN71" s="98">
        <f>IFERROR(VLOOKUP($B71,'[4]ACT DEN8.1'!$Z$3:$AH$126,3,FALSE),0)</f>
        <v>0</v>
      </c>
      <c r="AO71" s="98">
        <f>IFERROR(VLOOKUP($B71,'[4]ACT DEN8.1'!$Z$3:$AH$126,4,FALSE),0)</f>
        <v>0</v>
      </c>
      <c r="AP71" s="98">
        <f>IFERROR(VLOOKUP($B71,'[4]ACT DEN8.1'!$Z$3:$AH$126,5,FALSE),0)</f>
        <v>0</v>
      </c>
      <c r="AQ71" s="98">
        <f>IFERROR(VLOOKUP($B71,'[4]ACT DEN8.1'!$Z$3:$AH$126,6,FALSE),0)</f>
        <v>0</v>
      </c>
      <c r="AR71" s="98">
        <f>IFERROR(VLOOKUP($B71,'[4]ACT DEN8.1'!$Z$3:$AH$126,7,FALSE),0)</f>
        <v>0</v>
      </c>
      <c r="AS71" s="98">
        <f>IFERROR(VLOOKUP($B71,'[4]ACT DEN8.1'!$Z$3:$AH$126,8,FALSE),0)</f>
        <v>0</v>
      </c>
      <c r="AT71" s="87"/>
      <c r="AU71" s="87"/>
      <c r="AV71" s="87"/>
      <c r="AW71" s="87"/>
      <c r="AX71" s="87"/>
      <c r="AY71" s="6">
        <f t="shared" si="3"/>
        <v>0</v>
      </c>
    </row>
    <row r="72" spans="1:51" s="61" customFormat="1" ht="15" thickBot="1" x14ac:dyDescent="0.25">
      <c r="A72" s="1" t="s">
        <v>100</v>
      </c>
      <c r="B72" s="184" t="s">
        <v>99</v>
      </c>
      <c r="C72" s="59"/>
      <c r="D72" s="89"/>
      <c r="E72" s="98">
        <f>IFERROR(VLOOKUP($B72,'[4]NUM8.1'!$H$3:$P$174,2,FALSE),0)</f>
        <v>0</v>
      </c>
      <c r="F72" s="98">
        <f>IFERROR(VLOOKUP($B72,'[4]NUM8.1'!$H$3:$P$174,3,FALSE),0)</f>
        <v>0</v>
      </c>
      <c r="G72" s="98">
        <f>IFERROR(VLOOKUP($B72,'[4]NUM8.1'!$H$3:$P$174,4,FALSE),0)</f>
        <v>1</v>
      </c>
      <c r="H72" s="98">
        <f>IFERROR(VLOOKUP($B72,'[4]NUM8.1'!$H$3:$P$174,5,FALSE),0)</f>
        <v>0</v>
      </c>
      <c r="I72" s="98">
        <f>IFERROR(VLOOKUP($B72,'[4]NUM8.1'!$H$3:$P$174,6,FALSE),0)</f>
        <v>4</v>
      </c>
      <c r="J72" s="98">
        <f>IFERROR(VLOOKUP($B72,'[4]NUM8.1'!$H$3:$P$174,7,FALSE),0)</f>
        <v>11</v>
      </c>
      <c r="K72" s="98">
        <f>IFERROR(VLOOKUP($B72,'[4]NUM8.1'!$H$3:$P$174,8,FALSE),0)</f>
        <v>0</v>
      </c>
      <c r="L72" s="90"/>
      <c r="M72" s="90"/>
      <c r="N72" s="90"/>
      <c r="O72" s="82"/>
      <c r="P72" s="86"/>
      <c r="Q72" s="6">
        <f t="shared" si="43"/>
        <v>16</v>
      </c>
      <c r="R72" s="4"/>
      <c r="S72" s="15">
        <f>IFERROR(VLOOKUP($B72,'[1]DEN8.1'!$H$3:$J$159,2,FALSE),0)</f>
        <v>6</v>
      </c>
      <c r="T72" s="45">
        <f>+S72+(Z72+AA72+AB72+AC72)-(AM72+AN72+AO72+AP72)</f>
        <v>6</v>
      </c>
      <c r="U72" s="15">
        <f>IFERROR(VLOOKUP($B72,'[4]DEN8.1'!$H$3:$J$175,2,FALSE),0)</f>
        <v>6</v>
      </c>
      <c r="V72" s="3"/>
      <c r="W72" s="3"/>
      <c r="X72" s="6"/>
      <c r="Y72" s="9"/>
      <c r="Z72" s="98">
        <f>IFERROR(VLOOKUP($B72,'[4]ACT DEN8.1'!$H$3:$P$151,2,FALSE),0)</f>
        <v>0</v>
      </c>
      <c r="AA72" s="98">
        <f>IFERROR(VLOOKUP($B72,'[4]ACT DEN8.1'!$H$3:$P$151,3,FALSE),0)</f>
        <v>0</v>
      </c>
      <c r="AB72" s="98">
        <f>IFERROR(VLOOKUP($B72,'[4]ACT DEN8.1'!$H$3:$P$151,4,FALSE),0)</f>
        <v>0</v>
      </c>
      <c r="AC72" s="98">
        <f>IFERROR(VLOOKUP($B72,'[4]ACT DEN8.1'!$H$3:$P$151,5,FALSE),0)</f>
        <v>0</v>
      </c>
      <c r="AD72" s="98">
        <f>IFERROR(VLOOKUP($B72,'[4]ACT DEN8.1'!$H$3:$P$151,6,FALSE),0)</f>
        <v>0</v>
      </c>
      <c r="AE72" s="98">
        <f>IFERROR(VLOOKUP($B72,'[4]ACT DEN8.1'!$H$3:$P$151,7,FALSE),0)</f>
        <v>0</v>
      </c>
      <c r="AF72" s="98">
        <f>IFERROR(VLOOKUP($B72,'[4]ACT DEN8.1'!$H$3:$P$151,8,FALSE),0)</f>
        <v>0</v>
      </c>
      <c r="AG72" s="86"/>
      <c r="AH72" s="86"/>
      <c r="AI72" s="88"/>
      <c r="AJ72" s="86"/>
      <c r="AK72" s="86"/>
      <c r="AL72" s="6">
        <f t="shared" si="14"/>
        <v>0</v>
      </c>
      <c r="AM72" s="98">
        <f>IFERROR(VLOOKUP($B72,'[4]ACT DEN8.1'!$Z$3:$AH$126,2,FALSE),0)</f>
        <v>0</v>
      </c>
      <c r="AN72" s="98">
        <f>IFERROR(VLOOKUP($B72,'[4]ACT DEN8.1'!$Z$3:$AH$126,3,FALSE),0)</f>
        <v>0</v>
      </c>
      <c r="AO72" s="98">
        <f>IFERROR(VLOOKUP($B72,'[4]ACT DEN8.1'!$Z$3:$AH$126,4,FALSE),0)</f>
        <v>0</v>
      </c>
      <c r="AP72" s="98">
        <f>IFERROR(VLOOKUP($B72,'[4]ACT DEN8.1'!$Z$3:$AH$126,5,FALSE),0)</f>
        <v>0</v>
      </c>
      <c r="AQ72" s="98">
        <f>IFERROR(VLOOKUP($B72,'[4]ACT DEN8.1'!$Z$3:$AH$126,6,FALSE),0)</f>
        <v>0</v>
      </c>
      <c r="AR72" s="98">
        <f>IFERROR(VLOOKUP($B72,'[4]ACT DEN8.1'!$Z$3:$AH$126,7,FALSE),0)</f>
        <v>0</v>
      </c>
      <c r="AS72" s="98">
        <f>IFERROR(VLOOKUP($B72,'[4]ACT DEN8.1'!$Z$3:$AH$126,8,FALSE),0)</f>
        <v>0</v>
      </c>
      <c r="AT72" s="87"/>
      <c r="AU72" s="87"/>
      <c r="AV72" s="87"/>
      <c r="AW72" s="87"/>
      <c r="AX72" s="87"/>
      <c r="AY72" s="6">
        <f t="shared" si="3"/>
        <v>0</v>
      </c>
    </row>
    <row r="73" spans="1:51" s="61" customFormat="1" ht="23.25" customHeight="1" thickBot="1" x14ac:dyDescent="0.25">
      <c r="A73" s="351" t="s">
        <v>196</v>
      </c>
      <c r="B73" s="352"/>
      <c r="C73" s="276">
        <f>+D73/Metas!L65</f>
        <v>1.6354300385109115</v>
      </c>
      <c r="D73" s="17">
        <f>+Q73/R73</f>
        <v>0.12280701754385964</v>
      </c>
      <c r="E73" s="12">
        <f t="shared" ref="E73:P73" si="45">SUM(E63:E72)</f>
        <v>0</v>
      </c>
      <c r="F73" s="12">
        <f t="shared" si="45"/>
        <v>7</v>
      </c>
      <c r="G73" s="12">
        <f t="shared" si="45"/>
        <v>58</v>
      </c>
      <c r="H73" s="12">
        <f t="shared" si="45"/>
        <v>0</v>
      </c>
      <c r="I73" s="12">
        <f t="shared" ref="I73" si="46">SUM(I63:I72)</f>
        <v>94</v>
      </c>
      <c r="J73" s="12">
        <f t="shared" ref="J73:K73" si="47">SUM(J63:J72)</f>
        <v>75</v>
      </c>
      <c r="K73" s="12">
        <f t="shared" si="47"/>
        <v>67</v>
      </c>
      <c r="L73" s="12">
        <f t="shared" si="45"/>
        <v>0</v>
      </c>
      <c r="M73" s="12">
        <f t="shared" si="45"/>
        <v>0</v>
      </c>
      <c r="N73" s="12">
        <f t="shared" si="45"/>
        <v>0</v>
      </c>
      <c r="O73" s="12">
        <f t="shared" si="45"/>
        <v>0</v>
      </c>
      <c r="P73" s="132">
        <f t="shared" si="45"/>
        <v>0</v>
      </c>
      <c r="Q73" s="12">
        <f>SUM(Q63:Q72)</f>
        <v>301</v>
      </c>
      <c r="R73" s="13">
        <f>+Y73-U73</f>
        <v>2451</v>
      </c>
      <c r="S73" s="12">
        <f t="shared" ref="S73:X73" si="48">SUM(S63:S72)</f>
        <v>289</v>
      </c>
      <c r="T73" s="12">
        <f t="shared" si="48"/>
        <v>297</v>
      </c>
      <c r="U73" s="12">
        <f t="shared" si="48"/>
        <v>295</v>
      </c>
      <c r="V73" s="11">
        <f t="shared" si="48"/>
        <v>0</v>
      </c>
      <c r="W73" s="11">
        <f t="shared" si="48"/>
        <v>0</v>
      </c>
      <c r="X73" s="11">
        <f t="shared" si="48"/>
        <v>0</v>
      </c>
      <c r="Y73" s="14">
        <v>2746</v>
      </c>
      <c r="Z73" s="11">
        <f>SUM(Z63:Z72)</f>
        <v>3</v>
      </c>
      <c r="AA73" s="11">
        <f t="shared" ref="AA73:AK73" si="49">SUM(AA63:AA72)</f>
        <v>3</v>
      </c>
      <c r="AB73" s="11">
        <f t="shared" si="49"/>
        <v>0</v>
      </c>
      <c r="AC73" s="11">
        <f t="shared" si="49"/>
        <v>3</v>
      </c>
      <c r="AD73" s="11">
        <f t="shared" ref="AD73:AE73" si="50">SUM(AD63:AD72)</f>
        <v>5</v>
      </c>
      <c r="AE73" s="11">
        <f t="shared" si="50"/>
        <v>3</v>
      </c>
      <c r="AF73" s="11">
        <f t="shared" si="49"/>
        <v>2</v>
      </c>
      <c r="AG73" s="11">
        <f t="shared" si="49"/>
        <v>0</v>
      </c>
      <c r="AH73" s="11">
        <f t="shared" si="49"/>
        <v>0</v>
      </c>
      <c r="AI73" s="11">
        <f t="shared" si="49"/>
        <v>0</v>
      </c>
      <c r="AJ73" s="11">
        <f t="shared" si="49"/>
        <v>0</v>
      </c>
      <c r="AK73" s="11">
        <f t="shared" si="49"/>
        <v>0</v>
      </c>
      <c r="AL73" s="11">
        <f t="shared" si="14"/>
        <v>19</v>
      </c>
      <c r="AM73" s="11">
        <f t="shared" ref="AM73:AX73" si="51">SUM(AM63:AM72)</f>
        <v>0</v>
      </c>
      <c r="AN73" s="11">
        <f t="shared" si="51"/>
        <v>0</v>
      </c>
      <c r="AO73" s="11">
        <f t="shared" si="51"/>
        <v>1</v>
      </c>
      <c r="AP73" s="11">
        <f t="shared" si="51"/>
        <v>0</v>
      </c>
      <c r="AQ73" s="11">
        <f t="shared" ref="AQ73:AR73" si="52">SUM(AQ63:AQ72)</f>
        <v>2</v>
      </c>
      <c r="AR73" s="11">
        <f t="shared" si="52"/>
        <v>0</v>
      </c>
      <c r="AS73" s="11">
        <f t="shared" si="51"/>
        <v>0</v>
      </c>
      <c r="AT73" s="11">
        <f t="shared" si="51"/>
        <v>0</v>
      </c>
      <c r="AU73" s="11">
        <f t="shared" si="51"/>
        <v>0</v>
      </c>
      <c r="AV73" s="11">
        <f t="shared" si="51"/>
        <v>0</v>
      </c>
      <c r="AW73" s="11">
        <f t="shared" si="51"/>
        <v>0</v>
      </c>
      <c r="AX73" s="11">
        <f t="shared" si="51"/>
        <v>0</v>
      </c>
      <c r="AY73" s="11">
        <f t="shared" si="3"/>
        <v>3</v>
      </c>
    </row>
    <row r="74" spans="1:51" s="61" customFormat="1" ht="15" thickBot="1" x14ac:dyDescent="0.25">
      <c r="A74" s="1" t="s">
        <v>106</v>
      </c>
      <c r="B74" s="184" t="s">
        <v>101</v>
      </c>
      <c r="C74" s="59"/>
      <c r="D74" s="89"/>
      <c r="E74" s="98">
        <f>IFERROR(VLOOKUP($B74,'[4]NUM8.1'!$H$3:$P$174,2,FALSE),0)</f>
        <v>0</v>
      </c>
      <c r="F74" s="98">
        <f>IFERROR(VLOOKUP($B74,'[4]NUM8.1'!$H$3:$P$174,3,FALSE),0)</f>
        <v>0</v>
      </c>
      <c r="G74" s="98">
        <f>IFERROR(VLOOKUP($B74,'[4]NUM8.1'!$H$3:$P$174,4,FALSE),0)</f>
        <v>6</v>
      </c>
      <c r="H74" s="98">
        <f>IFERROR(VLOOKUP($B74,'[4]NUM8.1'!$H$3:$P$174,5,FALSE),0)</f>
        <v>14</v>
      </c>
      <c r="I74" s="98">
        <f>IFERROR(VLOOKUP($B74,'[4]NUM8.1'!$H$3:$P$174,6,FALSE),0)</f>
        <v>15</v>
      </c>
      <c r="J74" s="98">
        <f>IFERROR(VLOOKUP($B74,'[4]NUM8.1'!$H$3:$P$174,7,FALSE),0)</f>
        <v>14</v>
      </c>
      <c r="K74" s="98">
        <f>IFERROR(VLOOKUP($B74,'[4]NUM8.1'!$H$3:$P$174,8,FALSE),0)</f>
        <v>11</v>
      </c>
      <c r="L74" s="87"/>
      <c r="M74" s="87"/>
      <c r="N74" s="87"/>
      <c r="O74" s="86"/>
      <c r="P74" s="86"/>
      <c r="Q74" s="6">
        <f>SUM(E74:P74)</f>
        <v>60</v>
      </c>
      <c r="R74" s="4"/>
      <c r="S74" s="15">
        <f>IFERROR(VLOOKUP($B74,'[1]DEN8.1'!$H$3:$J$159,2,FALSE),0)</f>
        <v>74</v>
      </c>
      <c r="T74" s="45">
        <f>+S74+(Z74+AA74+AB74+AC74)-(AM74+AN74+AO74+AP74)</f>
        <v>77</v>
      </c>
      <c r="U74" s="15">
        <f>IFERROR(VLOOKUP($B74,'[4]DEN8.1'!$H$3:$J$175,2,FALSE),0)</f>
        <v>70</v>
      </c>
      <c r="V74" s="3"/>
      <c r="W74" s="3"/>
      <c r="X74" s="6"/>
      <c r="Y74" s="9"/>
      <c r="Z74" s="98">
        <f>IFERROR(VLOOKUP($B74,'[4]ACT DEN8.1'!$H$3:$P$151,2,FALSE),0)</f>
        <v>0</v>
      </c>
      <c r="AA74" s="98">
        <f>IFERROR(VLOOKUP($B74,'[4]ACT DEN8.1'!$H$3:$P$151,3,FALSE),0)</f>
        <v>0</v>
      </c>
      <c r="AB74" s="98">
        <f>IFERROR(VLOOKUP($B74,'[4]ACT DEN8.1'!$H$3:$P$151,4,FALSE),0)</f>
        <v>3</v>
      </c>
      <c r="AC74" s="98">
        <f>IFERROR(VLOOKUP($B74,'[4]ACT DEN8.1'!$H$3:$P$151,5,FALSE),0)</f>
        <v>0</v>
      </c>
      <c r="AD74" s="98">
        <f>IFERROR(VLOOKUP($B74,'[4]ACT DEN8.1'!$H$3:$P$151,6,FALSE),0)</f>
        <v>0</v>
      </c>
      <c r="AE74" s="98">
        <f>IFERROR(VLOOKUP($B74,'[4]ACT DEN8.1'!$H$3:$P$151,7,FALSE),0)</f>
        <v>1</v>
      </c>
      <c r="AF74" s="98">
        <f>IFERROR(VLOOKUP($B74,'[4]ACT DEN8.1'!$H$3:$P$151,8,FALSE),0)</f>
        <v>1</v>
      </c>
      <c r="AG74" s="87"/>
      <c r="AH74" s="87"/>
      <c r="AI74" s="87"/>
      <c r="AJ74" s="86"/>
      <c r="AK74" s="86"/>
      <c r="AL74" s="6">
        <f t="shared" si="14"/>
        <v>5</v>
      </c>
      <c r="AM74" s="98">
        <f>IFERROR(VLOOKUP($B74,'[4]ACT DEN8.1'!$Z$3:$AH$126,2,FALSE),0)</f>
        <v>0</v>
      </c>
      <c r="AN74" s="98">
        <f>IFERROR(VLOOKUP($B74,'[4]ACT DEN8.1'!$Z$3:$AH$126,3,FALSE),0)</f>
        <v>0</v>
      </c>
      <c r="AO74" s="98">
        <f>IFERROR(VLOOKUP($B74,'[4]ACT DEN8.1'!$Z$3:$AH$126,4,FALSE),0)</f>
        <v>0</v>
      </c>
      <c r="AP74" s="98">
        <f>IFERROR(VLOOKUP($B74,'[4]ACT DEN8.1'!$Z$3:$AH$126,5,FALSE),0)</f>
        <v>0</v>
      </c>
      <c r="AQ74" s="98">
        <f>IFERROR(VLOOKUP($B74,'[4]ACT DEN8.1'!$Z$3:$AH$126,6,FALSE),0)</f>
        <v>0</v>
      </c>
      <c r="AR74" s="98">
        <f>IFERROR(VLOOKUP($B74,'[4]ACT DEN8.1'!$Z$3:$AH$126,7,FALSE),0)</f>
        <v>1</v>
      </c>
      <c r="AS74" s="98">
        <f>IFERROR(VLOOKUP($B74,'[4]ACT DEN8.1'!$Z$3:$AH$126,8,FALSE),0)</f>
        <v>0</v>
      </c>
      <c r="AT74" s="87"/>
      <c r="AU74" s="87"/>
      <c r="AV74" s="87"/>
      <c r="AW74" s="87"/>
      <c r="AX74" s="87"/>
      <c r="AY74" s="6">
        <f t="shared" si="3"/>
        <v>1</v>
      </c>
    </row>
    <row r="75" spans="1:51" s="61" customFormat="1" ht="15" thickBot="1" x14ac:dyDescent="0.25">
      <c r="A75" s="1" t="s">
        <v>106</v>
      </c>
      <c r="B75" s="184" t="s">
        <v>102</v>
      </c>
      <c r="C75" s="59"/>
      <c r="D75" s="89"/>
      <c r="E75" s="98">
        <f>IFERROR(VLOOKUP($B75,'[4]NUM8.1'!$H$3:$P$174,2,FALSE),0)</f>
        <v>6</v>
      </c>
      <c r="F75" s="98">
        <f>IFERROR(VLOOKUP($B75,'[4]NUM8.1'!$H$3:$P$174,3,FALSE),0)</f>
        <v>2</v>
      </c>
      <c r="G75" s="98">
        <f>IFERROR(VLOOKUP($B75,'[4]NUM8.1'!$H$3:$P$174,4,FALSE),0)</f>
        <v>6</v>
      </c>
      <c r="H75" s="98">
        <f>IFERROR(VLOOKUP($B75,'[4]NUM8.1'!$H$3:$P$174,5,FALSE),0)</f>
        <v>0</v>
      </c>
      <c r="I75" s="98">
        <f>IFERROR(VLOOKUP($B75,'[4]NUM8.1'!$H$3:$P$174,6,FALSE),0)</f>
        <v>4</v>
      </c>
      <c r="J75" s="98">
        <f>IFERROR(VLOOKUP($B75,'[4]NUM8.1'!$H$3:$P$174,7,FALSE),0)</f>
        <v>3</v>
      </c>
      <c r="K75" s="98">
        <f>IFERROR(VLOOKUP($B75,'[4]NUM8.1'!$H$3:$P$174,8,FALSE),0)</f>
        <v>2</v>
      </c>
      <c r="L75" s="87"/>
      <c r="M75" s="87"/>
      <c r="N75" s="87"/>
      <c r="O75" s="86"/>
      <c r="P75" s="86"/>
      <c r="Q75" s="6">
        <f>SUM(E75:P75)</f>
        <v>23</v>
      </c>
      <c r="R75" s="4"/>
      <c r="S75" s="15">
        <f>IFERROR(VLOOKUP($B75,'[1]DEN8.1'!$H$3:$J$159,2,FALSE),0)</f>
        <v>12</v>
      </c>
      <c r="T75" s="45">
        <f>+S75+(Z75+AA75+AB75+AC75)-(AM75+AN75+AO75+AP75)</f>
        <v>12</v>
      </c>
      <c r="U75" s="15">
        <f>IFERROR(VLOOKUP($B75,'[4]DEN8.1'!$H$3:$J$175,2,FALSE),0)</f>
        <v>15</v>
      </c>
      <c r="V75" s="3"/>
      <c r="W75" s="3"/>
      <c r="X75" s="6"/>
      <c r="Y75" s="9"/>
      <c r="Z75" s="98">
        <f>IFERROR(VLOOKUP($B75,'[4]ACT DEN8.1'!$H$3:$P$151,2,FALSE),0)</f>
        <v>0</v>
      </c>
      <c r="AA75" s="98">
        <f>IFERROR(VLOOKUP($B75,'[4]ACT DEN8.1'!$H$3:$P$151,3,FALSE),0)</f>
        <v>0</v>
      </c>
      <c r="AB75" s="98">
        <f>IFERROR(VLOOKUP($B75,'[4]ACT DEN8.1'!$H$3:$P$151,4,FALSE),0)</f>
        <v>0</v>
      </c>
      <c r="AC75" s="98">
        <f>IFERROR(VLOOKUP($B75,'[4]ACT DEN8.1'!$H$3:$P$151,5,FALSE),0)</f>
        <v>0</v>
      </c>
      <c r="AD75" s="98">
        <f>IFERROR(VLOOKUP($B75,'[4]ACT DEN8.1'!$H$3:$P$151,6,FALSE),0)</f>
        <v>0</v>
      </c>
      <c r="AE75" s="98">
        <f>IFERROR(VLOOKUP($B75,'[4]ACT DEN8.1'!$H$3:$P$151,7,FALSE),0)</f>
        <v>0</v>
      </c>
      <c r="AF75" s="98">
        <f>IFERROR(VLOOKUP($B75,'[4]ACT DEN8.1'!$H$3:$P$151,8,FALSE),0)</f>
        <v>1</v>
      </c>
      <c r="AG75" s="87"/>
      <c r="AH75" s="87"/>
      <c r="AI75" s="87"/>
      <c r="AJ75" s="86"/>
      <c r="AK75" s="86"/>
      <c r="AL75" s="6">
        <f t="shared" si="14"/>
        <v>1</v>
      </c>
      <c r="AM75" s="98">
        <f>IFERROR(VLOOKUP($B75,'[4]ACT DEN8.1'!$Z$3:$AH$126,2,FALSE),0)</f>
        <v>0</v>
      </c>
      <c r="AN75" s="98">
        <f>IFERROR(VLOOKUP($B75,'[4]ACT DEN8.1'!$Z$3:$AH$126,3,FALSE),0)</f>
        <v>0</v>
      </c>
      <c r="AO75" s="98">
        <f>IFERROR(VLOOKUP($B75,'[4]ACT DEN8.1'!$Z$3:$AH$126,4,FALSE),0)</f>
        <v>0</v>
      </c>
      <c r="AP75" s="98">
        <f>IFERROR(VLOOKUP($B75,'[4]ACT DEN8.1'!$Z$3:$AH$126,5,FALSE),0)</f>
        <v>0</v>
      </c>
      <c r="AQ75" s="98">
        <f>IFERROR(VLOOKUP($B75,'[4]ACT DEN8.1'!$Z$3:$AH$126,6,FALSE),0)</f>
        <v>0</v>
      </c>
      <c r="AR75" s="98">
        <f>IFERROR(VLOOKUP($B75,'[4]ACT DEN8.1'!$Z$3:$AH$126,7,FALSE),0)</f>
        <v>0</v>
      </c>
      <c r="AS75" s="98">
        <f>IFERROR(VLOOKUP($B75,'[4]ACT DEN8.1'!$Z$3:$AH$126,8,FALSE),0)</f>
        <v>0</v>
      </c>
      <c r="AT75" s="87"/>
      <c r="AU75" s="87"/>
      <c r="AV75" s="87"/>
      <c r="AW75" s="87"/>
      <c r="AX75" s="87"/>
      <c r="AY75" s="6">
        <f t="shared" si="3"/>
        <v>0</v>
      </c>
    </row>
    <row r="76" spans="1:51" s="61" customFormat="1" ht="15" thickBot="1" x14ac:dyDescent="0.25">
      <c r="A76" s="1" t="s">
        <v>106</v>
      </c>
      <c r="B76" s="184" t="s">
        <v>103</v>
      </c>
      <c r="C76" s="59"/>
      <c r="D76" s="89"/>
      <c r="E76" s="98">
        <f>IFERROR(VLOOKUP($B76,'[4]NUM8.1'!$H$3:$P$174,2,FALSE),0)</f>
        <v>3</v>
      </c>
      <c r="F76" s="98">
        <f>IFERROR(VLOOKUP($B76,'[4]NUM8.1'!$H$3:$P$174,3,FALSE),0)</f>
        <v>0</v>
      </c>
      <c r="G76" s="98">
        <f>IFERROR(VLOOKUP($B76,'[4]NUM8.1'!$H$3:$P$174,4,FALSE),0)</f>
        <v>2</v>
      </c>
      <c r="H76" s="98">
        <f>IFERROR(VLOOKUP($B76,'[4]NUM8.1'!$H$3:$P$174,5,FALSE),0)</f>
        <v>7</v>
      </c>
      <c r="I76" s="98">
        <f>IFERROR(VLOOKUP($B76,'[4]NUM8.1'!$H$3:$P$174,6,FALSE),0)</f>
        <v>15</v>
      </c>
      <c r="J76" s="98">
        <f>IFERROR(VLOOKUP($B76,'[4]NUM8.1'!$H$3:$P$174,7,FALSE),0)</f>
        <v>2</v>
      </c>
      <c r="K76" s="98">
        <f>IFERROR(VLOOKUP($B76,'[4]NUM8.1'!$H$3:$P$174,8,FALSE),0)</f>
        <v>2</v>
      </c>
      <c r="L76" s="87"/>
      <c r="M76" s="87"/>
      <c r="N76" s="87"/>
      <c r="O76" s="86"/>
      <c r="P76" s="86"/>
      <c r="Q76" s="6">
        <f>SUM(E76:P76)</f>
        <v>31</v>
      </c>
      <c r="R76" s="4"/>
      <c r="S76" s="15">
        <f>IFERROR(VLOOKUP($B76,'[1]DEN8.1'!$H$3:$J$159,2,FALSE),0)</f>
        <v>31</v>
      </c>
      <c r="T76" s="45">
        <f>+S76+(Z76+AA76+AB76+AC76)-(AM76+AN76+AO76+AP76)</f>
        <v>31</v>
      </c>
      <c r="U76" s="15">
        <f>IFERROR(VLOOKUP($B76,'[4]DEN8.1'!$H$3:$J$175,2,FALSE),0)</f>
        <v>23</v>
      </c>
      <c r="V76" s="3"/>
      <c r="W76" s="3"/>
      <c r="X76" s="6"/>
      <c r="Y76" s="9"/>
      <c r="Z76" s="98">
        <f>IFERROR(VLOOKUP($B76,'[4]ACT DEN8.1'!$H$3:$P$151,2,FALSE),0)</f>
        <v>0</v>
      </c>
      <c r="AA76" s="98">
        <f>IFERROR(VLOOKUP($B76,'[4]ACT DEN8.1'!$H$3:$P$151,3,FALSE),0)</f>
        <v>0</v>
      </c>
      <c r="AB76" s="98">
        <f>IFERROR(VLOOKUP($B76,'[4]ACT DEN8.1'!$H$3:$P$151,4,FALSE),0)</f>
        <v>0</v>
      </c>
      <c r="AC76" s="98">
        <f>IFERROR(VLOOKUP($B76,'[4]ACT DEN8.1'!$H$3:$P$151,5,FALSE),0)</f>
        <v>0</v>
      </c>
      <c r="AD76" s="98">
        <f>IFERROR(VLOOKUP($B76,'[4]ACT DEN8.1'!$H$3:$P$151,6,FALSE),0)</f>
        <v>0</v>
      </c>
      <c r="AE76" s="98">
        <f>IFERROR(VLOOKUP($B76,'[4]ACT DEN8.1'!$H$3:$P$151,7,FALSE),0)</f>
        <v>1</v>
      </c>
      <c r="AF76" s="98">
        <f>IFERROR(VLOOKUP($B76,'[4]ACT DEN8.1'!$H$3:$P$151,8,FALSE),0)</f>
        <v>0</v>
      </c>
      <c r="AG76" s="87"/>
      <c r="AH76" s="87"/>
      <c r="AI76" s="87"/>
      <c r="AJ76" s="86"/>
      <c r="AK76" s="86"/>
      <c r="AL76" s="6">
        <f t="shared" si="14"/>
        <v>1</v>
      </c>
      <c r="AM76" s="98">
        <f>IFERROR(VLOOKUP($B76,'[4]ACT DEN8.1'!$Z$3:$AH$126,2,FALSE),0)</f>
        <v>0</v>
      </c>
      <c r="AN76" s="98">
        <f>IFERROR(VLOOKUP($B76,'[4]ACT DEN8.1'!$Z$3:$AH$126,3,FALSE),0)</f>
        <v>0</v>
      </c>
      <c r="AO76" s="98">
        <f>IFERROR(VLOOKUP($B76,'[4]ACT DEN8.1'!$Z$3:$AH$126,4,FALSE),0)</f>
        <v>0</v>
      </c>
      <c r="AP76" s="98">
        <f>IFERROR(VLOOKUP($B76,'[4]ACT DEN8.1'!$Z$3:$AH$126,5,FALSE),0)</f>
        <v>0</v>
      </c>
      <c r="AQ76" s="98">
        <f>IFERROR(VLOOKUP($B76,'[4]ACT DEN8.1'!$Z$3:$AH$126,6,FALSE),0)</f>
        <v>0</v>
      </c>
      <c r="AR76" s="98">
        <f>IFERROR(VLOOKUP($B76,'[4]ACT DEN8.1'!$Z$3:$AH$126,7,FALSE),0)</f>
        <v>0</v>
      </c>
      <c r="AS76" s="98">
        <f>IFERROR(VLOOKUP($B76,'[4]ACT DEN8.1'!$Z$3:$AH$126,8,FALSE),0)</f>
        <v>0</v>
      </c>
      <c r="AT76" s="91"/>
      <c r="AU76" s="91"/>
      <c r="AV76" s="91"/>
      <c r="AW76" s="91"/>
      <c r="AX76" s="91"/>
      <c r="AY76" s="6">
        <f t="shared" si="3"/>
        <v>0</v>
      </c>
    </row>
    <row r="77" spans="1:51" s="61" customFormat="1" ht="15" thickBot="1" x14ac:dyDescent="0.25">
      <c r="A77" s="1" t="s">
        <v>106</v>
      </c>
      <c r="B77" s="184" t="s">
        <v>104</v>
      </c>
      <c r="C77" s="59"/>
      <c r="D77" s="89"/>
      <c r="E77" s="98">
        <f>IFERROR(VLOOKUP($B77,'[4]NUM8.1'!$H$3:$P$174,2,FALSE),0)</f>
        <v>0</v>
      </c>
      <c r="F77" s="98">
        <f>IFERROR(VLOOKUP($B77,'[4]NUM8.1'!$H$3:$P$174,3,FALSE),0)</f>
        <v>0</v>
      </c>
      <c r="G77" s="98">
        <f>IFERROR(VLOOKUP($B77,'[4]NUM8.1'!$H$3:$P$174,4,FALSE),0)</f>
        <v>1</v>
      </c>
      <c r="H77" s="98">
        <f>IFERROR(VLOOKUP($B77,'[4]NUM8.1'!$H$3:$P$174,5,FALSE),0)</f>
        <v>1</v>
      </c>
      <c r="I77" s="98">
        <f>IFERROR(VLOOKUP($B77,'[4]NUM8.1'!$H$3:$P$174,6,FALSE),0)</f>
        <v>4</v>
      </c>
      <c r="J77" s="98">
        <f>IFERROR(VLOOKUP($B77,'[4]NUM8.1'!$H$3:$P$174,7,FALSE),0)</f>
        <v>0</v>
      </c>
      <c r="K77" s="98">
        <f>IFERROR(VLOOKUP($B77,'[4]NUM8.1'!$H$3:$P$174,8,FALSE),0)</f>
        <v>3</v>
      </c>
      <c r="L77" s="87"/>
      <c r="M77" s="87"/>
      <c r="N77" s="87"/>
      <c r="O77" s="86"/>
      <c r="P77" s="86"/>
      <c r="Q77" s="6">
        <f>SUM(E77:P77)</f>
        <v>9</v>
      </c>
      <c r="R77" s="4"/>
      <c r="S77" s="15">
        <f>IFERROR(VLOOKUP($B77,'[1]DEN8.1'!$H$3:$J$159,2,FALSE),0)</f>
        <v>9</v>
      </c>
      <c r="T77" s="45">
        <f>+S77+(Z77+AA77+AB77+AC77)-(AM77+AN77+AO77+AP77)</f>
        <v>9</v>
      </c>
      <c r="U77" s="15">
        <f>IFERROR(VLOOKUP($B77,'[4]DEN8.1'!$H$3:$J$175,2,FALSE),0)</f>
        <v>6</v>
      </c>
      <c r="V77" s="3"/>
      <c r="W77" s="3"/>
      <c r="X77" s="6"/>
      <c r="Y77" s="9"/>
      <c r="Z77" s="98">
        <f>IFERROR(VLOOKUP($B77,'[4]ACT DEN8.1'!$H$3:$P$151,2,FALSE),0)</f>
        <v>0</v>
      </c>
      <c r="AA77" s="98">
        <f>IFERROR(VLOOKUP($B77,'[4]ACT DEN8.1'!$H$3:$P$151,3,FALSE),0)</f>
        <v>0</v>
      </c>
      <c r="AB77" s="98">
        <f>IFERROR(VLOOKUP($B77,'[4]ACT DEN8.1'!$H$3:$P$151,4,FALSE),0)</f>
        <v>0</v>
      </c>
      <c r="AC77" s="98">
        <f>IFERROR(VLOOKUP($B77,'[4]ACT DEN8.1'!$H$3:$P$151,5,FALSE),0)</f>
        <v>0</v>
      </c>
      <c r="AD77" s="98">
        <f>IFERROR(VLOOKUP($B77,'[4]ACT DEN8.1'!$H$3:$P$151,6,FALSE),0)</f>
        <v>0</v>
      </c>
      <c r="AE77" s="98">
        <f>IFERROR(VLOOKUP($B77,'[4]ACT DEN8.1'!$H$3:$P$151,7,FALSE),0)</f>
        <v>0</v>
      </c>
      <c r="AF77" s="98">
        <f>IFERROR(VLOOKUP($B77,'[4]ACT DEN8.1'!$H$3:$P$151,8,FALSE),0)</f>
        <v>0</v>
      </c>
      <c r="AG77" s="87"/>
      <c r="AH77" s="87"/>
      <c r="AI77" s="87"/>
      <c r="AJ77" s="86"/>
      <c r="AK77" s="86"/>
      <c r="AL77" s="6">
        <f t="shared" ref="AL77:AL141" si="53">SUM(Z77:AK77)</f>
        <v>0</v>
      </c>
      <c r="AM77" s="98">
        <f>IFERROR(VLOOKUP($B77,'[4]ACT DEN8.1'!$Z$3:$AH$126,2,FALSE),0)</f>
        <v>0</v>
      </c>
      <c r="AN77" s="98">
        <f>IFERROR(VLOOKUP($B77,'[4]ACT DEN8.1'!$Z$3:$AH$126,3,FALSE),0)</f>
        <v>0</v>
      </c>
      <c r="AO77" s="98">
        <f>IFERROR(VLOOKUP($B77,'[4]ACT DEN8.1'!$Z$3:$AH$126,4,FALSE),0)</f>
        <v>0</v>
      </c>
      <c r="AP77" s="98">
        <f>IFERROR(VLOOKUP($B77,'[4]ACT DEN8.1'!$Z$3:$AH$126,5,FALSE),0)</f>
        <v>0</v>
      </c>
      <c r="AQ77" s="98">
        <f>IFERROR(VLOOKUP($B77,'[4]ACT DEN8.1'!$Z$3:$AH$126,6,FALSE),0)</f>
        <v>0</v>
      </c>
      <c r="AR77" s="98">
        <f>IFERROR(VLOOKUP($B77,'[4]ACT DEN8.1'!$Z$3:$AH$126,7,FALSE),0)</f>
        <v>0</v>
      </c>
      <c r="AS77" s="98">
        <f>IFERROR(VLOOKUP($B77,'[4]ACT DEN8.1'!$Z$3:$AH$126,8,FALSE),0)</f>
        <v>0</v>
      </c>
      <c r="AT77" s="87"/>
      <c r="AU77" s="87"/>
      <c r="AV77" s="87"/>
      <c r="AW77" s="87"/>
      <c r="AX77" s="87"/>
      <c r="AY77" s="6">
        <f t="shared" ref="AY77:AY141" si="54">SUM(AM77:AX77)</f>
        <v>0</v>
      </c>
    </row>
    <row r="78" spans="1:51" s="61" customFormat="1" ht="15" thickBot="1" x14ac:dyDescent="0.25">
      <c r="A78" s="1" t="s">
        <v>106</v>
      </c>
      <c r="B78" s="184" t="s">
        <v>105</v>
      </c>
      <c r="C78" s="59"/>
      <c r="D78" s="89"/>
      <c r="E78" s="98">
        <f>IFERROR(VLOOKUP($B78,'[4]NUM8.1'!$H$3:$P$174,2,FALSE),0)</f>
        <v>0</v>
      </c>
      <c r="F78" s="98">
        <f>IFERROR(VLOOKUP($B78,'[4]NUM8.1'!$H$3:$P$174,3,FALSE),0)</f>
        <v>0</v>
      </c>
      <c r="G78" s="98">
        <f>IFERROR(VLOOKUP($B78,'[4]NUM8.1'!$H$3:$P$174,4,FALSE),0)</f>
        <v>2</v>
      </c>
      <c r="H78" s="98">
        <f>IFERROR(VLOOKUP($B78,'[4]NUM8.1'!$H$3:$P$174,5,FALSE),0)</f>
        <v>5</v>
      </c>
      <c r="I78" s="98">
        <f>IFERROR(VLOOKUP($B78,'[4]NUM8.1'!$H$3:$P$174,6,FALSE),0)</f>
        <v>1</v>
      </c>
      <c r="J78" s="98">
        <f>IFERROR(VLOOKUP($B78,'[4]NUM8.1'!$H$3:$P$174,7,FALSE),0)</f>
        <v>2</v>
      </c>
      <c r="K78" s="98">
        <f>IFERROR(VLOOKUP($B78,'[4]NUM8.1'!$H$3:$P$174,8,FALSE),0)</f>
        <v>9</v>
      </c>
      <c r="L78" s="87"/>
      <c r="M78" s="87"/>
      <c r="N78" s="87"/>
      <c r="O78" s="86"/>
      <c r="P78" s="86"/>
      <c r="Q78" s="6">
        <f>SUM(E78:P78)</f>
        <v>19</v>
      </c>
      <c r="R78" s="4"/>
      <c r="S78" s="15">
        <f>IFERROR(VLOOKUP($B78,'[1]DEN8.1'!$H$3:$J$159,2,FALSE),0)</f>
        <v>12</v>
      </c>
      <c r="T78" s="45">
        <f t="shared" ref="T78" si="55">+S78+(Z78+AA78+AB78+AC78)-(AM78+AN78+AO78+AP78)</f>
        <v>12</v>
      </c>
      <c r="U78" s="15">
        <f>IFERROR(VLOOKUP($B78,'[4]DEN8.1'!$H$3:$J$175,2,FALSE),0)</f>
        <v>7</v>
      </c>
      <c r="V78" s="3"/>
      <c r="W78" s="3"/>
      <c r="X78" s="6"/>
      <c r="Y78" s="9"/>
      <c r="Z78" s="98">
        <f>IFERROR(VLOOKUP($B78,'[4]ACT DEN8.1'!$H$3:$P$151,2,FALSE),0)</f>
        <v>0</v>
      </c>
      <c r="AA78" s="98">
        <f>IFERROR(VLOOKUP($B78,'[4]ACT DEN8.1'!$H$3:$P$151,3,FALSE),0)</f>
        <v>0</v>
      </c>
      <c r="AB78" s="98">
        <f>IFERROR(VLOOKUP($B78,'[4]ACT DEN8.1'!$H$3:$P$151,4,FALSE),0)</f>
        <v>0</v>
      </c>
      <c r="AC78" s="98">
        <f>IFERROR(VLOOKUP($B78,'[4]ACT DEN8.1'!$H$3:$P$151,5,FALSE),0)</f>
        <v>0</v>
      </c>
      <c r="AD78" s="98">
        <f>IFERROR(VLOOKUP($B78,'[4]ACT DEN8.1'!$H$3:$P$151,6,FALSE),0)</f>
        <v>0</v>
      </c>
      <c r="AE78" s="98">
        <f>IFERROR(VLOOKUP($B78,'[4]ACT DEN8.1'!$H$3:$P$151,7,FALSE),0)</f>
        <v>0</v>
      </c>
      <c r="AF78" s="98">
        <f>IFERROR(VLOOKUP($B78,'[4]ACT DEN8.1'!$H$3:$P$151,8,FALSE),0)</f>
        <v>0</v>
      </c>
      <c r="AG78" s="87"/>
      <c r="AH78" s="87"/>
      <c r="AI78" s="87"/>
      <c r="AJ78" s="86"/>
      <c r="AK78" s="86"/>
      <c r="AL78" s="6">
        <f t="shared" si="53"/>
        <v>0</v>
      </c>
      <c r="AM78" s="98">
        <f>IFERROR(VLOOKUP($B78,'[4]ACT DEN8.1'!$Z$3:$AH$126,2,FALSE),0)</f>
        <v>0</v>
      </c>
      <c r="AN78" s="98">
        <f>IFERROR(VLOOKUP($B78,'[4]ACT DEN8.1'!$Z$3:$AH$126,3,FALSE),0)</f>
        <v>0</v>
      </c>
      <c r="AO78" s="98">
        <f>IFERROR(VLOOKUP($B78,'[4]ACT DEN8.1'!$Z$3:$AH$126,4,FALSE),0)</f>
        <v>0</v>
      </c>
      <c r="AP78" s="98">
        <f>IFERROR(VLOOKUP($B78,'[4]ACT DEN8.1'!$Z$3:$AH$126,5,FALSE),0)</f>
        <v>0</v>
      </c>
      <c r="AQ78" s="98">
        <f>IFERROR(VLOOKUP($B78,'[4]ACT DEN8.1'!$Z$3:$AH$126,6,FALSE),0)</f>
        <v>0</v>
      </c>
      <c r="AR78" s="98">
        <f>IFERROR(VLOOKUP($B78,'[4]ACT DEN8.1'!$Z$3:$AH$126,7,FALSE),0)</f>
        <v>0</v>
      </c>
      <c r="AS78" s="98">
        <f>IFERROR(VLOOKUP($B78,'[4]ACT DEN8.1'!$Z$3:$AH$126,8,FALSE),0)</f>
        <v>0</v>
      </c>
      <c r="AT78" s="91"/>
      <c r="AU78" s="91"/>
      <c r="AV78" s="91"/>
      <c r="AW78" s="91"/>
      <c r="AX78" s="91"/>
      <c r="AY78" s="6">
        <f t="shared" si="54"/>
        <v>0</v>
      </c>
    </row>
    <row r="79" spans="1:51" s="61" customFormat="1" ht="15" thickBot="1" x14ac:dyDescent="0.25">
      <c r="A79" s="351" t="s">
        <v>197</v>
      </c>
      <c r="B79" s="352"/>
      <c r="C79" s="276">
        <f>+D79/Metas!L70</f>
        <v>1.1366846333675171</v>
      </c>
      <c r="D79" s="17">
        <f>+Q79/R79</f>
        <v>8.5234093637454988E-2</v>
      </c>
      <c r="E79" s="12">
        <f t="shared" ref="E79:P79" si="56">SUM(E74:E78)</f>
        <v>9</v>
      </c>
      <c r="F79" s="12">
        <f t="shared" si="56"/>
        <v>2</v>
      </c>
      <c r="G79" s="12">
        <f t="shared" si="56"/>
        <v>17</v>
      </c>
      <c r="H79" s="12">
        <f t="shared" si="56"/>
        <v>27</v>
      </c>
      <c r="I79" s="12">
        <f t="shared" ref="I79" si="57">SUM(I74:I78)</f>
        <v>39</v>
      </c>
      <c r="J79" s="12">
        <f t="shared" ref="J79:K79" si="58">SUM(J74:J78)</f>
        <v>21</v>
      </c>
      <c r="K79" s="12">
        <f t="shared" si="58"/>
        <v>27</v>
      </c>
      <c r="L79" s="12">
        <f t="shared" si="56"/>
        <v>0</v>
      </c>
      <c r="M79" s="12">
        <f t="shared" si="56"/>
        <v>0</v>
      </c>
      <c r="N79" s="12">
        <f t="shared" si="56"/>
        <v>0</v>
      </c>
      <c r="O79" s="12">
        <f t="shared" si="56"/>
        <v>0</v>
      </c>
      <c r="P79" s="132">
        <f t="shared" si="56"/>
        <v>0</v>
      </c>
      <c r="Q79" s="12">
        <f>SUM(Q74:Q78)</f>
        <v>142</v>
      </c>
      <c r="R79" s="13">
        <f>+Y79-U79</f>
        <v>1666</v>
      </c>
      <c r="S79" s="12">
        <f t="shared" ref="S79:X79" si="59">SUM(S74:S78)</f>
        <v>138</v>
      </c>
      <c r="T79" s="12">
        <f>SUM(T74:T78)</f>
        <v>141</v>
      </c>
      <c r="U79" s="12">
        <f t="shared" si="59"/>
        <v>121</v>
      </c>
      <c r="V79" s="11">
        <f t="shared" si="59"/>
        <v>0</v>
      </c>
      <c r="W79" s="11">
        <f t="shared" si="59"/>
        <v>0</v>
      </c>
      <c r="X79" s="11">
        <f t="shared" si="59"/>
        <v>0</v>
      </c>
      <c r="Y79" s="14">
        <v>1787</v>
      </c>
      <c r="Z79" s="11">
        <f>SUM(Z74:Z78)</f>
        <v>0</v>
      </c>
      <c r="AA79" s="11">
        <f t="shared" ref="AA79:AK79" si="60">SUM(AA74:AA78)</f>
        <v>0</v>
      </c>
      <c r="AB79" s="11">
        <f t="shared" si="60"/>
        <v>3</v>
      </c>
      <c r="AC79" s="11">
        <f t="shared" si="60"/>
        <v>0</v>
      </c>
      <c r="AD79" s="11">
        <f t="shared" ref="AD79:AE79" si="61">SUM(AD74:AD78)</f>
        <v>0</v>
      </c>
      <c r="AE79" s="11">
        <f t="shared" si="61"/>
        <v>2</v>
      </c>
      <c r="AF79" s="11">
        <f t="shared" si="60"/>
        <v>2</v>
      </c>
      <c r="AG79" s="11">
        <f t="shared" si="60"/>
        <v>0</v>
      </c>
      <c r="AH79" s="11">
        <f t="shared" si="60"/>
        <v>0</v>
      </c>
      <c r="AI79" s="11">
        <f t="shared" si="60"/>
        <v>0</v>
      </c>
      <c r="AJ79" s="11">
        <f t="shared" si="60"/>
        <v>0</v>
      </c>
      <c r="AK79" s="11">
        <f t="shared" si="60"/>
        <v>0</v>
      </c>
      <c r="AL79" s="11">
        <f t="shared" si="53"/>
        <v>7</v>
      </c>
      <c r="AM79" s="11">
        <f t="shared" ref="AM79:AX79" si="62">SUM(AM74:AM78)</f>
        <v>0</v>
      </c>
      <c r="AN79" s="11">
        <f t="shared" si="62"/>
        <v>0</v>
      </c>
      <c r="AO79" s="11">
        <f t="shared" si="62"/>
        <v>0</v>
      </c>
      <c r="AP79" s="11">
        <f t="shared" si="62"/>
        <v>0</v>
      </c>
      <c r="AQ79" s="11">
        <f t="shared" ref="AQ79:AR79" si="63">SUM(AQ74:AQ78)</f>
        <v>0</v>
      </c>
      <c r="AR79" s="11">
        <f t="shared" si="63"/>
        <v>1</v>
      </c>
      <c r="AS79" s="11">
        <f t="shared" si="62"/>
        <v>0</v>
      </c>
      <c r="AT79" s="11">
        <f t="shared" si="62"/>
        <v>0</v>
      </c>
      <c r="AU79" s="11">
        <f t="shared" si="62"/>
        <v>0</v>
      </c>
      <c r="AV79" s="11">
        <f t="shared" si="62"/>
        <v>0</v>
      </c>
      <c r="AW79" s="11">
        <f t="shared" si="62"/>
        <v>0</v>
      </c>
      <c r="AX79" s="11">
        <f t="shared" si="62"/>
        <v>0</v>
      </c>
      <c r="AY79" s="11">
        <f t="shared" si="54"/>
        <v>1</v>
      </c>
    </row>
    <row r="80" spans="1:51" s="61" customFormat="1" ht="15" thickBot="1" x14ac:dyDescent="0.25">
      <c r="A80" s="1" t="s">
        <v>117</v>
      </c>
      <c r="B80" s="184" t="s">
        <v>107</v>
      </c>
      <c r="C80" s="59"/>
      <c r="D80" s="89"/>
      <c r="E80" s="98">
        <f>IFERROR(VLOOKUP($B80,'[4]NUM8.1'!$H$3:$P$174,2,FALSE),0)</f>
        <v>32</v>
      </c>
      <c r="F80" s="98">
        <f>IFERROR(VLOOKUP($B80,'[4]NUM8.1'!$H$3:$P$174,3,FALSE),0)</f>
        <v>23</v>
      </c>
      <c r="G80" s="98">
        <f>IFERROR(VLOOKUP($B80,'[4]NUM8.1'!$H$3:$P$174,4,FALSE),0)</f>
        <v>13</v>
      </c>
      <c r="H80" s="98">
        <f>IFERROR(VLOOKUP($B80,'[4]NUM8.1'!$H$3:$P$174,5,FALSE),0)</f>
        <v>21</v>
      </c>
      <c r="I80" s="98">
        <f>IFERROR(VLOOKUP($B80,'[4]NUM8.1'!$H$3:$P$174,6,FALSE),0)</f>
        <v>28</v>
      </c>
      <c r="J80" s="98">
        <f>IFERROR(VLOOKUP($B80,'[4]NUM8.1'!$H$3:$P$174,7,FALSE),0)</f>
        <v>21</v>
      </c>
      <c r="K80" s="98">
        <f>IFERROR(VLOOKUP($B80,'[4]NUM8.1'!$H$3:$P$174,8,FALSE),0)</f>
        <v>21</v>
      </c>
      <c r="L80" s="87"/>
      <c r="M80" s="87"/>
      <c r="N80" s="87"/>
      <c r="O80" s="86"/>
      <c r="P80" s="86"/>
      <c r="Q80" s="6">
        <f t="shared" ref="Q80:Q89" si="64">SUM(E80:P80)</f>
        <v>159</v>
      </c>
      <c r="R80" s="4"/>
      <c r="S80" s="15">
        <f>IFERROR(VLOOKUP($B80,'[1]DEN8.1'!$H$3:$J$159,2,FALSE),0)</f>
        <v>200</v>
      </c>
      <c r="T80" s="45">
        <f>+S80+(Z80+AA80+AB80+AC80)-(AM80+AN80+AO80+AP80)</f>
        <v>203</v>
      </c>
      <c r="U80" s="15">
        <f>IFERROR(VLOOKUP($B80,'[4]DEN8.1'!$H$3:$J$175,2,FALSE),0)</f>
        <v>189</v>
      </c>
      <c r="V80" s="3"/>
      <c r="W80" s="3"/>
      <c r="X80" s="6"/>
      <c r="Y80" s="9"/>
      <c r="Z80" s="98">
        <f>IFERROR(VLOOKUP($B80,'[4]ACT DEN8.1'!$H$3:$P$151,2,FALSE),0)</f>
        <v>1</v>
      </c>
      <c r="AA80" s="98">
        <f>IFERROR(VLOOKUP($B80,'[4]ACT DEN8.1'!$H$3:$P$151,3,FALSE),0)</f>
        <v>0</v>
      </c>
      <c r="AB80" s="98">
        <f>IFERROR(VLOOKUP($B80,'[4]ACT DEN8.1'!$H$3:$P$151,4,FALSE),0)</f>
        <v>1</v>
      </c>
      <c r="AC80" s="98">
        <f>IFERROR(VLOOKUP($B80,'[4]ACT DEN8.1'!$H$3:$P$151,5,FALSE),0)</f>
        <v>2</v>
      </c>
      <c r="AD80" s="98">
        <f>IFERROR(VLOOKUP($B80,'[4]ACT DEN8.1'!$H$3:$P$151,6,FALSE),0)</f>
        <v>2</v>
      </c>
      <c r="AE80" s="98">
        <f>IFERROR(VLOOKUP($B80,'[4]ACT DEN8.1'!$H$3:$P$151,7,FALSE),0)</f>
        <v>3</v>
      </c>
      <c r="AF80" s="98">
        <f>IFERROR(VLOOKUP($B80,'[4]ACT DEN8.1'!$H$3:$P$151,8,FALSE),0)</f>
        <v>2</v>
      </c>
      <c r="AG80" s="87"/>
      <c r="AH80" s="87"/>
      <c r="AI80" s="87"/>
      <c r="AJ80" s="86"/>
      <c r="AK80" s="2"/>
      <c r="AL80" s="6">
        <f t="shared" si="53"/>
        <v>11</v>
      </c>
      <c r="AM80" s="98">
        <f>IFERROR(VLOOKUP($B80,'[4]ACT DEN8.1'!$Z$3:$AH$126,2,FALSE),0)</f>
        <v>0</v>
      </c>
      <c r="AN80" s="98">
        <f>IFERROR(VLOOKUP($B80,'[4]ACT DEN8.1'!$Z$3:$AH$126,3,FALSE),0)</f>
        <v>0</v>
      </c>
      <c r="AO80" s="98">
        <f>IFERROR(VLOOKUP($B80,'[4]ACT DEN8.1'!$Z$3:$AH$126,4,FALSE),0)</f>
        <v>1</v>
      </c>
      <c r="AP80" s="98">
        <f>IFERROR(VLOOKUP($B80,'[4]ACT DEN8.1'!$Z$3:$AH$126,5,FALSE),0)</f>
        <v>0</v>
      </c>
      <c r="AQ80" s="98">
        <f>IFERROR(VLOOKUP($B80,'[4]ACT DEN8.1'!$Z$3:$AH$126,6,FALSE),0)</f>
        <v>0</v>
      </c>
      <c r="AR80" s="98">
        <f>IFERROR(VLOOKUP($B80,'[4]ACT DEN8.1'!$Z$3:$AH$126,7,FALSE),0)</f>
        <v>1</v>
      </c>
      <c r="AS80" s="98">
        <f>IFERROR(VLOOKUP($B80,'[4]ACT DEN8.1'!$Z$3:$AH$126,8,FALSE),0)</f>
        <v>1</v>
      </c>
      <c r="AT80" s="87"/>
      <c r="AU80" s="87"/>
      <c r="AV80" s="87"/>
      <c r="AW80" s="87"/>
      <c r="AX80" s="87"/>
      <c r="AY80" s="6">
        <f t="shared" si="54"/>
        <v>3</v>
      </c>
    </row>
    <row r="81" spans="1:51" s="61" customFormat="1" ht="15" thickBot="1" x14ac:dyDescent="0.25">
      <c r="A81" s="1" t="s">
        <v>117</v>
      </c>
      <c r="B81" s="184" t="s">
        <v>108</v>
      </c>
      <c r="C81" s="59"/>
      <c r="D81" s="89"/>
      <c r="E81" s="98">
        <f>IFERROR(VLOOKUP($B81,'[4]NUM8.1'!$H$3:$P$174,2,FALSE),0)</f>
        <v>2</v>
      </c>
      <c r="F81" s="98">
        <f>IFERROR(VLOOKUP($B81,'[4]NUM8.1'!$H$3:$P$174,3,FALSE),0)</f>
        <v>4</v>
      </c>
      <c r="G81" s="98">
        <f>IFERROR(VLOOKUP($B81,'[4]NUM8.1'!$H$3:$P$174,4,FALSE),0)</f>
        <v>2</v>
      </c>
      <c r="H81" s="98">
        <f>IFERROR(VLOOKUP($B81,'[4]NUM8.1'!$H$3:$P$174,5,FALSE),0)</f>
        <v>2</v>
      </c>
      <c r="I81" s="98">
        <f>IFERROR(VLOOKUP($B81,'[4]NUM8.1'!$H$3:$P$174,6,FALSE),0)</f>
        <v>2</v>
      </c>
      <c r="J81" s="98">
        <f>IFERROR(VLOOKUP($B81,'[4]NUM8.1'!$H$3:$P$174,7,FALSE),0)</f>
        <v>2</v>
      </c>
      <c r="K81" s="98">
        <f>IFERROR(VLOOKUP($B81,'[4]NUM8.1'!$H$3:$P$174,8,FALSE),0)</f>
        <v>2</v>
      </c>
      <c r="L81" s="87"/>
      <c r="M81" s="87"/>
      <c r="N81" s="87"/>
      <c r="O81" s="86"/>
      <c r="P81" s="86"/>
      <c r="Q81" s="6">
        <f t="shared" si="64"/>
        <v>16</v>
      </c>
      <c r="R81" s="4"/>
      <c r="S81" s="15">
        <f>IFERROR(VLOOKUP($B81,'[1]DEN8.1'!$H$3:$J$159,2,FALSE),0)</f>
        <v>32</v>
      </c>
      <c r="T81" s="45">
        <f>+S81+(Z81+AA81+AB81+AC81)-(AM81+AN81+AO81+AP81)</f>
        <v>32</v>
      </c>
      <c r="U81" s="15">
        <f>IFERROR(VLOOKUP($B81,'[4]DEN8.1'!$H$3:$J$175,2,FALSE),0)</f>
        <v>35</v>
      </c>
      <c r="V81" s="3"/>
      <c r="W81" s="3"/>
      <c r="X81" s="6"/>
      <c r="Y81" s="9"/>
      <c r="Z81" s="98">
        <f>IFERROR(VLOOKUP($B81,'[4]ACT DEN8.1'!$H$3:$P$151,2,FALSE),0)</f>
        <v>0</v>
      </c>
      <c r="AA81" s="98">
        <f>IFERROR(VLOOKUP($B81,'[4]ACT DEN8.1'!$H$3:$P$151,3,FALSE),0)</f>
        <v>0</v>
      </c>
      <c r="AB81" s="98">
        <f>IFERROR(VLOOKUP($B81,'[4]ACT DEN8.1'!$H$3:$P$151,4,FALSE),0)</f>
        <v>0</v>
      </c>
      <c r="AC81" s="98">
        <f>IFERROR(VLOOKUP($B81,'[4]ACT DEN8.1'!$H$3:$P$151,5,FALSE),0)</f>
        <v>0</v>
      </c>
      <c r="AD81" s="98">
        <f>IFERROR(VLOOKUP($B81,'[4]ACT DEN8.1'!$H$3:$P$151,6,FALSE),0)</f>
        <v>0</v>
      </c>
      <c r="AE81" s="98">
        <f>IFERROR(VLOOKUP($B81,'[4]ACT DEN8.1'!$H$3:$P$151,7,FALSE),0)</f>
        <v>1</v>
      </c>
      <c r="AF81" s="98">
        <f>IFERROR(VLOOKUP($B81,'[4]ACT DEN8.1'!$H$3:$P$151,8,FALSE),0)</f>
        <v>0</v>
      </c>
      <c r="AG81" s="87"/>
      <c r="AH81" s="87"/>
      <c r="AI81" s="87"/>
      <c r="AJ81" s="86"/>
      <c r="AK81" s="2"/>
      <c r="AL81" s="6">
        <f t="shared" si="53"/>
        <v>1</v>
      </c>
      <c r="AM81" s="98">
        <f>IFERROR(VLOOKUP($B81,'[4]ACT DEN8.1'!$Z$3:$AH$126,2,FALSE),0)</f>
        <v>0</v>
      </c>
      <c r="AN81" s="98">
        <f>IFERROR(VLOOKUP($B81,'[4]ACT DEN8.1'!$Z$3:$AH$126,3,FALSE),0)</f>
        <v>0</v>
      </c>
      <c r="AO81" s="98">
        <f>IFERROR(VLOOKUP($B81,'[4]ACT DEN8.1'!$Z$3:$AH$126,4,FALSE),0)</f>
        <v>0</v>
      </c>
      <c r="AP81" s="98">
        <f>IFERROR(VLOOKUP($B81,'[4]ACT DEN8.1'!$Z$3:$AH$126,5,FALSE),0)</f>
        <v>0</v>
      </c>
      <c r="AQ81" s="98">
        <f>IFERROR(VLOOKUP($B81,'[4]ACT DEN8.1'!$Z$3:$AH$126,6,FALSE),0)</f>
        <v>0</v>
      </c>
      <c r="AR81" s="98">
        <f>IFERROR(VLOOKUP($B81,'[4]ACT DEN8.1'!$Z$3:$AH$126,7,FALSE),0)</f>
        <v>0</v>
      </c>
      <c r="AS81" s="98">
        <f>IFERROR(VLOOKUP($B81,'[4]ACT DEN8.1'!$Z$3:$AH$126,8,FALSE),0)</f>
        <v>0</v>
      </c>
      <c r="AT81" s="87"/>
      <c r="AU81" s="87"/>
      <c r="AV81" s="87"/>
      <c r="AW81" s="87"/>
      <c r="AX81" s="87"/>
      <c r="AY81" s="6">
        <f t="shared" si="54"/>
        <v>0</v>
      </c>
    </row>
    <row r="82" spans="1:51" s="61" customFormat="1" ht="15" thickBot="1" x14ac:dyDescent="0.25">
      <c r="A82" s="1" t="s">
        <v>117</v>
      </c>
      <c r="B82" s="184" t="s">
        <v>109</v>
      </c>
      <c r="C82" s="59"/>
      <c r="D82" s="89"/>
      <c r="E82" s="98">
        <f>IFERROR(VLOOKUP($B82,'[4]NUM8.1'!$H$3:$P$174,2,FALSE),0)</f>
        <v>1</v>
      </c>
      <c r="F82" s="98">
        <f>IFERROR(VLOOKUP($B82,'[4]NUM8.1'!$H$3:$P$174,3,FALSE),0)</f>
        <v>0</v>
      </c>
      <c r="G82" s="98">
        <f>IFERROR(VLOOKUP($B82,'[4]NUM8.1'!$H$3:$P$174,4,FALSE),0)</f>
        <v>3</v>
      </c>
      <c r="H82" s="98">
        <f>IFERROR(VLOOKUP($B82,'[4]NUM8.1'!$H$3:$P$174,5,FALSE),0)</f>
        <v>0</v>
      </c>
      <c r="I82" s="98">
        <f>IFERROR(VLOOKUP($B82,'[4]NUM8.1'!$H$3:$P$174,6,FALSE),0)</f>
        <v>0</v>
      </c>
      <c r="J82" s="98">
        <f>IFERROR(VLOOKUP($B82,'[4]NUM8.1'!$H$3:$P$174,7,FALSE),0)</f>
        <v>0</v>
      </c>
      <c r="K82" s="98">
        <f>IFERROR(VLOOKUP($B82,'[4]NUM8.1'!$H$3:$P$174,8,FALSE),0)</f>
        <v>4</v>
      </c>
      <c r="L82" s="87"/>
      <c r="M82" s="87"/>
      <c r="N82" s="87"/>
      <c r="O82" s="86"/>
      <c r="P82" s="86"/>
      <c r="Q82" s="6">
        <f t="shared" si="64"/>
        <v>8</v>
      </c>
      <c r="R82" s="4"/>
      <c r="S82" s="15">
        <f>IFERROR(VLOOKUP($B82,'[1]DEN8.1'!$H$3:$J$159,2,FALSE),0)</f>
        <v>9</v>
      </c>
      <c r="T82" s="45">
        <f>+S82+(Z82+AA82+AB82+AC82)-(AM82+AN82+AO82+AP82)</f>
        <v>9</v>
      </c>
      <c r="U82" s="15">
        <f>IFERROR(VLOOKUP($B82,'[4]DEN8.1'!$H$3:$J$175,2,FALSE),0)</f>
        <v>9</v>
      </c>
      <c r="V82" s="3"/>
      <c r="W82" s="3"/>
      <c r="X82" s="6"/>
      <c r="Y82" s="9"/>
      <c r="Z82" s="98">
        <f>IFERROR(VLOOKUP($B82,'[4]ACT DEN8.1'!$H$3:$P$151,2,FALSE),0)</f>
        <v>0</v>
      </c>
      <c r="AA82" s="98">
        <f>IFERROR(VLOOKUP($B82,'[4]ACT DEN8.1'!$H$3:$P$151,3,FALSE),0)</f>
        <v>0</v>
      </c>
      <c r="AB82" s="98">
        <f>IFERROR(VLOOKUP($B82,'[4]ACT DEN8.1'!$H$3:$P$151,4,FALSE),0)</f>
        <v>0</v>
      </c>
      <c r="AC82" s="98">
        <f>IFERROR(VLOOKUP($B82,'[4]ACT DEN8.1'!$H$3:$P$151,5,FALSE),0)</f>
        <v>0</v>
      </c>
      <c r="AD82" s="98">
        <f>IFERROR(VLOOKUP($B82,'[4]ACT DEN8.1'!$H$3:$P$151,6,FALSE),0)</f>
        <v>0</v>
      </c>
      <c r="AE82" s="98">
        <f>IFERROR(VLOOKUP($B82,'[4]ACT DEN8.1'!$H$3:$P$151,7,FALSE),0)</f>
        <v>0</v>
      </c>
      <c r="AF82" s="98">
        <f>IFERROR(VLOOKUP($B82,'[4]ACT DEN8.1'!$H$3:$P$151,8,FALSE),0)</f>
        <v>1</v>
      </c>
      <c r="AG82" s="87"/>
      <c r="AH82" s="87"/>
      <c r="AI82" s="87"/>
      <c r="AJ82" s="86"/>
      <c r="AK82" s="2"/>
      <c r="AL82" s="6">
        <f t="shared" si="53"/>
        <v>1</v>
      </c>
      <c r="AM82" s="98">
        <f>IFERROR(VLOOKUP($B82,'[4]ACT DEN8.1'!$Z$3:$AH$126,2,FALSE),0)</f>
        <v>0</v>
      </c>
      <c r="AN82" s="98">
        <f>IFERROR(VLOOKUP($B82,'[4]ACT DEN8.1'!$Z$3:$AH$126,3,FALSE),0)</f>
        <v>0</v>
      </c>
      <c r="AO82" s="98">
        <f>IFERROR(VLOOKUP($B82,'[4]ACT DEN8.1'!$Z$3:$AH$126,4,FALSE),0)</f>
        <v>0</v>
      </c>
      <c r="AP82" s="98">
        <f>IFERROR(VLOOKUP($B82,'[4]ACT DEN8.1'!$Z$3:$AH$126,5,FALSE),0)</f>
        <v>0</v>
      </c>
      <c r="AQ82" s="98">
        <f>IFERROR(VLOOKUP($B82,'[4]ACT DEN8.1'!$Z$3:$AH$126,6,FALSE),0)</f>
        <v>0</v>
      </c>
      <c r="AR82" s="98">
        <f>IFERROR(VLOOKUP($B82,'[4]ACT DEN8.1'!$Z$3:$AH$126,7,FALSE),0)</f>
        <v>0</v>
      </c>
      <c r="AS82" s="98">
        <f>IFERROR(VLOOKUP($B82,'[4]ACT DEN8.1'!$Z$3:$AH$126,8,FALSE),0)</f>
        <v>0</v>
      </c>
      <c r="AT82" s="91"/>
      <c r="AU82" s="91"/>
      <c r="AV82" s="91"/>
      <c r="AW82" s="91"/>
      <c r="AX82" s="91"/>
      <c r="AY82" s="6">
        <f t="shared" si="54"/>
        <v>0</v>
      </c>
    </row>
    <row r="83" spans="1:51" s="61" customFormat="1" ht="15" thickBot="1" x14ac:dyDescent="0.25">
      <c r="A83" s="1" t="s">
        <v>117</v>
      </c>
      <c r="B83" s="184" t="s">
        <v>110</v>
      </c>
      <c r="C83" s="59"/>
      <c r="D83" s="89"/>
      <c r="E83" s="98">
        <f>IFERROR(VLOOKUP($B83,'[4]NUM8.1'!$H$3:$P$174,2,FALSE),0)</f>
        <v>4</v>
      </c>
      <c r="F83" s="98">
        <f>IFERROR(VLOOKUP($B83,'[4]NUM8.1'!$H$3:$P$174,3,FALSE),0)</f>
        <v>2</v>
      </c>
      <c r="G83" s="98">
        <f>IFERROR(VLOOKUP($B83,'[4]NUM8.1'!$H$3:$P$174,4,FALSE),0)</f>
        <v>3</v>
      </c>
      <c r="H83" s="98">
        <f>IFERROR(VLOOKUP($B83,'[4]NUM8.1'!$H$3:$P$174,5,FALSE),0)</f>
        <v>2</v>
      </c>
      <c r="I83" s="98">
        <f>IFERROR(VLOOKUP($B83,'[4]NUM8.1'!$H$3:$P$174,6,FALSE),0)</f>
        <v>5</v>
      </c>
      <c r="J83" s="98">
        <f>IFERROR(VLOOKUP($B83,'[4]NUM8.1'!$H$3:$P$174,7,FALSE),0)</f>
        <v>6</v>
      </c>
      <c r="K83" s="98">
        <f>IFERROR(VLOOKUP($B83,'[4]NUM8.1'!$H$3:$P$174,8,FALSE),0)</f>
        <v>3</v>
      </c>
      <c r="L83" s="87"/>
      <c r="M83" s="87"/>
      <c r="N83" s="87"/>
      <c r="O83" s="86"/>
      <c r="P83" s="86"/>
      <c r="Q83" s="6">
        <f t="shared" si="64"/>
        <v>25</v>
      </c>
      <c r="R83" s="4"/>
      <c r="S83" s="15">
        <f>IFERROR(VLOOKUP($B83,'[1]DEN8.1'!$H$3:$J$159,2,FALSE),0)</f>
        <v>31</v>
      </c>
      <c r="T83" s="45">
        <f>+S83+(Z83+AA83+AB83+AC83)-(AM83+AN83+AO83+AP83)</f>
        <v>33</v>
      </c>
      <c r="U83" s="15">
        <f>IFERROR(VLOOKUP($B83,'[4]DEN8.1'!$H$3:$J$175,2,FALSE),0)</f>
        <v>29</v>
      </c>
      <c r="V83" s="3"/>
      <c r="W83" s="3"/>
      <c r="X83" s="6"/>
      <c r="Y83" s="9"/>
      <c r="Z83" s="98">
        <f>IFERROR(VLOOKUP($B83,'[4]ACT DEN8.1'!$H$3:$P$151,2,FALSE),0)</f>
        <v>0</v>
      </c>
      <c r="AA83" s="98">
        <f>IFERROR(VLOOKUP($B83,'[4]ACT DEN8.1'!$H$3:$P$151,3,FALSE),0)</f>
        <v>1</v>
      </c>
      <c r="AB83" s="98">
        <f>IFERROR(VLOOKUP($B83,'[4]ACT DEN8.1'!$H$3:$P$151,4,FALSE),0)</f>
        <v>1</v>
      </c>
      <c r="AC83" s="98">
        <f>IFERROR(VLOOKUP($B83,'[4]ACT DEN8.1'!$H$3:$P$151,5,FALSE),0)</f>
        <v>0</v>
      </c>
      <c r="AD83" s="98">
        <f>IFERROR(VLOOKUP($B83,'[4]ACT DEN8.1'!$H$3:$P$151,6,FALSE),0)</f>
        <v>1</v>
      </c>
      <c r="AE83" s="98">
        <f>IFERROR(VLOOKUP($B83,'[4]ACT DEN8.1'!$H$3:$P$151,7,FALSE),0)</f>
        <v>0</v>
      </c>
      <c r="AF83" s="98">
        <f>IFERROR(VLOOKUP($B83,'[4]ACT DEN8.1'!$H$3:$P$151,8,FALSE),0)</f>
        <v>0</v>
      </c>
      <c r="AG83" s="87"/>
      <c r="AH83" s="87"/>
      <c r="AI83" s="87"/>
      <c r="AJ83" s="86"/>
      <c r="AK83" s="2"/>
      <c r="AL83" s="6">
        <f t="shared" si="53"/>
        <v>3</v>
      </c>
      <c r="AM83" s="98">
        <f>IFERROR(VLOOKUP($B83,'[4]ACT DEN8.1'!$Z$3:$AH$126,2,FALSE),0)</f>
        <v>0</v>
      </c>
      <c r="AN83" s="98">
        <f>IFERROR(VLOOKUP($B83,'[4]ACT DEN8.1'!$Z$3:$AH$126,3,FALSE),0)</f>
        <v>0</v>
      </c>
      <c r="AO83" s="98">
        <f>IFERROR(VLOOKUP($B83,'[4]ACT DEN8.1'!$Z$3:$AH$126,4,FALSE),0)</f>
        <v>0</v>
      </c>
      <c r="AP83" s="98">
        <f>IFERROR(VLOOKUP($B83,'[4]ACT DEN8.1'!$Z$3:$AH$126,5,FALSE),0)</f>
        <v>0</v>
      </c>
      <c r="AQ83" s="98">
        <f>IFERROR(VLOOKUP($B83,'[4]ACT DEN8.1'!$Z$3:$AH$126,6,FALSE),0)</f>
        <v>0</v>
      </c>
      <c r="AR83" s="98">
        <f>IFERROR(VLOOKUP($B83,'[4]ACT DEN8.1'!$Z$3:$AH$126,7,FALSE),0)</f>
        <v>0</v>
      </c>
      <c r="AS83" s="98">
        <f>IFERROR(VLOOKUP($B83,'[4]ACT DEN8.1'!$Z$3:$AH$126,8,FALSE),0)</f>
        <v>0</v>
      </c>
      <c r="AT83" s="87"/>
      <c r="AU83" s="87"/>
      <c r="AV83" s="87"/>
      <c r="AW83" s="87"/>
      <c r="AX83" s="87"/>
      <c r="AY83" s="6">
        <f t="shared" si="54"/>
        <v>0</v>
      </c>
    </row>
    <row r="84" spans="1:51" s="61" customFormat="1" ht="15" thickBot="1" x14ac:dyDescent="0.25">
      <c r="A84" s="1" t="s">
        <v>117</v>
      </c>
      <c r="B84" s="184" t="s">
        <v>111</v>
      </c>
      <c r="C84" s="59"/>
      <c r="D84" s="89"/>
      <c r="E84" s="98">
        <f>IFERROR(VLOOKUP($B84,'[4]NUM8.1'!$H$3:$P$174,2,FALSE),0)</f>
        <v>5</v>
      </c>
      <c r="F84" s="98">
        <f>IFERROR(VLOOKUP($B84,'[4]NUM8.1'!$H$3:$P$174,3,FALSE),0)</f>
        <v>2</v>
      </c>
      <c r="G84" s="98">
        <f>IFERROR(VLOOKUP($B84,'[4]NUM8.1'!$H$3:$P$174,4,FALSE),0)</f>
        <v>4</v>
      </c>
      <c r="H84" s="98">
        <f>IFERROR(VLOOKUP($B84,'[4]NUM8.1'!$H$3:$P$174,5,FALSE),0)</f>
        <v>4</v>
      </c>
      <c r="I84" s="98">
        <f>IFERROR(VLOOKUP($B84,'[4]NUM8.1'!$H$3:$P$174,6,FALSE),0)</f>
        <v>4</v>
      </c>
      <c r="J84" s="98">
        <f>IFERROR(VLOOKUP($B84,'[4]NUM8.1'!$H$3:$P$174,7,FALSE),0)</f>
        <v>5</v>
      </c>
      <c r="K84" s="98">
        <f>IFERROR(VLOOKUP($B84,'[4]NUM8.1'!$H$3:$P$174,8,FALSE),0)</f>
        <v>4</v>
      </c>
      <c r="L84" s="87"/>
      <c r="M84" s="87"/>
      <c r="N84" s="87"/>
      <c r="O84" s="86"/>
      <c r="P84" s="86"/>
      <c r="Q84" s="6">
        <f t="shared" si="64"/>
        <v>28</v>
      </c>
      <c r="R84" s="4"/>
      <c r="S84" s="15">
        <f>IFERROR(VLOOKUP($B84,'[1]DEN8.1'!$H$3:$J$159,2,FALSE),0)</f>
        <v>34</v>
      </c>
      <c r="T84" s="45">
        <f t="shared" ref="T84" si="65">+S84+(Z84+AA84+AB84+AC84)-(AM84+AN84+AO84+AP84)</f>
        <v>34</v>
      </c>
      <c r="U84" s="15">
        <f>IFERROR(VLOOKUP($B84,'[4]DEN8.1'!$H$3:$J$175,2,FALSE),0)</f>
        <v>32</v>
      </c>
      <c r="V84" s="3"/>
      <c r="W84" s="3"/>
      <c r="X84" s="6"/>
      <c r="Y84" s="9"/>
      <c r="Z84" s="98">
        <f>IFERROR(VLOOKUP($B84,'[4]ACT DEN8.1'!$H$3:$P$151,2,FALSE),0)</f>
        <v>0</v>
      </c>
      <c r="AA84" s="98">
        <f>IFERROR(VLOOKUP($B84,'[4]ACT DEN8.1'!$H$3:$P$151,3,FALSE),0)</f>
        <v>0</v>
      </c>
      <c r="AB84" s="98">
        <f>IFERROR(VLOOKUP($B84,'[4]ACT DEN8.1'!$H$3:$P$151,4,FALSE),0)</f>
        <v>0</v>
      </c>
      <c r="AC84" s="98">
        <f>IFERROR(VLOOKUP($B84,'[4]ACT DEN8.1'!$H$3:$P$151,5,FALSE),0)</f>
        <v>0</v>
      </c>
      <c r="AD84" s="98">
        <f>IFERROR(VLOOKUP($B84,'[4]ACT DEN8.1'!$H$3:$P$151,6,FALSE),0)</f>
        <v>0</v>
      </c>
      <c r="AE84" s="98">
        <f>IFERROR(VLOOKUP($B84,'[4]ACT DEN8.1'!$H$3:$P$151,7,FALSE),0)</f>
        <v>0</v>
      </c>
      <c r="AF84" s="98">
        <f>IFERROR(VLOOKUP($B84,'[4]ACT DEN8.1'!$H$3:$P$151,8,FALSE),0)</f>
        <v>1</v>
      </c>
      <c r="AG84" s="87"/>
      <c r="AH84" s="87"/>
      <c r="AI84" s="87"/>
      <c r="AJ84" s="86"/>
      <c r="AK84" s="2"/>
      <c r="AL84" s="6">
        <f t="shared" si="53"/>
        <v>1</v>
      </c>
      <c r="AM84" s="98">
        <f>IFERROR(VLOOKUP($B84,'[4]ACT DEN8.1'!$Z$3:$AH$126,2,FALSE),0)</f>
        <v>0</v>
      </c>
      <c r="AN84" s="98">
        <f>IFERROR(VLOOKUP($B84,'[4]ACT DEN8.1'!$Z$3:$AH$126,3,FALSE),0)</f>
        <v>0</v>
      </c>
      <c r="AO84" s="98">
        <f>IFERROR(VLOOKUP($B84,'[4]ACT DEN8.1'!$Z$3:$AH$126,4,FALSE),0)</f>
        <v>0</v>
      </c>
      <c r="AP84" s="98">
        <f>IFERROR(VLOOKUP($B84,'[4]ACT DEN8.1'!$Z$3:$AH$126,5,FALSE),0)</f>
        <v>0</v>
      </c>
      <c r="AQ84" s="98">
        <f>IFERROR(VLOOKUP($B84,'[4]ACT DEN8.1'!$Z$3:$AH$126,6,FALSE),0)</f>
        <v>0</v>
      </c>
      <c r="AR84" s="98">
        <f>IFERROR(VLOOKUP($B84,'[4]ACT DEN8.1'!$Z$3:$AH$126,7,FALSE),0)</f>
        <v>0</v>
      </c>
      <c r="AS84" s="98">
        <f>IFERROR(VLOOKUP($B84,'[4]ACT DEN8.1'!$Z$3:$AH$126,8,FALSE),0)</f>
        <v>0</v>
      </c>
      <c r="AT84" s="91"/>
      <c r="AU84" s="91"/>
      <c r="AV84" s="91"/>
      <c r="AW84" s="91"/>
      <c r="AX84" s="91"/>
      <c r="AY84" s="6">
        <f t="shared" si="54"/>
        <v>0</v>
      </c>
    </row>
    <row r="85" spans="1:51" s="61" customFormat="1" ht="15" thickBot="1" x14ac:dyDescent="0.25">
      <c r="A85" s="1" t="s">
        <v>117</v>
      </c>
      <c r="B85" s="184" t="s">
        <v>112</v>
      </c>
      <c r="C85" s="59"/>
      <c r="D85" s="89"/>
      <c r="E85" s="98">
        <f>IFERROR(VLOOKUP($B85,'[4]NUM8.1'!$H$3:$P$174,2,FALSE),0)</f>
        <v>2</v>
      </c>
      <c r="F85" s="98">
        <f>IFERROR(VLOOKUP($B85,'[4]NUM8.1'!$H$3:$P$174,3,FALSE),0)</f>
        <v>1</v>
      </c>
      <c r="G85" s="98">
        <f>IFERROR(VLOOKUP($B85,'[4]NUM8.1'!$H$3:$P$174,4,FALSE),0)</f>
        <v>0</v>
      </c>
      <c r="H85" s="98">
        <f>IFERROR(VLOOKUP($B85,'[4]NUM8.1'!$H$3:$P$174,5,FALSE),0)</f>
        <v>0</v>
      </c>
      <c r="I85" s="98">
        <f>IFERROR(VLOOKUP($B85,'[4]NUM8.1'!$H$3:$P$174,6,FALSE),0)</f>
        <v>1</v>
      </c>
      <c r="J85" s="98">
        <f>IFERROR(VLOOKUP($B85,'[4]NUM8.1'!$H$3:$P$174,7,FALSE),0)</f>
        <v>3</v>
      </c>
      <c r="K85" s="98">
        <f>IFERROR(VLOOKUP($B85,'[4]NUM8.1'!$H$3:$P$174,8,FALSE),0)</f>
        <v>1</v>
      </c>
      <c r="L85" s="87"/>
      <c r="M85" s="87"/>
      <c r="N85" s="87"/>
      <c r="O85" s="86"/>
      <c r="P85" s="86"/>
      <c r="Q85" s="6">
        <f t="shared" si="64"/>
        <v>8</v>
      </c>
      <c r="R85" s="4"/>
      <c r="S85" s="15">
        <f>IFERROR(VLOOKUP($B85,'[1]DEN8.1'!$H$3:$J$159,2,FALSE),0)</f>
        <v>15</v>
      </c>
      <c r="T85" s="45">
        <f>+S85+(Z85+AA85+AB85+AC85)-(AM85+AN85+AO85+AP85)</f>
        <v>15</v>
      </c>
      <c r="U85" s="15">
        <f>IFERROR(VLOOKUP($B85,'[4]DEN8.1'!$H$3:$J$175,2,FALSE),0)</f>
        <v>15</v>
      </c>
      <c r="V85" s="3"/>
      <c r="W85" s="3"/>
      <c r="X85" s="6"/>
      <c r="Y85" s="9"/>
      <c r="Z85" s="98">
        <f>IFERROR(VLOOKUP($B85,'[4]ACT DEN8.1'!$H$3:$P$151,2,FALSE),0)</f>
        <v>0</v>
      </c>
      <c r="AA85" s="98">
        <f>IFERROR(VLOOKUP($B85,'[4]ACT DEN8.1'!$H$3:$P$151,3,FALSE),0)</f>
        <v>0</v>
      </c>
      <c r="AB85" s="98">
        <f>IFERROR(VLOOKUP($B85,'[4]ACT DEN8.1'!$H$3:$P$151,4,FALSE),0)</f>
        <v>0</v>
      </c>
      <c r="AC85" s="98">
        <f>IFERROR(VLOOKUP($B85,'[4]ACT DEN8.1'!$H$3:$P$151,5,FALSE),0)</f>
        <v>0</v>
      </c>
      <c r="AD85" s="98">
        <f>IFERROR(VLOOKUP($B85,'[4]ACT DEN8.1'!$H$3:$P$151,6,FALSE),0)</f>
        <v>0</v>
      </c>
      <c r="AE85" s="98">
        <f>IFERROR(VLOOKUP($B85,'[4]ACT DEN8.1'!$H$3:$P$151,7,FALSE),0)</f>
        <v>1</v>
      </c>
      <c r="AF85" s="98">
        <f>IFERROR(VLOOKUP($B85,'[4]ACT DEN8.1'!$H$3:$P$151,8,FALSE),0)</f>
        <v>0</v>
      </c>
      <c r="AG85" s="87"/>
      <c r="AH85" s="87"/>
      <c r="AI85" s="87"/>
      <c r="AJ85" s="86"/>
      <c r="AK85" s="2"/>
      <c r="AL85" s="6">
        <f t="shared" si="53"/>
        <v>1</v>
      </c>
      <c r="AM85" s="98">
        <f>IFERROR(VLOOKUP($B85,'[4]ACT DEN8.1'!$Z$3:$AH$126,2,FALSE),0)</f>
        <v>0</v>
      </c>
      <c r="AN85" s="98">
        <f>IFERROR(VLOOKUP($B85,'[4]ACT DEN8.1'!$Z$3:$AH$126,3,FALSE),0)</f>
        <v>0</v>
      </c>
      <c r="AO85" s="98">
        <f>IFERROR(VLOOKUP($B85,'[4]ACT DEN8.1'!$Z$3:$AH$126,4,FALSE),0)</f>
        <v>0</v>
      </c>
      <c r="AP85" s="98">
        <f>IFERROR(VLOOKUP($B85,'[4]ACT DEN8.1'!$Z$3:$AH$126,5,FALSE),0)</f>
        <v>0</v>
      </c>
      <c r="AQ85" s="98">
        <f>IFERROR(VLOOKUP($B85,'[4]ACT DEN8.1'!$Z$3:$AH$126,6,FALSE),0)</f>
        <v>0</v>
      </c>
      <c r="AR85" s="98">
        <f>IFERROR(VLOOKUP($B85,'[4]ACT DEN8.1'!$Z$3:$AH$126,7,FALSE),0)</f>
        <v>0</v>
      </c>
      <c r="AS85" s="98">
        <f>IFERROR(VLOOKUP($B85,'[4]ACT DEN8.1'!$Z$3:$AH$126,8,FALSE),0)</f>
        <v>0</v>
      </c>
      <c r="AT85" s="87"/>
      <c r="AU85" s="87"/>
      <c r="AV85" s="87"/>
      <c r="AW85" s="87"/>
      <c r="AX85" s="87"/>
      <c r="AY85" s="6">
        <f t="shared" si="54"/>
        <v>0</v>
      </c>
    </row>
    <row r="86" spans="1:51" s="61" customFormat="1" ht="15" thickBot="1" x14ac:dyDescent="0.25">
      <c r="A86" s="1" t="s">
        <v>117</v>
      </c>
      <c r="B86" s="184" t="s">
        <v>113</v>
      </c>
      <c r="C86" s="59"/>
      <c r="D86" s="89"/>
      <c r="E86" s="98">
        <f>IFERROR(VLOOKUP($B86,'[4]NUM8.1'!$H$3:$P$174,2,FALSE),0)</f>
        <v>0</v>
      </c>
      <c r="F86" s="98">
        <f>IFERROR(VLOOKUP($B86,'[4]NUM8.1'!$H$3:$P$174,3,FALSE),0)</f>
        <v>0</v>
      </c>
      <c r="G86" s="98">
        <f>IFERROR(VLOOKUP($B86,'[4]NUM8.1'!$H$3:$P$174,4,FALSE),0)</f>
        <v>1</v>
      </c>
      <c r="H86" s="98">
        <f>IFERROR(VLOOKUP($B86,'[4]NUM8.1'!$H$3:$P$174,5,FALSE),0)</f>
        <v>0</v>
      </c>
      <c r="I86" s="98">
        <f>IFERROR(VLOOKUP($B86,'[4]NUM8.1'!$H$3:$P$174,6,FALSE),0)</f>
        <v>0</v>
      </c>
      <c r="J86" s="98">
        <f>IFERROR(VLOOKUP($B86,'[4]NUM8.1'!$H$3:$P$174,7,FALSE),0)</f>
        <v>1</v>
      </c>
      <c r="K86" s="98">
        <f>IFERROR(VLOOKUP($B86,'[4]NUM8.1'!$H$3:$P$174,8,FALSE),0)</f>
        <v>1</v>
      </c>
      <c r="L86" s="87"/>
      <c r="M86" s="87"/>
      <c r="N86" s="87"/>
      <c r="O86" s="86"/>
      <c r="P86" s="86"/>
      <c r="Q86" s="6">
        <f t="shared" si="64"/>
        <v>3</v>
      </c>
      <c r="R86" s="4"/>
      <c r="S86" s="15">
        <f>IFERROR(VLOOKUP($B86,'[1]DEN8.1'!$H$3:$J$159,2,FALSE),0)</f>
        <v>18</v>
      </c>
      <c r="T86" s="45">
        <f>+S86+(Z86+AA86+AB86+AC86)-(AM86+AN86+AO86+AP86)</f>
        <v>17</v>
      </c>
      <c r="U86" s="15">
        <f>IFERROR(VLOOKUP($B86,'[4]DEN8.1'!$H$3:$J$175,2,FALSE),0)</f>
        <v>18</v>
      </c>
      <c r="V86" s="3"/>
      <c r="W86" s="3"/>
      <c r="X86" s="6"/>
      <c r="Y86" s="9"/>
      <c r="Z86" s="98">
        <f>IFERROR(VLOOKUP($B86,'[4]ACT DEN8.1'!$H$3:$P$151,2,FALSE),0)</f>
        <v>0</v>
      </c>
      <c r="AA86" s="98">
        <f>IFERROR(VLOOKUP($B86,'[4]ACT DEN8.1'!$H$3:$P$151,3,FALSE),0)</f>
        <v>0</v>
      </c>
      <c r="AB86" s="98">
        <f>IFERROR(VLOOKUP($B86,'[4]ACT DEN8.1'!$H$3:$P$151,4,FALSE),0)</f>
        <v>0</v>
      </c>
      <c r="AC86" s="98">
        <f>IFERROR(VLOOKUP($B86,'[4]ACT DEN8.1'!$H$3:$P$151,5,FALSE),0)</f>
        <v>0</v>
      </c>
      <c r="AD86" s="98">
        <f>IFERROR(VLOOKUP($B86,'[4]ACT DEN8.1'!$H$3:$P$151,6,FALSE),0)</f>
        <v>2</v>
      </c>
      <c r="AE86" s="98">
        <f>IFERROR(VLOOKUP($B86,'[4]ACT DEN8.1'!$H$3:$P$151,7,FALSE),0)</f>
        <v>0</v>
      </c>
      <c r="AF86" s="98">
        <f>IFERROR(VLOOKUP($B86,'[4]ACT DEN8.1'!$H$3:$P$151,8,FALSE),0)</f>
        <v>0</v>
      </c>
      <c r="AG86" s="87"/>
      <c r="AH86" s="87"/>
      <c r="AI86" s="87"/>
      <c r="AJ86" s="86"/>
      <c r="AK86" s="2"/>
      <c r="AL86" s="6">
        <f t="shared" si="53"/>
        <v>2</v>
      </c>
      <c r="AM86" s="98">
        <f>IFERROR(VLOOKUP($B86,'[4]ACT DEN8.1'!$Z$3:$AH$126,2,FALSE),0)</f>
        <v>0</v>
      </c>
      <c r="AN86" s="98">
        <f>IFERROR(VLOOKUP($B86,'[4]ACT DEN8.1'!$Z$3:$AH$126,3,FALSE),0)</f>
        <v>0</v>
      </c>
      <c r="AO86" s="98">
        <f>IFERROR(VLOOKUP($B86,'[4]ACT DEN8.1'!$Z$3:$AH$126,4,FALSE),0)</f>
        <v>1</v>
      </c>
      <c r="AP86" s="98">
        <f>IFERROR(VLOOKUP($B86,'[4]ACT DEN8.1'!$Z$3:$AH$126,5,FALSE),0)</f>
        <v>0</v>
      </c>
      <c r="AQ86" s="98">
        <f>IFERROR(VLOOKUP($B86,'[4]ACT DEN8.1'!$Z$3:$AH$126,6,FALSE),0)</f>
        <v>0</v>
      </c>
      <c r="AR86" s="98">
        <f>IFERROR(VLOOKUP($B86,'[4]ACT DEN8.1'!$Z$3:$AH$126,7,FALSE),0)</f>
        <v>0</v>
      </c>
      <c r="AS86" s="98">
        <f>IFERROR(VLOOKUP($B86,'[4]ACT DEN8.1'!$Z$3:$AH$126,8,FALSE),0)</f>
        <v>0</v>
      </c>
      <c r="AT86" s="87"/>
      <c r="AU86" s="87"/>
      <c r="AV86" s="87"/>
      <c r="AW86" s="87"/>
      <c r="AX86" s="87"/>
      <c r="AY86" s="6">
        <f t="shared" si="54"/>
        <v>1</v>
      </c>
    </row>
    <row r="87" spans="1:51" s="61" customFormat="1" ht="15" thickBot="1" x14ac:dyDescent="0.25">
      <c r="A87" s="1" t="s">
        <v>117</v>
      </c>
      <c r="B87" s="184" t="s">
        <v>114</v>
      </c>
      <c r="C87" s="59"/>
      <c r="D87" s="89"/>
      <c r="E87" s="98">
        <f>IFERROR(VLOOKUP($B87,'[4]NUM8.1'!$H$3:$P$174,2,FALSE),0)</f>
        <v>1</v>
      </c>
      <c r="F87" s="98">
        <f>IFERROR(VLOOKUP($B87,'[4]NUM8.1'!$H$3:$P$174,3,FALSE),0)</f>
        <v>0</v>
      </c>
      <c r="G87" s="98">
        <f>IFERROR(VLOOKUP($B87,'[4]NUM8.1'!$H$3:$P$174,4,FALSE),0)</f>
        <v>3</v>
      </c>
      <c r="H87" s="98">
        <f>IFERROR(VLOOKUP($B87,'[4]NUM8.1'!$H$3:$P$174,5,FALSE),0)</f>
        <v>3</v>
      </c>
      <c r="I87" s="98">
        <f>IFERROR(VLOOKUP($B87,'[4]NUM8.1'!$H$3:$P$174,6,FALSE),0)</f>
        <v>2</v>
      </c>
      <c r="J87" s="98">
        <f>IFERROR(VLOOKUP($B87,'[4]NUM8.1'!$H$3:$P$174,7,FALSE),0)</f>
        <v>8</v>
      </c>
      <c r="K87" s="98">
        <f>IFERROR(VLOOKUP($B87,'[4]NUM8.1'!$H$3:$P$174,8,FALSE),0)</f>
        <v>7</v>
      </c>
      <c r="L87" s="87"/>
      <c r="M87" s="87"/>
      <c r="N87" s="87"/>
      <c r="O87" s="86"/>
      <c r="P87" s="86"/>
      <c r="Q87" s="6">
        <f t="shared" si="64"/>
        <v>24</v>
      </c>
      <c r="R87" s="4"/>
      <c r="S87" s="15">
        <f>IFERROR(VLOOKUP($B87,'[1]DEN8.1'!$H$3:$J$159,2,FALSE),0)</f>
        <v>26</v>
      </c>
      <c r="T87" s="45">
        <f>+S87+(Z87+AA87+AB87+AC87)-(AM87+AN87+AO87+AP87)</f>
        <v>26</v>
      </c>
      <c r="U87" s="15">
        <f>IFERROR(VLOOKUP($B87,'[4]DEN8.1'!$H$3:$J$175,2,FALSE),0)</f>
        <v>29</v>
      </c>
      <c r="V87" s="3"/>
      <c r="W87" s="3"/>
      <c r="X87" s="6"/>
      <c r="Y87" s="9"/>
      <c r="Z87" s="98">
        <f>IFERROR(VLOOKUP($B87,'[4]ACT DEN8.1'!$H$3:$P$151,2,FALSE),0)</f>
        <v>0</v>
      </c>
      <c r="AA87" s="98">
        <f>IFERROR(VLOOKUP($B87,'[4]ACT DEN8.1'!$H$3:$P$151,3,FALSE),0)</f>
        <v>0</v>
      </c>
      <c r="AB87" s="98">
        <f>IFERROR(VLOOKUP($B87,'[4]ACT DEN8.1'!$H$3:$P$151,4,FALSE),0)</f>
        <v>0</v>
      </c>
      <c r="AC87" s="98">
        <f>IFERROR(VLOOKUP($B87,'[4]ACT DEN8.1'!$H$3:$P$151,5,FALSE),0)</f>
        <v>0</v>
      </c>
      <c r="AD87" s="98">
        <f>IFERROR(VLOOKUP($B87,'[4]ACT DEN8.1'!$H$3:$P$151,6,FALSE),0)</f>
        <v>0</v>
      </c>
      <c r="AE87" s="98">
        <f>IFERROR(VLOOKUP($B87,'[4]ACT DEN8.1'!$H$3:$P$151,7,FALSE),0)</f>
        <v>0</v>
      </c>
      <c r="AF87" s="98">
        <f>IFERROR(VLOOKUP($B87,'[4]ACT DEN8.1'!$H$3:$P$151,8,FALSE),0)</f>
        <v>0</v>
      </c>
      <c r="AG87" s="87"/>
      <c r="AH87" s="87"/>
      <c r="AI87" s="87"/>
      <c r="AJ87" s="86"/>
      <c r="AK87" s="2"/>
      <c r="AL87" s="6">
        <f t="shared" si="53"/>
        <v>0</v>
      </c>
      <c r="AM87" s="98">
        <f>IFERROR(VLOOKUP($B87,'[4]ACT DEN8.1'!$Z$3:$AH$126,2,FALSE),0)</f>
        <v>0</v>
      </c>
      <c r="AN87" s="98">
        <f>IFERROR(VLOOKUP($B87,'[4]ACT DEN8.1'!$Z$3:$AH$126,3,FALSE),0)</f>
        <v>0</v>
      </c>
      <c r="AO87" s="98">
        <f>IFERROR(VLOOKUP($B87,'[4]ACT DEN8.1'!$Z$3:$AH$126,4,FALSE),0)</f>
        <v>0</v>
      </c>
      <c r="AP87" s="98">
        <f>IFERROR(VLOOKUP($B87,'[4]ACT DEN8.1'!$Z$3:$AH$126,5,FALSE),0)</f>
        <v>0</v>
      </c>
      <c r="AQ87" s="98">
        <f>IFERROR(VLOOKUP($B87,'[4]ACT DEN8.1'!$Z$3:$AH$126,6,FALSE),0)</f>
        <v>0</v>
      </c>
      <c r="AR87" s="98">
        <f>IFERROR(VLOOKUP($B87,'[4]ACT DEN8.1'!$Z$3:$AH$126,7,FALSE),0)</f>
        <v>0</v>
      </c>
      <c r="AS87" s="98">
        <f>IFERROR(VLOOKUP($B87,'[4]ACT DEN8.1'!$Z$3:$AH$126,8,FALSE),0)</f>
        <v>0</v>
      </c>
      <c r="AT87" s="91"/>
      <c r="AU87" s="91"/>
      <c r="AV87" s="91"/>
      <c r="AW87" s="91"/>
      <c r="AX87" s="91"/>
      <c r="AY87" s="6">
        <f t="shared" si="54"/>
        <v>0</v>
      </c>
    </row>
    <row r="88" spans="1:51" s="61" customFormat="1" ht="15" thickBot="1" x14ac:dyDescent="0.25">
      <c r="A88" s="1" t="s">
        <v>117</v>
      </c>
      <c r="B88" s="184" t="s">
        <v>115</v>
      </c>
      <c r="C88" s="59"/>
      <c r="D88" s="89"/>
      <c r="E88" s="98">
        <f>IFERROR(VLOOKUP($B88,'[4]NUM8.1'!$H$3:$P$174,2,FALSE),0)</f>
        <v>1</v>
      </c>
      <c r="F88" s="98">
        <f>IFERROR(VLOOKUP($B88,'[4]NUM8.1'!$H$3:$P$174,3,FALSE),0)</f>
        <v>2</v>
      </c>
      <c r="G88" s="98">
        <f>IFERROR(VLOOKUP($B88,'[4]NUM8.1'!$H$3:$P$174,4,FALSE),0)</f>
        <v>4</v>
      </c>
      <c r="H88" s="98">
        <f>IFERROR(VLOOKUP($B88,'[4]NUM8.1'!$H$3:$P$174,5,FALSE),0)</f>
        <v>9</v>
      </c>
      <c r="I88" s="98">
        <f>IFERROR(VLOOKUP($B88,'[4]NUM8.1'!$H$3:$P$174,6,FALSE),0)</f>
        <v>4</v>
      </c>
      <c r="J88" s="98">
        <f>IFERROR(VLOOKUP($B88,'[4]NUM8.1'!$H$3:$P$174,7,FALSE),0)</f>
        <v>3</v>
      </c>
      <c r="K88" s="98">
        <f>IFERROR(VLOOKUP($B88,'[4]NUM8.1'!$H$3:$P$174,8,FALSE),0)</f>
        <v>0</v>
      </c>
      <c r="L88" s="87"/>
      <c r="M88" s="87"/>
      <c r="N88" s="87"/>
      <c r="O88" s="86"/>
      <c r="P88" s="86"/>
      <c r="Q88" s="6">
        <f t="shared" si="64"/>
        <v>23</v>
      </c>
      <c r="R88" s="4"/>
      <c r="S88" s="15">
        <f>IFERROR(VLOOKUP($B88,'[1]DEN8.1'!$H$3:$J$159,2,FALSE),0)</f>
        <v>16</v>
      </c>
      <c r="T88" s="45">
        <f>+S88+(Z88+AA88+AB88+AC88)-(AM88+AN88+AO88+AP88)</f>
        <v>19</v>
      </c>
      <c r="U88" s="15">
        <f>IFERROR(VLOOKUP($B88,'[4]DEN8.1'!$H$3:$J$175,2,FALSE),0)</f>
        <v>20</v>
      </c>
      <c r="V88" s="3"/>
      <c r="W88" s="3"/>
      <c r="X88" s="6"/>
      <c r="Y88" s="9"/>
      <c r="Z88" s="98">
        <f>IFERROR(VLOOKUP($B88,'[4]ACT DEN8.1'!$H$3:$P$151,2,FALSE),0)</f>
        <v>1</v>
      </c>
      <c r="AA88" s="98">
        <f>IFERROR(VLOOKUP($B88,'[4]ACT DEN8.1'!$H$3:$P$151,3,FALSE),0)</f>
        <v>1</v>
      </c>
      <c r="AB88" s="98">
        <f>IFERROR(VLOOKUP($B88,'[4]ACT DEN8.1'!$H$3:$P$151,4,FALSE),0)</f>
        <v>0</v>
      </c>
      <c r="AC88" s="98">
        <f>IFERROR(VLOOKUP($B88,'[4]ACT DEN8.1'!$H$3:$P$151,5,FALSE),0)</f>
        <v>1</v>
      </c>
      <c r="AD88" s="98">
        <f>IFERROR(VLOOKUP($B88,'[4]ACT DEN8.1'!$H$3:$P$151,6,FALSE),0)</f>
        <v>1</v>
      </c>
      <c r="AE88" s="98">
        <f>IFERROR(VLOOKUP($B88,'[4]ACT DEN8.1'!$H$3:$P$151,7,FALSE),0)</f>
        <v>2</v>
      </c>
      <c r="AF88" s="98">
        <f>IFERROR(VLOOKUP($B88,'[4]ACT DEN8.1'!$H$3:$P$151,8,FALSE),0)</f>
        <v>0</v>
      </c>
      <c r="AG88" s="87"/>
      <c r="AH88" s="87"/>
      <c r="AI88" s="87"/>
      <c r="AJ88" s="86"/>
      <c r="AK88" s="2"/>
      <c r="AL88" s="6">
        <f t="shared" si="53"/>
        <v>6</v>
      </c>
      <c r="AM88" s="98">
        <f>IFERROR(VLOOKUP($B88,'[4]ACT DEN8.1'!$Z$3:$AH$126,2,FALSE),0)</f>
        <v>0</v>
      </c>
      <c r="AN88" s="98">
        <f>IFERROR(VLOOKUP($B88,'[4]ACT DEN8.1'!$Z$3:$AH$126,3,FALSE),0)</f>
        <v>0</v>
      </c>
      <c r="AO88" s="98">
        <f>IFERROR(VLOOKUP($B88,'[4]ACT DEN8.1'!$Z$3:$AH$126,4,FALSE),0)</f>
        <v>0</v>
      </c>
      <c r="AP88" s="98">
        <f>IFERROR(VLOOKUP($B88,'[4]ACT DEN8.1'!$Z$3:$AH$126,5,FALSE),0)</f>
        <v>0</v>
      </c>
      <c r="AQ88" s="98">
        <f>IFERROR(VLOOKUP($B88,'[4]ACT DEN8.1'!$Z$3:$AH$126,6,FALSE),0)</f>
        <v>0</v>
      </c>
      <c r="AR88" s="98">
        <f>IFERROR(VLOOKUP($B88,'[4]ACT DEN8.1'!$Z$3:$AH$126,7,FALSE),0)</f>
        <v>0</v>
      </c>
      <c r="AS88" s="98">
        <f>IFERROR(VLOOKUP($B88,'[4]ACT DEN8.1'!$Z$3:$AH$126,8,FALSE),0)</f>
        <v>0</v>
      </c>
      <c r="AT88" s="87"/>
      <c r="AU88" s="87"/>
      <c r="AV88" s="87"/>
      <c r="AW88" s="87"/>
      <c r="AX88" s="87"/>
      <c r="AY88" s="6">
        <f t="shared" si="54"/>
        <v>0</v>
      </c>
    </row>
    <row r="89" spans="1:51" s="61" customFormat="1" ht="15" thickBot="1" x14ac:dyDescent="0.25">
      <c r="A89" s="1" t="s">
        <v>117</v>
      </c>
      <c r="B89" s="184" t="s">
        <v>116</v>
      </c>
      <c r="C89" s="59"/>
      <c r="D89" s="89"/>
      <c r="E89" s="98">
        <f>IFERROR(VLOOKUP($B89,'[4]NUM8.1'!$H$3:$P$174,2,FALSE),0)</f>
        <v>0</v>
      </c>
      <c r="F89" s="98">
        <f>IFERROR(VLOOKUP($B89,'[4]NUM8.1'!$H$3:$P$174,3,FALSE),0)</f>
        <v>2</v>
      </c>
      <c r="G89" s="98">
        <f>IFERROR(VLOOKUP($B89,'[4]NUM8.1'!$H$3:$P$174,4,FALSE),0)</f>
        <v>10</v>
      </c>
      <c r="H89" s="98">
        <f>IFERROR(VLOOKUP($B89,'[4]NUM8.1'!$H$3:$P$174,5,FALSE),0)</f>
        <v>1</v>
      </c>
      <c r="I89" s="98">
        <f>IFERROR(VLOOKUP($B89,'[4]NUM8.1'!$H$3:$P$174,6,FALSE),0)</f>
        <v>1</v>
      </c>
      <c r="J89" s="98">
        <f>IFERROR(VLOOKUP($B89,'[4]NUM8.1'!$H$3:$P$174,7,FALSE),0)</f>
        <v>0</v>
      </c>
      <c r="K89" s="98">
        <f>IFERROR(VLOOKUP($B89,'[4]NUM8.1'!$H$3:$P$174,8,FALSE),0)</f>
        <v>1</v>
      </c>
      <c r="L89" s="87"/>
      <c r="M89" s="87"/>
      <c r="N89" s="87"/>
      <c r="O89" s="86"/>
      <c r="P89" s="86"/>
      <c r="Q89" s="6">
        <f t="shared" si="64"/>
        <v>15</v>
      </c>
      <c r="R89" s="4"/>
      <c r="S89" s="15">
        <f>IFERROR(VLOOKUP($B89,'[1]DEN8.1'!$H$3:$J$159,2,FALSE),0)</f>
        <v>24</v>
      </c>
      <c r="T89" s="45">
        <f>+S89+(Z89+AA89+AB89+AC89)-(AM89+AN89+AO89+AP89)</f>
        <v>25</v>
      </c>
      <c r="U89" s="15">
        <f>IFERROR(VLOOKUP($B89,'[4]DEN8.1'!$H$3:$J$175,2,FALSE),0)</f>
        <v>29</v>
      </c>
      <c r="V89" s="3"/>
      <c r="W89" s="3"/>
      <c r="X89" s="6"/>
      <c r="Y89" s="9"/>
      <c r="Z89" s="98">
        <f>IFERROR(VLOOKUP($B89,'[4]ACT DEN8.1'!$H$3:$P$151,2,FALSE),0)</f>
        <v>0</v>
      </c>
      <c r="AA89" s="98">
        <f>IFERROR(VLOOKUP($B89,'[4]ACT DEN8.1'!$H$3:$P$151,3,FALSE),0)</f>
        <v>0</v>
      </c>
      <c r="AB89" s="98">
        <f>IFERROR(VLOOKUP($B89,'[4]ACT DEN8.1'!$H$3:$P$151,4,FALSE),0)</f>
        <v>0</v>
      </c>
      <c r="AC89" s="98">
        <f>IFERROR(VLOOKUP($B89,'[4]ACT DEN8.1'!$H$3:$P$151,5,FALSE),0)</f>
        <v>1</v>
      </c>
      <c r="AD89" s="98">
        <f>IFERROR(VLOOKUP($B89,'[4]ACT DEN8.1'!$H$3:$P$151,6,FALSE),0)</f>
        <v>0</v>
      </c>
      <c r="AE89" s="98">
        <f>IFERROR(VLOOKUP($B89,'[4]ACT DEN8.1'!$H$3:$P$151,7,FALSE),0)</f>
        <v>1</v>
      </c>
      <c r="AF89" s="98">
        <f>IFERROR(VLOOKUP($B89,'[4]ACT DEN8.1'!$H$3:$P$151,8,FALSE),0)</f>
        <v>0</v>
      </c>
      <c r="AG89" s="87"/>
      <c r="AH89" s="87"/>
      <c r="AI89" s="87"/>
      <c r="AJ89" s="86"/>
      <c r="AK89" s="2"/>
      <c r="AL89" s="6">
        <f t="shared" si="53"/>
        <v>2</v>
      </c>
      <c r="AM89" s="98">
        <f>IFERROR(VLOOKUP($B89,'[4]ACT DEN8.1'!$Z$3:$AH$126,2,FALSE),0)</f>
        <v>0</v>
      </c>
      <c r="AN89" s="98">
        <f>IFERROR(VLOOKUP($B89,'[4]ACT DEN8.1'!$Z$3:$AH$126,3,FALSE),0)</f>
        <v>0</v>
      </c>
      <c r="AO89" s="98">
        <f>IFERROR(VLOOKUP($B89,'[4]ACT DEN8.1'!$Z$3:$AH$126,4,FALSE),0)</f>
        <v>0</v>
      </c>
      <c r="AP89" s="98">
        <f>IFERROR(VLOOKUP($B89,'[4]ACT DEN8.1'!$Z$3:$AH$126,5,FALSE),0)</f>
        <v>0</v>
      </c>
      <c r="AQ89" s="98">
        <f>IFERROR(VLOOKUP($B89,'[4]ACT DEN8.1'!$Z$3:$AH$126,6,FALSE),0)</f>
        <v>0</v>
      </c>
      <c r="AR89" s="98">
        <f>IFERROR(VLOOKUP($B89,'[4]ACT DEN8.1'!$Z$3:$AH$126,7,FALSE),0)</f>
        <v>0</v>
      </c>
      <c r="AS89" s="98">
        <f>IFERROR(VLOOKUP($B89,'[4]ACT DEN8.1'!$Z$3:$AH$126,8,FALSE),0)</f>
        <v>0</v>
      </c>
      <c r="AT89" s="91"/>
      <c r="AU89" s="91"/>
      <c r="AV89" s="91"/>
      <c r="AW89" s="91"/>
      <c r="AX89" s="91"/>
      <c r="AY89" s="6">
        <f t="shared" si="54"/>
        <v>0</v>
      </c>
    </row>
    <row r="90" spans="1:51" s="61" customFormat="1" ht="15" thickBot="1" x14ac:dyDescent="0.25">
      <c r="A90" s="351" t="s">
        <v>198</v>
      </c>
      <c r="B90" s="352"/>
      <c r="C90" s="276">
        <f>+D90/Metas!L75</f>
        <v>1.0926387934171689</v>
      </c>
      <c r="D90" s="17">
        <f>+Q90/R90</f>
        <v>8.7461081234078683E-2</v>
      </c>
      <c r="E90" s="12">
        <f t="shared" ref="E90:P90" si="66">SUM(E80:E89)</f>
        <v>48</v>
      </c>
      <c r="F90" s="12">
        <f t="shared" si="66"/>
        <v>36</v>
      </c>
      <c r="G90" s="12">
        <f t="shared" si="66"/>
        <v>43</v>
      </c>
      <c r="H90" s="12">
        <f t="shared" si="66"/>
        <v>42</v>
      </c>
      <c r="I90" s="12">
        <f t="shared" ref="I90" si="67">SUM(I80:I89)</f>
        <v>47</v>
      </c>
      <c r="J90" s="12">
        <f t="shared" ref="J90:K90" si="68">SUM(J80:J89)</f>
        <v>49</v>
      </c>
      <c r="K90" s="12">
        <f t="shared" si="68"/>
        <v>44</v>
      </c>
      <c r="L90" s="12">
        <f t="shared" si="66"/>
        <v>0</v>
      </c>
      <c r="M90" s="12">
        <f t="shared" si="66"/>
        <v>0</v>
      </c>
      <c r="N90" s="12">
        <f t="shared" si="66"/>
        <v>0</v>
      </c>
      <c r="O90" s="12">
        <f t="shared" si="66"/>
        <v>0</v>
      </c>
      <c r="P90" s="132">
        <f t="shared" si="66"/>
        <v>0</v>
      </c>
      <c r="Q90" s="12">
        <f>SUM(Q80:Q89)</f>
        <v>309</v>
      </c>
      <c r="R90" s="13">
        <f>+Y90-U90</f>
        <v>3533</v>
      </c>
      <c r="S90" s="12">
        <f t="shared" ref="S90:X90" si="69">SUM(S80:S89)</f>
        <v>405</v>
      </c>
      <c r="T90" s="12">
        <f>SUM(T80:T89)</f>
        <v>413</v>
      </c>
      <c r="U90" s="12">
        <f t="shared" si="69"/>
        <v>405</v>
      </c>
      <c r="V90" s="11">
        <f t="shared" si="69"/>
        <v>0</v>
      </c>
      <c r="W90" s="11">
        <f t="shared" si="69"/>
        <v>0</v>
      </c>
      <c r="X90" s="11">
        <f t="shared" si="69"/>
        <v>0</v>
      </c>
      <c r="Y90" s="14">
        <v>3938</v>
      </c>
      <c r="Z90" s="11">
        <f>SUM(Z80:Z89)</f>
        <v>2</v>
      </c>
      <c r="AA90" s="11">
        <f t="shared" ref="AA90:AK90" si="70">SUM(AA80:AA89)</f>
        <v>2</v>
      </c>
      <c r="AB90" s="11">
        <f t="shared" si="70"/>
        <v>2</v>
      </c>
      <c r="AC90" s="11">
        <f t="shared" si="70"/>
        <v>4</v>
      </c>
      <c r="AD90" s="11">
        <f t="shared" ref="AD90:AE90" si="71">SUM(AD80:AD89)</f>
        <v>6</v>
      </c>
      <c r="AE90" s="11">
        <f t="shared" si="71"/>
        <v>8</v>
      </c>
      <c r="AF90" s="11">
        <f t="shared" si="70"/>
        <v>4</v>
      </c>
      <c r="AG90" s="11">
        <f t="shared" si="70"/>
        <v>0</v>
      </c>
      <c r="AH90" s="11">
        <f t="shared" si="70"/>
        <v>0</v>
      </c>
      <c r="AI90" s="11">
        <f t="shared" si="70"/>
        <v>0</v>
      </c>
      <c r="AJ90" s="11">
        <f t="shared" si="70"/>
        <v>0</v>
      </c>
      <c r="AK90" s="11">
        <f t="shared" si="70"/>
        <v>0</v>
      </c>
      <c r="AL90" s="11">
        <f t="shared" si="53"/>
        <v>28</v>
      </c>
      <c r="AM90" s="11">
        <f t="shared" ref="AM90:AX90" si="72">SUM(AM80:AM89)</f>
        <v>0</v>
      </c>
      <c r="AN90" s="11">
        <f t="shared" si="72"/>
        <v>0</v>
      </c>
      <c r="AO90" s="11">
        <f t="shared" si="72"/>
        <v>2</v>
      </c>
      <c r="AP90" s="11">
        <f t="shared" si="72"/>
        <v>0</v>
      </c>
      <c r="AQ90" s="11">
        <f t="shared" ref="AQ90:AR90" si="73">SUM(AQ80:AQ89)</f>
        <v>0</v>
      </c>
      <c r="AR90" s="11">
        <f t="shared" si="73"/>
        <v>1</v>
      </c>
      <c r="AS90" s="11">
        <f t="shared" si="72"/>
        <v>1</v>
      </c>
      <c r="AT90" s="11">
        <f t="shared" si="72"/>
        <v>0</v>
      </c>
      <c r="AU90" s="11">
        <f t="shared" si="72"/>
        <v>0</v>
      </c>
      <c r="AV90" s="11">
        <f t="shared" si="72"/>
        <v>0</v>
      </c>
      <c r="AW90" s="11">
        <f t="shared" si="72"/>
        <v>0</v>
      </c>
      <c r="AX90" s="11">
        <f t="shared" si="72"/>
        <v>0</v>
      </c>
      <c r="AY90" s="11">
        <f t="shared" si="54"/>
        <v>4</v>
      </c>
    </row>
    <row r="91" spans="1:51" s="61" customFormat="1" ht="15" thickBot="1" x14ac:dyDescent="0.25">
      <c r="A91" s="1" t="s">
        <v>134</v>
      </c>
      <c r="B91" s="184" t="s">
        <v>118</v>
      </c>
      <c r="C91" s="59"/>
      <c r="D91" s="89"/>
      <c r="E91" s="98">
        <f>IFERROR(VLOOKUP($B91,'[4]NUM8.1'!$H$3:$P$174,2,FALSE),0)</f>
        <v>17</v>
      </c>
      <c r="F91" s="98">
        <f>IFERROR(VLOOKUP($B91,'[4]NUM8.1'!$H$3:$P$174,3,FALSE),0)</f>
        <v>27</v>
      </c>
      <c r="G91" s="98">
        <f>IFERROR(VLOOKUP($B91,'[4]NUM8.1'!$H$3:$P$174,4,FALSE),0)</f>
        <v>85</v>
      </c>
      <c r="H91" s="98">
        <f>IFERROR(VLOOKUP($B91,'[4]NUM8.1'!$H$3:$P$174,5,FALSE),0)</f>
        <v>51</v>
      </c>
      <c r="I91" s="98">
        <f>IFERROR(VLOOKUP($B91,'[4]NUM8.1'!$H$3:$P$174,6,FALSE),0)</f>
        <v>20</v>
      </c>
      <c r="J91" s="98">
        <f>IFERROR(VLOOKUP($B91,'[4]NUM8.1'!$H$3:$P$174,7,FALSE),0)</f>
        <v>19</v>
      </c>
      <c r="K91" s="98">
        <f>IFERROR(VLOOKUP($B91,'[4]NUM8.1'!$H$3:$P$174,8,FALSE),0)</f>
        <v>20</v>
      </c>
      <c r="L91" s="87"/>
      <c r="M91" s="87"/>
      <c r="N91" s="87"/>
      <c r="O91" s="86"/>
      <c r="P91" s="86"/>
      <c r="Q91" s="6">
        <f t="shared" ref="Q91:Q107" si="74">SUM(E91:P91)</f>
        <v>239</v>
      </c>
      <c r="R91" s="4"/>
      <c r="S91" s="15">
        <f>IFERROR(VLOOKUP($B91,'[1]DEN8.1'!$H$3:$J$159,2,FALSE),0)</f>
        <v>139</v>
      </c>
      <c r="T91" s="45">
        <f>+S91+(Z91+AA91+AB91+AC91)-(AM91+AN91+AO91+AP91)</f>
        <v>152</v>
      </c>
      <c r="U91" s="15">
        <f>IFERROR(VLOOKUP($B91,'[4]DEN8.1'!$H$3:$J$175,2,FALSE),0)</f>
        <v>180</v>
      </c>
      <c r="V91" s="3"/>
      <c r="W91" s="3"/>
      <c r="X91" s="6"/>
      <c r="Y91" s="9"/>
      <c r="Z91" s="98">
        <f>IFERROR(VLOOKUP($B91,'[4]ACT DEN8.1'!$H$3:$P$151,2,FALSE),0)</f>
        <v>3</v>
      </c>
      <c r="AA91" s="98">
        <f>IFERROR(VLOOKUP($B91,'[4]ACT DEN8.1'!$H$3:$P$151,3,FALSE),0)</f>
        <v>2</v>
      </c>
      <c r="AB91" s="98">
        <f>IFERROR(VLOOKUP($B91,'[4]ACT DEN8.1'!$H$3:$P$151,4,FALSE),0)</f>
        <v>6</v>
      </c>
      <c r="AC91" s="98">
        <f>IFERROR(VLOOKUP($B91,'[4]ACT DEN8.1'!$H$3:$P$151,5,FALSE),0)</f>
        <v>2</v>
      </c>
      <c r="AD91" s="98">
        <f>IFERROR(VLOOKUP($B91,'[4]ACT DEN8.1'!$H$3:$P$151,6,FALSE),0)</f>
        <v>11</v>
      </c>
      <c r="AE91" s="98">
        <f>IFERROR(VLOOKUP($B91,'[4]ACT DEN8.1'!$H$3:$P$151,7,FALSE),0)</f>
        <v>6</v>
      </c>
      <c r="AF91" s="98">
        <f>IFERROR(VLOOKUP($B91,'[4]ACT DEN8.1'!$H$3:$P$151,8,FALSE),0)</f>
        <v>9</v>
      </c>
      <c r="AG91" s="87"/>
      <c r="AH91" s="87"/>
      <c r="AI91" s="87"/>
      <c r="AJ91" s="86"/>
      <c r="AK91" s="2"/>
      <c r="AL91" s="6">
        <f t="shared" si="53"/>
        <v>39</v>
      </c>
      <c r="AM91" s="98">
        <f>IFERROR(VLOOKUP($B91,'[4]ACT DEN8.1'!$Z$3:$AH$126,2,FALSE),0)</f>
        <v>0</v>
      </c>
      <c r="AN91" s="98">
        <f>IFERROR(VLOOKUP($B91,'[4]ACT DEN8.1'!$Z$3:$AH$126,3,FALSE),0)</f>
        <v>0</v>
      </c>
      <c r="AO91" s="98">
        <f>IFERROR(VLOOKUP($B91,'[4]ACT DEN8.1'!$Z$3:$AH$126,4,FALSE),0)</f>
        <v>0</v>
      </c>
      <c r="AP91" s="98">
        <f>IFERROR(VLOOKUP($B91,'[4]ACT DEN8.1'!$Z$3:$AH$126,5,FALSE),0)</f>
        <v>0</v>
      </c>
      <c r="AQ91" s="98">
        <f>IFERROR(VLOOKUP($B91,'[4]ACT DEN8.1'!$Z$3:$AH$126,6,FALSE),0)</f>
        <v>0</v>
      </c>
      <c r="AR91" s="98">
        <f>IFERROR(VLOOKUP($B91,'[4]ACT DEN8.1'!$Z$3:$AH$126,7,FALSE),0)</f>
        <v>0</v>
      </c>
      <c r="AS91" s="98">
        <f>IFERROR(VLOOKUP($B91,'[4]ACT DEN8.1'!$Z$3:$AH$126,8,FALSE),0)</f>
        <v>0</v>
      </c>
      <c r="AT91" s="87"/>
      <c r="AU91" s="87"/>
      <c r="AV91" s="87"/>
      <c r="AW91" s="87"/>
      <c r="AX91" s="87"/>
      <c r="AY91" s="6">
        <f t="shared" si="54"/>
        <v>0</v>
      </c>
    </row>
    <row r="92" spans="1:51" s="61" customFormat="1" ht="15" thickBot="1" x14ac:dyDescent="0.25">
      <c r="A92" s="1" t="s">
        <v>134</v>
      </c>
      <c r="B92" s="184" t="s">
        <v>119</v>
      </c>
      <c r="C92" s="59"/>
      <c r="D92" s="89"/>
      <c r="E92" s="98">
        <f>IFERROR(VLOOKUP($B92,'[4]NUM8.1'!$H$3:$P$174,2,FALSE),0)</f>
        <v>80</v>
      </c>
      <c r="F92" s="98">
        <f>IFERROR(VLOOKUP($B92,'[4]NUM8.1'!$H$3:$P$174,3,FALSE),0)</f>
        <v>78</v>
      </c>
      <c r="G92" s="98">
        <f>IFERROR(VLOOKUP($B92,'[4]NUM8.1'!$H$3:$P$174,4,FALSE),0)</f>
        <v>86</v>
      </c>
      <c r="H92" s="98">
        <f>IFERROR(VLOOKUP($B92,'[4]NUM8.1'!$H$3:$P$174,5,FALSE),0)</f>
        <v>100</v>
      </c>
      <c r="I92" s="98">
        <f>IFERROR(VLOOKUP($B92,'[4]NUM8.1'!$H$3:$P$174,6,FALSE),0)</f>
        <v>165</v>
      </c>
      <c r="J92" s="98">
        <f>IFERROR(VLOOKUP($B92,'[4]NUM8.1'!$H$3:$P$174,7,FALSE),0)</f>
        <v>122</v>
      </c>
      <c r="K92" s="98">
        <f>IFERROR(VLOOKUP($B92,'[4]NUM8.1'!$H$3:$P$174,8,FALSE),0)</f>
        <v>57</v>
      </c>
      <c r="L92" s="87"/>
      <c r="M92" s="87"/>
      <c r="N92" s="87"/>
      <c r="O92" s="86"/>
      <c r="P92" s="86"/>
      <c r="Q92" s="6">
        <f t="shared" si="74"/>
        <v>688</v>
      </c>
      <c r="R92" s="4"/>
      <c r="S92" s="15">
        <f>IFERROR(VLOOKUP($B92,'[1]DEN8.1'!$H$3:$J$159,2,FALSE),0)</f>
        <v>511</v>
      </c>
      <c r="T92" s="45">
        <f t="shared" ref="T92:T107" si="75">+S92+(Z92+AA92+AB92+AC92)-(AM92+AN92+AO92+AP92)</f>
        <v>536</v>
      </c>
      <c r="U92" s="15">
        <f>IFERROR(VLOOKUP($B92,'[4]DEN8.1'!$H$3:$J$175,2,FALSE),0)</f>
        <v>528</v>
      </c>
      <c r="V92" s="3"/>
      <c r="W92" s="3"/>
      <c r="X92" s="6"/>
      <c r="Y92" s="9"/>
      <c r="Z92" s="98">
        <f>IFERROR(VLOOKUP($B92,'[4]ACT DEN8.1'!$H$3:$P$151,2,FALSE),0)</f>
        <v>5</v>
      </c>
      <c r="AA92" s="98">
        <f>IFERROR(VLOOKUP($B92,'[4]ACT DEN8.1'!$H$3:$P$151,3,FALSE),0)</f>
        <v>6</v>
      </c>
      <c r="AB92" s="98">
        <f>IFERROR(VLOOKUP($B92,'[4]ACT DEN8.1'!$H$3:$P$151,4,FALSE),0)</f>
        <v>8</v>
      </c>
      <c r="AC92" s="98">
        <f>IFERROR(VLOOKUP($B92,'[4]ACT DEN8.1'!$H$3:$P$151,5,FALSE),0)</f>
        <v>6</v>
      </c>
      <c r="AD92" s="98">
        <f>IFERROR(VLOOKUP($B92,'[4]ACT DEN8.1'!$H$3:$P$151,6,FALSE),0)</f>
        <v>9</v>
      </c>
      <c r="AE92" s="98">
        <f>IFERROR(VLOOKUP($B92,'[4]ACT DEN8.1'!$H$3:$P$151,7,FALSE),0)</f>
        <v>5</v>
      </c>
      <c r="AF92" s="98">
        <f>IFERROR(VLOOKUP($B92,'[4]ACT DEN8.1'!$H$3:$P$151,8,FALSE),0)</f>
        <v>5</v>
      </c>
      <c r="AG92" s="87"/>
      <c r="AH92" s="87"/>
      <c r="AI92" s="87"/>
      <c r="AJ92" s="86"/>
      <c r="AK92" s="2"/>
      <c r="AL92" s="6">
        <f t="shared" si="53"/>
        <v>44</v>
      </c>
      <c r="AM92" s="98">
        <f>IFERROR(VLOOKUP($B92,'[4]ACT DEN8.1'!$Z$3:$AH$126,2,FALSE),0)</f>
        <v>0</v>
      </c>
      <c r="AN92" s="98">
        <f>IFERROR(VLOOKUP($B92,'[4]ACT DEN8.1'!$Z$3:$AH$126,3,FALSE),0)</f>
        <v>0</v>
      </c>
      <c r="AO92" s="98">
        <f>IFERROR(VLOOKUP($B92,'[4]ACT DEN8.1'!$Z$3:$AH$126,4,FALSE),0)</f>
        <v>0</v>
      </c>
      <c r="AP92" s="98">
        <f>IFERROR(VLOOKUP($B92,'[4]ACT DEN8.1'!$Z$3:$AH$126,5,FALSE),0)</f>
        <v>0</v>
      </c>
      <c r="AQ92" s="98">
        <f>IFERROR(VLOOKUP($B92,'[4]ACT DEN8.1'!$Z$3:$AH$126,6,FALSE),0)</f>
        <v>0</v>
      </c>
      <c r="AR92" s="98">
        <f>IFERROR(VLOOKUP($B92,'[4]ACT DEN8.1'!$Z$3:$AH$126,7,FALSE),0)</f>
        <v>3</v>
      </c>
      <c r="AS92" s="98">
        <f>IFERROR(VLOOKUP($B92,'[4]ACT DEN8.1'!$Z$3:$AH$126,8,FALSE),0)</f>
        <v>2</v>
      </c>
      <c r="AT92" s="87"/>
      <c r="AU92" s="87"/>
      <c r="AV92" s="87"/>
      <c r="AW92" s="87"/>
      <c r="AX92" s="87"/>
      <c r="AY92" s="6">
        <f t="shared" si="54"/>
        <v>5</v>
      </c>
    </row>
    <row r="93" spans="1:51" s="61" customFormat="1" ht="15" thickBot="1" x14ac:dyDescent="0.25">
      <c r="A93" s="1" t="s">
        <v>134</v>
      </c>
      <c r="B93" s="184" t="s">
        <v>120</v>
      </c>
      <c r="C93" s="59"/>
      <c r="D93" s="89"/>
      <c r="E93" s="98">
        <f>IFERROR(VLOOKUP($B93,'[4]NUM8.1'!$H$3:$P$174,2,FALSE),0)</f>
        <v>92</v>
      </c>
      <c r="F93" s="98">
        <f>IFERROR(VLOOKUP($B93,'[4]NUM8.1'!$H$3:$P$174,3,FALSE),0)</f>
        <v>145</v>
      </c>
      <c r="G93" s="98">
        <f>IFERROR(VLOOKUP($B93,'[4]NUM8.1'!$H$3:$P$174,4,FALSE),0)</f>
        <v>111</v>
      </c>
      <c r="H93" s="98">
        <f>IFERROR(VLOOKUP($B93,'[4]NUM8.1'!$H$3:$P$174,5,FALSE),0)</f>
        <v>156</v>
      </c>
      <c r="I93" s="98">
        <f>IFERROR(VLOOKUP($B93,'[4]NUM8.1'!$H$3:$P$174,6,FALSE),0)</f>
        <v>140</v>
      </c>
      <c r="J93" s="98">
        <f>IFERROR(VLOOKUP($B93,'[4]NUM8.1'!$H$3:$P$174,7,FALSE),0)</f>
        <v>39</v>
      </c>
      <c r="K93" s="98">
        <f>IFERROR(VLOOKUP($B93,'[4]NUM8.1'!$H$3:$P$174,8,FALSE),0)</f>
        <v>131</v>
      </c>
      <c r="L93" s="87"/>
      <c r="M93" s="87"/>
      <c r="N93" s="87"/>
      <c r="O93" s="86"/>
      <c r="P93" s="86"/>
      <c r="Q93" s="6">
        <f t="shared" si="74"/>
        <v>814</v>
      </c>
      <c r="R93" s="4"/>
      <c r="S93" s="15">
        <f>IFERROR(VLOOKUP($B93,'[1]DEN8.1'!$H$3:$J$159,2,FALSE),0)</f>
        <v>656</v>
      </c>
      <c r="T93" s="45">
        <f t="shared" ref="T93:T100" si="76">+S93+(Z93+AA93+AB93+AC93)-(AM93+AN93+AO93+AP93)</f>
        <v>701</v>
      </c>
      <c r="U93" s="15">
        <f>IFERROR(VLOOKUP($B93,'[4]DEN8.1'!$H$3:$J$175,2,FALSE),0)</f>
        <v>705</v>
      </c>
      <c r="V93" s="3"/>
      <c r="W93" s="3"/>
      <c r="X93" s="6"/>
      <c r="Y93" s="9"/>
      <c r="Z93" s="98">
        <f>IFERROR(VLOOKUP($B93,'[4]ACT DEN8.1'!$H$3:$P$151,2,FALSE),0)</f>
        <v>8</v>
      </c>
      <c r="AA93" s="98">
        <f>IFERROR(VLOOKUP($B93,'[4]ACT DEN8.1'!$H$3:$P$151,3,FALSE),0)</f>
        <v>15</v>
      </c>
      <c r="AB93" s="98">
        <f>IFERROR(VLOOKUP($B93,'[4]ACT DEN8.1'!$H$3:$P$151,4,FALSE),0)</f>
        <v>17</v>
      </c>
      <c r="AC93" s="98">
        <f>IFERROR(VLOOKUP($B93,'[4]ACT DEN8.1'!$H$3:$P$151,5,FALSE),0)</f>
        <v>8</v>
      </c>
      <c r="AD93" s="98">
        <f>IFERROR(VLOOKUP($B93,'[4]ACT DEN8.1'!$H$3:$P$151,6,FALSE),0)</f>
        <v>6</v>
      </c>
      <c r="AE93" s="98">
        <f>IFERROR(VLOOKUP($B93,'[4]ACT DEN8.1'!$H$3:$P$151,7,FALSE),0)</f>
        <v>14</v>
      </c>
      <c r="AF93" s="98">
        <f>IFERROR(VLOOKUP($B93,'[4]ACT DEN8.1'!$H$3:$P$151,8,FALSE),0)</f>
        <v>9</v>
      </c>
      <c r="AG93" s="87"/>
      <c r="AH93" s="87"/>
      <c r="AI93" s="87"/>
      <c r="AJ93" s="86"/>
      <c r="AK93" s="2"/>
      <c r="AL93" s="6">
        <f t="shared" si="53"/>
        <v>77</v>
      </c>
      <c r="AM93" s="98">
        <f>IFERROR(VLOOKUP($B93,'[4]ACT DEN8.1'!$Z$3:$AH$126,2,FALSE),0)</f>
        <v>1</v>
      </c>
      <c r="AN93" s="98">
        <f>IFERROR(VLOOKUP($B93,'[4]ACT DEN8.1'!$Z$3:$AH$126,3,FALSE),0)</f>
        <v>0</v>
      </c>
      <c r="AO93" s="98">
        <f>IFERROR(VLOOKUP($B93,'[4]ACT DEN8.1'!$Z$3:$AH$126,4,FALSE),0)</f>
        <v>1</v>
      </c>
      <c r="AP93" s="98">
        <f>IFERROR(VLOOKUP($B93,'[4]ACT DEN8.1'!$Z$3:$AH$126,5,FALSE),0)</f>
        <v>1</v>
      </c>
      <c r="AQ93" s="98">
        <f>IFERROR(VLOOKUP($B93,'[4]ACT DEN8.1'!$Z$3:$AH$126,6,FALSE),0)</f>
        <v>0</v>
      </c>
      <c r="AR93" s="98">
        <f>IFERROR(VLOOKUP($B93,'[4]ACT DEN8.1'!$Z$3:$AH$126,7,FALSE),0)</f>
        <v>0</v>
      </c>
      <c r="AS93" s="98">
        <f>IFERROR(VLOOKUP($B93,'[4]ACT DEN8.1'!$Z$3:$AH$126,8,FALSE),0)</f>
        <v>1</v>
      </c>
      <c r="AT93" s="91"/>
      <c r="AU93" s="91"/>
      <c r="AV93" s="91"/>
      <c r="AW93" s="91"/>
      <c r="AX93" s="91"/>
      <c r="AY93" s="6">
        <f t="shared" si="54"/>
        <v>4</v>
      </c>
    </row>
    <row r="94" spans="1:51" s="61" customFormat="1" ht="15" thickBot="1" x14ac:dyDescent="0.25">
      <c r="A94" s="1" t="s">
        <v>134</v>
      </c>
      <c r="B94" s="184" t="s">
        <v>121</v>
      </c>
      <c r="C94" s="59"/>
      <c r="D94" s="89"/>
      <c r="E94" s="98">
        <f>IFERROR(VLOOKUP($B94,'[4]NUM8.1'!$H$3:$P$174,2,FALSE),0)</f>
        <v>11</v>
      </c>
      <c r="F94" s="98">
        <f>IFERROR(VLOOKUP($B94,'[4]NUM8.1'!$H$3:$P$174,3,FALSE),0)</f>
        <v>25</v>
      </c>
      <c r="G94" s="98">
        <f>IFERROR(VLOOKUP($B94,'[4]NUM8.1'!$H$3:$P$174,4,FALSE),0)</f>
        <v>48</v>
      </c>
      <c r="H94" s="98">
        <f>IFERROR(VLOOKUP($B94,'[4]NUM8.1'!$H$3:$P$174,5,FALSE),0)</f>
        <v>20</v>
      </c>
      <c r="I94" s="98">
        <f>IFERROR(VLOOKUP($B94,'[4]NUM8.1'!$H$3:$P$174,6,FALSE),0)</f>
        <v>18</v>
      </c>
      <c r="J94" s="98">
        <f>IFERROR(VLOOKUP($B94,'[4]NUM8.1'!$H$3:$P$174,7,FALSE),0)</f>
        <v>11</v>
      </c>
      <c r="K94" s="98">
        <f>IFERROR(VLOOKUP($B94,'[4]NUM8.1'!$H$3:$P$174,8,FALSE),0)</f>
        <v>8</v>
      </c>
      <c r="L94" s="87"/>
      <c r="M94" s="87"/>
      <c r="N94" s="87"/>
      <c r="O94" s="86"/>
      <c r="P94" s="86"/>
      <c r="Q94" s="6">
        <f t="shared" si="74"/>
        <v>141</v>
      </c>
      <c r="R94" s="4"/>
      <c r="S94" s="15">
        <f>IFERROR(VLOOKUP($B94,'[1]DEN8.1'!$H$3:$J$159,2,FALSE),0)</f>
        <v>137</v>
      </c>
      <c r="T94" s="45">
        <f t="shared" si="76"/>
        <v>149</v>
      </c>
      <c r="U94" s="15">
        <f>IFERROR(VLOOKUP($B94,'[4]DEN8.1'!$H$3:$J$175,2,FALSE),0)</f>
        <v>140</v>
      </c>
      <c r="V94" s="3"/>
      <c r="W94" s="3"/>
      <c r="X94" s="6"/>
      <c r="Y94" s="9"/>
      <c r="Z94" s="98">
        <f>IFERROR(VLOOKUP($B94,'[4]ACT DEN8.1'!$H$3:$P$151,2,FALSE),0)</f>
        <v>0</v>
      </c>
      <c r="AA94" s="98">
        <f>IFERROR(VLOOKUP($B94,'[4]ACT DEN8.1'!$H$3:$P$151,3,FALSE),0)</f>
        <v>3</v>
      </c>
      <c r="AB94" s="98">
        <f>IFERROR(VLOOKUP($B94,'[4]ACT DEN8.1'!$H$3:$P$151,4,FALSE),0)</f>
        <v>5</v>
      </c>
      <c r="AC94" s="98">
        <f>IFERROR(VLOOKUP($B94,'[4]ACT DEN8.1'!$H$3:$P$151,5,FALSE),0)</f>
        <v>4</v>
      </c>
      <c r="AD94" s="98">
        <f>IFERROR(VLOOKUP($B94,'[4]ACT DEN8.1'!$H$3:$P$151,6,FALSE),0)</f>
        <v>0</v>
      </c>
      <c r="AE94" s="98">
        <f>IFERROR(VLOOKUP($B94,'[4]ACT DEN8.1'!$H$3:$P$151,7,FALSE),0)</f>
        <v>0</v>
      </c>
      <c r="AF94" s="98">
        <f>IFERROR(VLOOKUP($B94,'[4]ACT DEN8.1'!$H$3:$P$151,8,FALSE),0)</f>
        <v>3</v>
      </c>
      <c r="AG94" s="87"/>
      <c r="AH94" s="87"/>
      <c r="AI94" s="87"/>
      <c r="AJ94" s="86"/>
      <c r="AK94" s="2"/>
      <c r="AL94" s="6">
        <f t="shared" si="53"/>
        <v>15</v>
      </c>
      <c r="AM94" s="98">
        <f>IFERROR(VLOOKUP($B94,'[4]ACT DEN8.1'!$Z$3:$AH$126,2,FALSE),0)</f>
        <v>0</v>
      </c>
      <c r="AN94" s="98">
        <f>IFERROR(VLOOKUP($B94,'[4]ACT DEN8.1'!$Z$3:$AH$126,3,FALSE),0)</f>
        <v>0</v>
      </c>
      <c r="AO94" s="98">
        <f>IFERROR(VLOOKUP($B94,'[4]ACT DEN8.1'!$Z$3:$AH$126,4,FALSE),0)</f>
        <v>0</v>
      </c>
      <c r="AP94" s="98">
        <f>IFERROR(VLOOKUP($B94,'[4]ACT DEN8.1'!$Z$3:$AH$126,5,FALSE),0)</f>
        <v>0</v>
      </c>
      <c r="AQ94" s="98">
        <f>IFERROR(VLOOKUP($B94,'[4]ACT DEN8.1'!$Z$3:$AH$126,6,FALSE),0)</f>
        <v>0</v>
      </c>
      <c r="AR94" s="98">
        <f>IFERROR(VLOOKUP($B94,'[4]ACT DEN8.1'!$Z$3:$AH$126,7,FALSE),0)</f>
        <v>0</v>
      </c>
      <c r="AS94" s="98">
        <f>IFERROR(VLOOKUP($B94,'[4]ACT DEN8.1'!$Z$3:$AH$126,8,FALSE),0)</f>
        <v>0</v>
      </c>
      <c r="AT94" s="87"/>
      <c r="AU94" s="87"/>
      <c r="AV94" s="87"/>
      <c r="AW94" s="87"/>
      <c r="AX94" s="87"/>
      <c r="AY94" s="6">
        <f t="shared" si="54"/>
        <v>0</v>
      </c>
    </row>
    <row r="95" spans="1:51" s="61" customFormat="1" ht="15" thickBot="1" x14ac:dyDescent="0.25">
      <c r="A95" s="1" t="s">
        <v>134</v>
      </c>
      <c r="B95" s="184" t="s">
        <v>122</v>
      </c>
      <c r="C95" s="59"/>
      <c r="D95" s="89"/>
      <c r="E95" s="98">
        <f>IFERROR(VLOOKUP($B95,'[4]NUM8.1'!$H$3:$P$174,2,FALSE),0)</f>
        <v>0</v>
      </c>
      <c r="F95" s="98">
        <f>IFERROR(VLOOKUP($B95,'[4]NUM8.1'!$H$3:$P$174,3,FALSE),0)</f>
        <v>0</v>
      </c>
      <c r="G95" s="98">
        <f>IFERROR(VLOOKUP($B95,'[4]NUM8.1'!$H$3:$P$174,4,FALSE),0)</f>
        <v>0</v>
      </c>
      <c r="H95" s="98">
        <f>IFERROR(VLOOKUP($B95,'[4]NUM8.1'!$H$3:$P$174,5,FALSE),0)</f>
        <v>0</v>
      </c>
      <c r="I95" s="98">
        <f>IFERROR(VLOOKUP($B95,'[4]NUM8.1'!$H$3:$P$174,6,FALSE),0)</f>
        <v>0</v>
      </c>
      <c r="J95" s="98">
        <f>IFERROR(VLOOKUP($B95,'[4]NUM8.1'!$H$3:$P$174,7,FALSE),0)</f>
        <v>0</v>
      </c>
      <c r="K95" s="98">
        <f>IFERROR(VLOOKUP($B95,'[4]NUM8.1'!$H$3:$P$174,8,FALSE),0)</f>
        <v>0</v>
      </c>
      <c r="L95" s="87"/>
      <c r="M95" s="87"/>
      <c r="N95" s="87"/>
      <c r="O95" s="86"/>
      <c r="P95" s="86"/>
      <c r="Q95" s="6">
        <f t="shared" si="74"/>
        <v>0</v>
      </c>
      <c r="R95" s="4"/>
      <c r="S95" s="15">
        <f>IFERROR(VLOOKUP($B95,'[1]DEN8.1'!$H$3:$J$159,2,FALSE),0)</f>
        <v>21</v>
      </c>
      <c r="T95" s="45">
        <f t="shared" si="76"/>
        <v>22</v>
      </c>
      <c r="U95" s="15">
        <f>IFERROR(VLOOKUP($B95,'[4]DEN8.1'!$H$3:$J$175,2,FALSE),0)</f>
        <v>26</v>
      </c>
      <c r="V95" s="3"/>
      <c r="W95" s="3"/>
      <c r="X95" s="6"/>
      <c r="Y95" s="9"/>
      <c r="Z95" s="98">
        <f>IFERROR(VLOOKUP($B95,'[4]ACT DEN8.1'!$H$3:$P$151,2,FALSE),0)</f>
        <v>0</v>
      </c>
      <c r="AA95" s="98">
        <f>IFERROR(VLOOKUP($B95,'[4]ACT DEN8.1'!$H$3:$P$151,3,FALSE),0)</f>
        <v>1</v>
      </c>
      <c r="AB95" s="98">
        <f>IFERROR(VLOOKUP($B95,'[4]ACT DEN8.1'!$H$3:$P$151,4,FALSE),0)</f>
        <v>0</v>
      </c>
      <c r="AC95" s="98">
        <f>IFERROR(VLOOKUP($B95,'[4]ACT DEN8.1'!$H$3:$P$151,5,FALSE),0)</f>
        <v>0</v>
      </c>
      <c r="AD95" s="98">
        <f>IFERROR(VLOOKUP($B95,'[4]ACT DEN8.1'!$H$3:$P$151,6,FALSE),0)</f>
        <v>0</v>
      </c>
      <c r="AE95" s="98">
        <f>IFERROR(VLOOKUP($B95,'[4]ACT DEN8.1'!$H$3:$P$151,7,FALSE),0)</f>
        <v>0</v>
      </c>
      <c r="AF95" s="98">
        <f>IFERROR(VLOOKUP($B95,'[4]ACT DEN8.1'!$H$3:$P$151,8,FALSE),0)</f>
        <v>0</v>
      </c>
      <c r="AG95" s="87"/>
      <c r="AH95" s="87"/>
      <c r="AI95" s="87"/>
      <c r="AJ95" s="86"/>
      <c r="AK95" s="2"/>
      <c r="AL95" s="6">
        <f t="shared" si="53"/>
        <v>1</v>
      </c>
      <c r="AM95" s="98">
        <f>IFERROR(VLOOKUP($B95,'[4]ACT DEN8.1'!$Z$3:$AH$126,2,FALSE),0)</f>
        <v>0</v>
      </c>
      <c r="AN95" s="98">
        <f>IFERROR(VLOOKUP($B95,'[4]ACT DEN8.1'!$Z$3:$AH$126,3,FALSE),0)</f>
        <v>0</v>
      </c>
      <c r="AO95" s="98">
        <f>IFERROR(VLOOKUP($B95,'[4]ACT DEN8.1'!$Z$3:$AH$126,4,FALSE),0)</f>
        <v>0</v>
      </c>
      <c r="AP95" s="98">
        <f>IFERROR(VLOOKUP($B95,'[4]ACT DEN8.1'!$Z$3:$AH$126,5,FALSE),0)</f>
        <v>0</v>
      </c>
      <c r="AQ95" s="98">
        <f>IFERROR(VLOOKUP($B95,'[4]ACT DEN8.1'!$Z$3:$AH$126,6,FALSE),0)</f>
        <v>0</v>
      </c>
      <c r="AR95" s="98">
        <f>IFERROR(VLOOKUP($B95,'[4]ACT DEN8.1'!$Z$3:$AH$126,7,FALSE),0)</f>
        <v>0</v>
      </c>
      <c r="AS95" s="98">
        <f>IFERROR(VLOOKUP($B95,'[4]ACT DEN8.1'!$Z$3:$AH$126,8,FALSE),0)</f>
        <v>0</v>
      </c>
      <c r="AT95" s="87"/>
      <c r="AU95" s="87"/>
      <c r="AV95" s="87"/>
      <c r="AW95" s="87"/>
      <c r="AX95" s="87"/>
      <c r="AY95" s="6">
        <f t="shared" si="54"/>
        <v>0</v>
      </c>
    </row>
    <row r="96" spans="1:51" s="61" customFormat="1" ht="15" thickBot="1" x14ac:dyDescent="0.25">
      <c r="A96" s="1" t="s">
        <v>134</v>
      </c>
      <c r="B96" s="184" t="s">
        <v>123</v>
      </c>
      <c r="C96" s="59"/>
      <c r="D96" s="89"/>
      <c r="E96" s="98">
        <f>IFERROR(VLOOKUP($B96,'[4]NUM8.1'!$H$3:$P$174,2,FALSE),0)</f>
        <v>1</v>
      </c>
      <c r="F96" s="98">
        <f>IFERROR(VLOOKUP($B96,'[4]NUM8.1'!$H$3:$P$174,3,FALSE),0)</f>
        <v>1</v>
      </c>
      <c r="G96" s="98">
        <f>IFERROR(VLOOKUP($B96,'[4]NUM8.1'!$H$3:$P$174,4,FALSE),0)</f>
        <v>7</v>
      </c>
      <c r="H96" s="98">
        <f>IFERROR(VLOOKUP($B96,'[4]NUM8.1'!$H$3:$P$174,5,FALSE),0)</f>
        <v>6</v>
      </c>
      <c r="I96" s="98">
        <f>IFERROR(VLOOKUP($B96,'[4]NUM8.1'!$H$3:$P$174,6,FALSE),0)</f>
        <v>6</v>
      </c>
      <c r="J96" s="98">
        <f>IFERROR(VLOOKUP($B96,'[4]NUM8.1'!$H$3:$P$174,7,FALSE),0)</f>
        <v>10</v>
      </c>
      <c r="K96" s="98">
        <f>IFERROR(VLOOKUP($B96,'[4]NUM8.1'!$H$3:$P$174,8,FALSE),0)</f>
        <v>10</v>
      </c>
      <c r="L96" s="87"/>
      <c r="M96" s="87"/>
      <c r="N96" s="87"/>
      <c r="O96" s="86"/>
      <c r="P96" s="86"/>
      <c r="Q96" s="6">
        <f t="shared" si="74"/>
        <v>41</v>
      </c>
      <c r="R96" s="4"/>
      <c r="S96" s="15">
        <f>IFERROR(VLOOKUP($B96,'[1]DEN8.1'!$H$3:$J$159,2,FALSE),0)</f>
        <v>60</v>
      </c>
      <c r="T96" s="45">
        <f t="shared" si="76"/>
        <v>63</v>
      </c>
      <c r="U96" s="15">
        <f>IFERROR(VLOOKUP($B96,'[4]DEN8.1'!$H$3:$J$175,2,FALSE),0)</f>
        <v>124</v>
      </c>
      <c r="V96" s="3"/>
      <c r="W96" s="3"/>
      <c r="X96" s="6"/>
      <c r="Y96" s="9"/>
      <c r="Z96" s="98">
        <f>IFERROR(VLOOKUP($B96,'[4]ACT DEN8.1'!$H$3:$P$151,2,FALSE),0)</f>
        <v>1</v>
      </c>
      <c r="AA96" s="98">
        <f>IFERROR(VLOOKUP($B96,'[4]ACT DEN8.1'!$H$3:$P$151,3,FALSE),0)</f>
        <v>0</v>
      </c>
      <c r="AB96" s="98">
        <f>IFERROR(VLOOKUP($B96,'[4]ACT DEN8.1'!$H$3:$P$151,4,FALSE),0)</f>
        <v>1</v>
      </c>
      <c r="AC96" s="98">
        <f>IFERROR(VLOOKUP($B96,'[4]ACT DEN8.1'!$H$3:$P$151,5,FALSE),0)</f>
        <v>1</v>
      </c>
      <c r="AD96" s="98">
        <f>IFERROR(VLOOKUP($B96,'[4]ACT DEN8.1'!$H$3:$P$151,6,FALSE),0)</f>
        <v>0</v>
      </c>
      <c r="AE96" s="98">
        <f>IFERROR(VLOOKUP($B96,'[4]ACT DEN8.1'!$H$3:$P$151,7,FALSE),0)</f>
        <v>3</v>
      </c>
      <c r="AF96" s="98">
        <f>IFERROR(VLOOKUP($B96,'[4]ACT DEN8.1'!$H$3:$P$151,8,FALSE),0)</f>
        <v>0</v>
      </c>
      <c r="AG96" s="87"/>
      <c r="AH96" s="87"/>
      <c r="AI96" s="87"/>
      <c r="AJ96" s="86"/>
      <c r="AK96" s="2"/>
      <c r="AL96" s="6">
        <f t="shared" si="53"/>
        <v>6</v>
      </c>
      <c r="AM96" s="98">
        <f>IFERROR(VLOOKUP($B96,'[4]ACT DEN8.1'!$Z$3:$AH$126,2,FALSE),0)</f>
        <v>0</v>
      </c>
      <c r="AN96" s="98">
        <f>IFERROR(VLOOKUP($B96,'[4]ACT DEN8.1'!$Z$3:$AH$126,3,FALSE),0)</f>
        <v>0</v>
      </c>
      <c r="AO96" s="98">
        <f>IFERROR(VLOOKUP($B96,'[4]ACT DEN8.1'!$Z$3:$AH$126,4,FALSE),0)</f>
        <v>0</v>
      </c>
      <c r="AP96" s="98">
        <f>IFERROR(VLOOKUP($B96,'[4]ACT DEN8.1'!$Z$3:$AH$126,5,FALSE),0)</f>
        <v>0</v>
      </c>
      <c r="AQ96" s="98">
        <f>IFERROR(VLOOKUP($B96,'[4]ACT DEN8.1'!$Z$3:$AH$126,6,FALSE),0)</f>
        <v>0</v>
      </c>
      <c r="AR96" s="98">
        <f>IFERROR(VLOOKUP($B96,'[4]ACT DEN8.1'!$Z$3:$AH$126,7,FALSE),0)</f>
        <v>1</v>
      </c>
      <c r="AS96" s="98">
        <f>IFERROR(VLOOKUP($B96,'[4]ACT DEN8.1'!$Z$3:$AH$126,8,FALSE),0)</f>
        <v>0</v>
      </c>
      <c r="AT96" s="87"/>
      <c r="AU96" s="87"/>
      <c r="AV96" s="87"/>
      <c r="AW96" s="87"/>
      <c r="AX96" s="87"/>
      <c r="AY96" s="6">
        <f t="shared" si="54"/>
        <v>1</v>
      </c>
    </row>
    <row r="97" spans="1:51" s="61" customFormat="1" ht="15" thickBot="1" x14ac:dyDescent="0.25">
      <c r="A97" s="1" t="s">
        <v>134</v>
      </c>
      <c r="B97" s="184" t="s">
        <v>124</v>
      </c>
      <c r="C97" s="59"/>
      <c r="D97" s="89"/>
      <c r="E97" s="98">
        <f>IFERROR(VLOOKUP($B97,'[4]NUM8.1'!$H$3:$P$174,2,FALSE),0)</f>
        <v>0</v>
      </c>
      <c r="F97" s="98">
        <f>IFERROR(VLOOKUP($B97,'[4]NUM8.1'!$H$3:$P$174,3,FALSE),0)</f>
        <v>0</v>
      </c>
      <c r="G97" s="98">
        <f>IFERROR(VLOOKUP($B97,'[4]NUM8.1'!$H$3:$P$174,4,FALSE),0)</f>
        <v>0</v>
      </c>
      <c r="H97" s="98">
        <f>IFERROR(VLOOKUP($B97,'[4]NUM8.1'!$H$3:$P$174,5,FALSE),0)</f>
        <v>3</v>
      </c>
      <c r="I97" s="98">
        <f>IFERROR(VLOOKUP($B97,'[4]NUM8.1'!$H$3:$P$174,6,FALSE),0)</f>
        <v>0</v>
      </c>
      <c r="J97" s="98">
        <f>IFERROR(VLOOKUP($B97,'[4]NUM8.1'!$H$3:$P$174,7,FALSE),0)</f>
        <v>12</v>
      </c>
      <c r="K97" s="98">
        <f>IFERROR(VLOOKUP($B97,'[4]NUM8.1'!$H$3:$P$174,8,FALSE),0)</f>
        <v>11</v>
      </c>
      <c r="L97" s="87"/>
      <c r="M97" s="87"/>
      <c r="N97" s="87"/>
      <c r="O97" s="86"/>
      <c r="P97" s="86"/>
      <c r="Q97" s="6">
        <f t="shared" si="74"/>
        <v>26</v>
      </c>
      <c r="R97" s="4"/>
      <c r="S97" s="15">
        <f>IFERROR(VLOOKUP($B97,'[1]DEN8.1'!$H$3:$J$159,2,FALSE),0)</f>
        <v>22</v>
      </c>
      <c r="T97" s="45">
        <f t="shared" si="76"/>
        <v>22</v>
      </c>
      <c r="U97" s="15">
        <f>IFERROR(VLOOKUP($B97,'[4]DEN8.1'!$H$3:$J$175,2,FALSE),0)</f>
        <v>19</v>
      </c>
      <c r="V97" s="3"/>
      <c r="W97" s="3"/>
      <c r="X97" s="6"/>
      <c r="Y97" s="9"/>
      <c r="Z97" s="98">
        <f>IFERROR(VLOOKUP($B97,'[4]ACT DEN8.1'!$H$3:$P$151,2,FALSE),0)</f>
        <v>0</v>
      </c>
      <c r="AA97" s="98">
        <f>IFERROR(VLOOKUP($B97,'[4]ACT DEN8.1'!$H$3:$P$151,3,FALSE),0)</f>
        <v>0</v>
      </c>
      <c r="AB97" s="98">
        <f>IFERROR(VLOOKUP($B97,'[4]ACT DEN8.1'!$H$3:$P$151,4,FALSE),0)</f>
        <v>0</v>
      </c>
      <c r="AC97" s="98">
        <f>IFERROR(VLOOKUP($B97,'[4]ACT DEN8.1'!$H$3:$P$151,5,FALSE),0)</f>
        <v>0</v>
      </c>
      <c r="AD97" s="98">
        <f>IFERROR(VLOOKUP($B97,'[4]ACT DEN8.1'!$H$3:$P$151,6,FALSE),0)</f>
        <v>0</v>
      </c>
      <c r="AE97" s="98">
        <f>IFERROR(VLOOKUP($B97,'[4]ACT DEN8.1'!$H$3:$P$151,7,FALSE),0)</f>
        <v>0</v>
      </c>
      <c r="AF97" s="98">
        <f>IFERROR(VLOOKUP($B97,'[4]ACT DEN8.1'!$H$3:$P$151,8,FALSE),0)</f>
        <v>0</v>
      </c>
      <c r="AG97" s="87"/>
      <c r="AH97" s="87"/>
      <c r="AI97" s="87"/>
      <c r="AJ97" s="86"/>
      <c r="AK97" s="2"/>
      <c r="AL97" s="6">
        <f t="shared" si="53"/>
        <v>0</v>
      </c>
      <c r="AM97" s="98">
        <f>IFERROR(VLOOKUP($B97,'[4]ACT DEN8.1'!$Z$3:$AH$126,2,FALSE),0)</f>
        <v>0</v>
      </c>
      <c r="AN97" s="98">
        <f>IFERROR(VLOOKUP($B97,'[4]ACT DEN8.1'!$Z$3:$AH$126,3,FALSE),0)</f>
        <v>0</v>
      </c>
      <c r="AO97" s="98">
        <f>IFERROR(VLOOKUP($B97,'[4]ACT DEN8.1'!$Z$3:$AH$126,4,FALSE),0)</f>
        <v>0</v>
      </c>
      <c r="AP97" s="98">
        <f>IFERROR(VLOOKUP($B97,'[4]ACT DEN8.1'!$Z$3:$AH$126,5,FALSE),0)</f>
        <v>0</v>
      </c>
      <c r="AQ97" s="98">
        <f>IFERROR(VLOOKUP($B97,'[4]ACT DEN8.1'!$Z$3:$AH$126,6,FALSE),0)</f>
        <v>0</v>
      </c>
      <c r="AR97" s="98">
        <f>IFERROR(VLOOKUP($B97,'[4]ACT DEN8.1'!$Z$3:$AH$126,7,FALSE),0)</f>
        <v>4</v>
      </c>
      <c r="AS97" s="98">
        <f>IFERROR(VLOOKUP($B97,'[4]ACT DEN8.1'!$Z$3:$AH$126,8,FALSE),0)</f>
        <v>0</v>
      </c>
      <c r="AT97" s="91"/>
      <c r="AU97" s="91"/>
      <c r="AV97" s="91"/>
      <c r="AW97" s="91"/>
      <c r="AX97" s="91"/>
      <c r="AY97" s="6">
        <f t="shared" si="54"/>
        <v>4</v>
      </c>
    </row>
    <row r="98" spans="1:51" s="61" customFormat="1" ht="15" thickBot="1" x14ac:dyDescent="0.25">
      <c r="A98" s="1" t="s">
        <v>134</v>
      </c>
      <c r="B98" s="184" t="s">
        <v>125</v>
      </c>
      <c r="C98" s="59"/>
      <c r="D98" s="89"/>
      <c r="E98" s="98">
        <f>IFERROR(VLOOKUP($B98,'[4]NUM8.1'!$H$3:$P$174,2,FALSE),0)</f>
        <v>0</v>
      </c>
      <c r="F98" s="98">
        <f>IFERROR(VLOOKUP($B98,'[4]NUM8.1'!$H$3:$P$174,3,FALSE),0)</f>
        <v>0</v>
      </c>
      <c r="G98" s="98">
        <f>IFERROR(VLOOKUP($B98,'[4]NUM8.1'!$H$3:$P$174,4,FALSE),0)</f>
        <v>0</v>
      </c>
      <c r="H98" s="98">
        <f>IFERROR(VLOOKUP($B98,'[4]NUM8.1'!$H$3:$P$174,5,FALSE),0)</f>
        <v>3</v>
      </c>
      <c r="I98" s="98">
        <f>IFERROR(VLOOKUP($B98,'[4]NUM8.1'!$H$3:$P$174,6,FALSE),0)</f>
        <v>0</v>
      </c>
      <c r="J98" s="98">
        <f>IFERROR(VLOOKUP($B98,'[4]NUM8.1'!$H$3:$P$174,7,FALSE),0)</f>
        <v>0</v>
      </c>
      <c r="K98" s="98">
        <f>IFERROR(VLOOKUP($B98,'[4]NUM8.1'!$H$3:$P$174,8,FALSE),0)</f>
        <v>0</v>
      </c>
      <c r="L98" s="87"/>
      <c r="M98" s="87"/>
      <c r="N98" s="87"/>
      <c r="O98" s="86"/>
      <c r="P98" s="86"/>
      <c r="Q98" s="6">
        <f t="shared" si="74"/>
        <v>3</v>
      </c>
      <c r="R98" s="4"/>
      <c r="S98" s="15">
        <f>IFERROR(VLOOKUP($B98,'[1]DEN8.1'!$H$3:$J$159,2,FALSE),0)</f>
        <v>11</v>
      </c>
      <c r="T98" s="45">
        <f t="shared" si="76"/>
        <v>11</v>
      </c>
      <c r="U98" s="15">
        <f>IFERROR(VLOOKUP($B98,'[4]DEN8.1'!$H$3:$J$175,2,FALSE),0)</f>
        <v>13</v>
      </c>
      <c r="V98" s="3"/>
      <c r="W98" s="3"/>
      <c r="X98" s="6"/>
      <c r="Y98" s="9"/>
      <c r="Z98" s="98">
        <f>IFERROR(VLOOKUP($B98,'[4]ACT DEN8.1'!$H$3:$P$151,2,FALSE),0)</f>
        <v>0</v>
      </c>
      <c r="AA98" s="98">
        <f>IFERROR(VLOOKUP($B98,'[4]ACT DEN8.1'!$H$3:$P$151,3,FALSE),0)</f>
        <v>0</v>
      </c>
      <c r="AB98" s="98">
        <f>IFERROR(VLOOKUP($B98,'[4]ACT DEN8.1'!$H$3:$P$151,4,FALSE),0)</f>
        <v>0</v>
      </c>
      <c r="AC98" s="98">
        <f>IFERROR(VLOOKUP($B98,'[4]ACT DEN8.1'!$H$3:$P$151,5,FALSE),0)</f>
        <v>0</v>
      </c>
      <c r="AD98" s="98">
        <f>IFERROR(VLOOKUP($B98,'[4]ACT DEN8.1'!$H$3:$P$151,6,FALSE),0)</f>
        <v>0</v>
      </c>
      <c r="AE98" s="98">
        <f>IFERROR(VLOOKUP($B98,'[4]ACT DEN8.1'!$H$3:$P$151,7,FALSE),0)</f>
        <v>1</v>
      </c>
      <c r="AF98" s="98">
        <f>IFERROR(VLOOKUP($B98,'[4]ACT DEN8.1'!$H$3:$P$151,8,FALSE),0)</f>
        <v>0</v>
      </c>
      <c r="AG98" s="87"/>
      <c r="AH98" s="87"/>
      <c r="AI98" s="87"/>
      <c r="AJ98" s="86"/>
      <c r="AK98" s="2"/>
      <c r="AL98" s="6">
        <f t="shared" si="53"/>
        <v>1</v>
      </c>
      <c r="AM98" s="98">
        <f>IFERROR(VLOOKUP($B98,'[4]ACT DEN8.1'!$Z$3:$AH$126,2,FALSE),0)</f>
        <v>0</v>
      </c>
      <c r="AN98" s="98">
        <f>IFERROR(VLOOKUP($B98,'[4]ACT DEN8.1'!$Z$3:$AH$126,3,FALSE),0)</f>
        <v>0</v>
      </c>
      <c r="AO98" s="98">
        <f>IFERROR(VLOOKUP($B98,'[4]ACT DEN8.1'!$Z$3:$AH$126,4,FALSE),0)</f>
        <v>0</v>
      </c>
      <c r="AP98" s="98">
        <f>IFERROR(VLOOKUP($B98,'[4]ACT DEN8.1'!$Z$3:$AH$126,5,FALSE),0)</f>
        <v>0</v>
      </c>
      <c r="AQ98" s="98">
        <f>IFERROR(VLOOKUP($B98,'[4]ACT DEN8.1'!$Z$3:$AH$126,6,FALSE),0)</f>
        <v>0</v>
      </c>
      <c r="AR98" s="98">
        <f>IFERROR(VLOOKUP($B98,'[4]ACT DEN8.1'!$Z$3:$AH$126,7,FALSE),0)</f>
        <v>0</v>
      </c>
      <c r="AS98" s="98">
        <f>IFERROR(VLOOKUP($B98,'[4]ACT DEN8.1'!$Z$3:$AH$126,8,FALSE),0)</f>
        <v>0</v>
      </c>
      <c r="AT98" s="87"/>
      <c r="AU98" s="87"/>
      <c r="AV98" s="87"/>
      <c r="AW98" s="87"/>
      <c r="AX98" s="87"/>
      <c r="AY98" s="6">
        <f t="shared" si="54"/>
        <v>0</v>
      </c>
    </row>
    <row r="99" spans="1:51" s="61" customFormat="1" ht="15" thickBot="1" x14ac:dyDescent="0.25">
      <c r="A99" s="1" t="s">
        <v>134</v>
      </c>
      <c r="B99" s="184" t="s">
        <v>126</v>
      </c>
      <c r="C99" s="59"/>
      <c r="D99" s="89"/>
      <c r="E99" s="98">
        <f>IFERROR(VLOOKUP($B99,'[4]NUM8.1'!$H$3:$P$174,2,FALSE),0)</f>
        <v>0</v>
      </c>
      <c r="F99" s="98">
        <f>IFERROR(VLOOKUP($B99,'[4]NUM8.1'!$H$3:$P$174,3,FALSE),0)</f>
        <v>2</v>
      </c>
      <c r="G99" s="98">
        <f>IFERROR(VLOOKUP($B99,'[4]NUM8.1'!$H$3:$P$174,4,FALSE),0)</f>
        <v>5</v>
      </c>
      <c r="H99" s="98">
        <f>IFERROR(VLOOKUP($B99,'[4]NUM8.1'!$H$3:$P$174,5,FALSE),0)</f>
        <v>0</v>
      </c>
      <c r="I99" s="98">
        <f>IFERROR(VLOOKUP($B99,'[4]NUM8.1'!$H$3:$P$174,6,FALSE),0)</f>
        <v>0</v>
      </c>
      <c r="J99" s="98">
        <f>IFERROR(VLOOKUP($B99,'[4]NUM8.1'!$H$3:$P$174,7,FALSE),0)</f>
        <v>0</v>
      </c>
      <c r="K99" s="98">
        <f>IFERROR(VLOOKUP($B99,'[4]NUM8.1'!$H$3:$P$174,8,FALSE),0)</f>
        <v>6</v>
      </c>
      <c r="L99" s="87"/>
      <c r="M99" s="87"/>
      <c r="N99" s="87"/>
      <c r="O99" s="86"/>
      <c r="P99" s="86"/>
      <c r="Q99" s="6">
        <f t="shared" si="74"/>
        <v>13</v>
      </c>
      <c r="R99" s="4"/>
      <c r="S99" s="15">
        <f>IFERROR(VLOOKUP($B99,'[1]DEN8.1'!$H$3:$J$159,2,FALSE),0)</f>
        <v>54</v>
      </c>
      <c r="T99" s="45">
        <f t="shared" si="76"/>
        <v>53</v>
      </c>
      <c r="U99" s="15">
        <f>IFERROR(VLOOKUP($B99,'[4]DEN8.1'!$H$3:$J$175,2,FALSE),0)</f>
        <v>52</v>
      </c>
      <c r="V99" s="3"/>
      <c r="W99" s="3"/>
      <c r="X99" s="6"/>
      <c r="Y99" s="9"/>
      <c r="Z99" s="98">
        <f>IFERROR(VLOOKUP($B99,'[4]ACT DEN8.1'!$H$3:$P$151,2,FALSE),0)</f>
        <v>0</v>
      </c>
      <c r="AA99" s="98">
        <f>IFERROR(VLOOKUP($B99,'[4]ACT DEN8.1'!$H$3:$P$151,3,FALSE),0)</f>
        <v>0</v>
      </c>
      <c r="AB99" s="98">
        <f>IFERROR(VLOOKUP($B99,'[4]ACT DEN8.1'!$H$3:$P$151,4,FALSE),0)</f>
        <v>0</v>
      </c>
      <c r="AC99" s="98">
        <f>IFERROR(VLOOKUP($B99,'[4]ACT DEN8.1'!$H$3:$P$151,5,FALSE),0)</f>
        <v>0</v>
      </c>
      <c r="AD99" s="98">
        <f>IFERROR(VLOOKUP($B99,'[4]ACT DEN8.1'!$H$3:$P$151,6,FALSE),0)</f>
        <v>1</v>
      </c>
      <c r="AE99" s="98">
        <f>IFERROR(VLOOKUP($B99,'[4]ACT DEN8.1'!$H$3:$P$151,7,FALSE),0)</f>
        <v>1</v>
      </c>
      <c r="AF99" s="98">
        <f>IFERROR(VLOOKUP($B99,'[4]ACT DEN8.1'!$H$3:$P$151,8,FALSE),0)</f>
        <v>4</v>
      </c>
      <c r="AG99" s="87"/>
      <c r="AH99" s="87"/>
      <c r="AI99" s="87"/>
      <c r="AJ99" s="86"/>
      <c r="AK99" s="2"/>
      <c r="AL99" s="6">
        <f t="shared" si="53"/>
        <v>6</v>
      </c>
      <c r="AM99" s="98">
        <f>IFERROR(VLOOKUP($B99,'[4]ACT DEN8.1'!$Z$3:$AH$126,2,FALSE),0)</f>
        <v>0</v>
      </c>
      <c r="AN99" s="98">
        <f>IFERROR(VLOOKUP($B99,'[4]ACT DEN8.1'!$Z$3:$AH$126,3,FALSE),0)</f>
        <v>0</v>
      </c>
      <c r="AO99" s="98">
        <f>IFERROR(VLOOKUP($B99,'[4]ACT DEN8.1'!$Z$3:$AH$126,4,FALSE),0)</f>
        <v>1</v>
      </c>
      <c r="AP99" s="98">
        <f>IFERROR(VLOOKUP($B99,'[4]ACT DEN8.1'!$Z$3:$AH$126,5,FALSE),0)</f>
        <v>0</v>
      </c>
      <c r="AQ99" s="98">
        <f>IFERROR(VLOOKUP($B99,'[4]ACT DEN8.1'!$Z$3:$AH$126,6,FALSE),0)</f>
        <v>0</v>
      </c>
      <c r="AR99" s="98">
        <f>IFERROR(VLOOKUP($B99,'[4]ACT DEN8.1'!$Z$3:$AH$126,7,FALSE),0)</f>
        <v>0</v>
      </c>
      <c r="AS99" s="98">
        <f>IFERROR(VLOOKUP($B99,'[4]ACT DEN8.1'!$Z$3:$AH$126,8,FALSE),0)</f>
        <v>2</v>
      </c>
      <c r="AT99" s="87"/>
      <c r="AU99" s="87"/>
      <c r="AV99" s="87"/>
      <c r="AW99" s="87"/>
      <c r="AX99" s="87"/>
      <c r="AY99" s="6">
        <f t="shared" si="54"/>
        <v>3</v>
      </c>
    </row>
    <row r="100" spans="1:51" s="61" customFormat="1" ht="15" thickBot="1" x14ac:dyDescent="0.25">
      <c r="A100" s="1" t="s">
        <v>134</v>
      </c>
      <c r="B100" s="184" t="s">
        <v>127</v>
      </c>
      <c r="C100" s="59"/>
      <c r="D100" s="89"/>
      <c r="E100" s="98">
        <f>IFERROR(VLOOKUP($B100,'[4]NUM8.1'!$H$3:$P$174,2,FALSE),0)</f>
        <v>0</v>
      </c>
      <c r="F100" s="98">
        <f>IFERROR(VLOOKUP($B100,'[4]NUM8.1'!$H$3:$P$174,3,FALSE),0)</f>
        <v>1</v>
      </c>
      <c r="G100" s="98">
        <f>IFERROR(VLOOKUP($B100,'[4]NUM8.1'!$H$3:$P$174,4,FALSE),0)</f>
        <v>0</v>
      </c>
      <c r="H100" s="98">
        <f>IFERROR(VLOOKUP($B100,'[4]NUM8.1'!$H$3:$P$174,5,FALSE),0)</f>
        <v>2</v>
      </c>
      <c r="I100" s="98">
        <f>IFERROR(VLOOKUP($B100,'[4]NUM8.1'!$H$3:$P$174,6,FALSE),0)</f>
        <v>3</v>
      </c>
      <c r="J100" s="98">
        <f>IFERROR(VLOOKUP($B100,'[4]NUM8.1'!$H$3:$P$174,7,FALSE),0)</f>
        <v>5</v>
      </c>
      <c r="K100" s="98">
        <f>IFERROR(VLOOKUP($B100,'[4]NUM8.1'!$H$3:$P$174,8,FALSE),0)</f>
        <v>3</v>
      </c>
      <c r="L100" s="87"/>
      <c r="M100" s="87"/>
      <c r="N100" s="87"/>
      <c r="O100" s="86"/>
      <c r="P100" s="86"/>
      <c r="Q100" s="6">
        <f t="shared" si="74"/>
        <v>14</v>
      </c>
      <c r="R100" s="4"/>
      <c r="S100" s="15">
        <f>IFERROR(VLOOKUP($B100,'[1]DEN8.1'!$H$3:$J$159,2,FALSE),0)</f>
        <v>21</v>
      </c>
      <c r="T100" s="45">
        <f t="shared" si="76"/>
        <v>21</v>
      </c>
      <c r="U100" s="15">
        <f>IFERROR(VLOOKUP($B100,'[4]DEN8.1'!$H$3:$J$175,2,FALSE),0)</f>
        <v>19</v>
      </c>
      <c r="V100" s="3"/>
      <c r="W100" s="3"/>
      <c r="X100" s="6"/>
      <c r="Y100" s="9"/>
      <c r="Z100" s="98">
        <f>IFERROR(VLOOKUP($B100,'[4]ACT DEN8.1'!$H$3:$P$151,2,FALSE),0)</f>
        <v>0</v>
      </c>
      <c r="AA100" s="98">
        <f>IFERROR(VLOOKUP($B100,'[4]ACT DEN8.1'!$H$3:$P$151,3,FALSE),0)</f>
        <v>0</v>
      </c>
      <c r="AB100" s="98">
        <f>IFERROR(VLOOKUP($B100,'[4]ACT DEN8.1'!$H$3:$P$151,4,FALSE),0)</f>
        <v>0</v>
      </c>
      <c r="AC100" s="98">
        <f>IFERROR(VLOOKUP($B100,'[4]ACT DEN8.1'!$H$3:$P$151,5,FALSE),0)</f>
        <v>0</v>
      </c>
      <c r="AD100" s="98">
        <f>IFERROR(VLOOKUP($B100,'[4]ACT DEN8.1'!$H$3:$P$151,6,FALSE),0)</f>
        <v>0</v>
      </c>
      <c r="AE100" s="98">
        <f>IFERROR(VLOOKUP($B100,'[4]ACT DEN8.1'!$H$3:$P$151,7,FALSE),0)</f>
        <v>0</v>
      </c>
      <c r="AF100" s="98">
        <f>IFERROR(VLOOKUP($B100,'[4]ACT DEN8.1'!$H$3:$P$151,8,FALSE),0)</f>
        <v>0</v>
      </c>
      <c r="AG100" s="87"/>
      <c r="AH100" s="87"/>
      <c r="AI100" s="87"/>
      <c r="AJ100" s="86"/>
      <c r="AK100" s="2"/>
      <c r="AL100" s="6">
        <f t="shared" si="53"/>
        <v>0</v>
      </c>
      <c r="AM100" s="98">
        <f>IFERROR(VLOOKUP($B100,'[4]ACT DEN8.1'!$Z$3:$AH$126,2,FALSE),0)</f>
        <v>0</v>
      </c>
      <c r="AN100" s="98">
        <f>IFERROR(VLOOKUP($B100,'[4]ACT DEN8.1'!$Z$3:$AH$126,3,FALSE),0)</f>
        <v>0</v>
      </c>
      <c r="AO100" s="98">
        <f>IFERROR(VLOOKUP($B100,'[4]ACT DEN8.1'!$Z$3:$AH$126,4,FALSE),0)</f>
        <v>0</v>
      </c>
      <c r="AP100" s="98">
        <f>IFERROR(VLOOKUP($B100,'[4]ACT DEN8.1'!$Z$3:$AH$126,5,FALSE),0)</f>
        <v>0</v>
      </c>
      <c r="AQ100" s="98">
        <f>IFERROR(VLOOKUP($B100,'[4]ACT DEN8.1'!$Z$3:$AH$126,6,FALSE),0)</f>
        <v>0</v>
      </c>
      <c r="AR100" s="98">
        <f>IFERROR(VLOOKUP($B100,'[4]ACT DEN8.1'!$Z$3:$AH$126,7,FALSE),0)</f>
        <v>0</v>
      </c>
      <c r="AS100" s="98">
        <f>IFERROR(VLOOKUP($B100,'[4]ACT DEN8.1'!$Z$3:$AH$126,8,FALSE),0)</f>
        <v>0</v>
      </c>
      <c r="AT100" s="87"/>
      <c r="AU100" s="87"/>
      <c r="AV100" s="87"/>
      <c r="AW100" s="87"/>
      <c r="AX100" s="87"/>
      <c r="AY100" s="6">
        <f t="shared" si="54"/>
        <v>0</v>
      </c>
    </row>
    <row r="101" spans="1:51" s="61" customFormat="1" ht="15" thickBot="1" x14ac:dyDescent="0.25">
      <c r="A101" s="1" t="s">
        <v>134</v>
      </c>
      <c r="B101" s="184" t="s">
        <v>128</v>
      </c>
      <c r="C101" s="59"/>
      <c r="D101" s="89"/>
      <c r="E101" s="98">
        <f>IFERROR(VLOOKUP($B101,'[4]NUM8.1'!$H$3:$P$174,2,FALSE),0)</f>
        <v>3</v>
      </c>
      <c r="F101" s="98">
        <f>IFERROR(VLOOKUP($B101,'[4]NUM8.1'!$H$3:$P$174,3,FALSE),0)</f>
        <v>4</v>
      </c>
      <c r="G101" s="98">
        <f>IFERROR(VLOOKUP($B101,'[4]NUM8.1'!$H$3:$P$174,4,FALSE),0)</f>
        <v>1</v>
      </c>
      <c r="H101" s="98">
        <f>IFERROR(VLOOKUP($B101,'[4]NUM8.1'!$H$3:$P$174,5,FALSE),0)</f>
        <v>0</v>
      </c>
      <c r="I101" s="98">
        <f>IFERROR(VLOOKUP($B101,'[4]NUM8.1'!$H$3:$P$174,6,FALSE),0)</f>
        <v>6</v>
      </c>
      <c r="J101" s="98">
        <f>IFERROR(VLOOKUP($B101,'[4]NUM8.1'!$H$3:$P$174,7,FALSE),0)</f>
        <v>5</v>
      </c>
      <c r="K101" s="98">
        <f>IFERROR(VLOOKUP($B101,'[4]NUM8.1'!$H$3:$P$174,8,FALSE),0)</f>
        <v>5</v>
      </c>
      <c r="L101" s="87"/>
      <c r="M101" s="87"/>
      <c r="N101" s="87"/>
      <c r="O101" s="86"/>
      <c r="P101" s="86"/>
      <c r="Q101" s="6">
        <f t="shared" si="74"/>
        <v>24</v>
      </c>
      <c r="R101" s="4"/>
      <c r="S101" s="15">
        <f>IFERROR(VLOOKUP($B101,'[1]DEN8.1'!$H$3:$J$159,2,FALSE),0)</f>
        <v>26</v>
      </c>
      <c r="T101" s="45">
        <f t="shared" si="75"/>
        <v>26</v>
      </c>
      <c r="U101" s="15">
        <f>IFERROR(VLOOKUP($B101,'[4]DEN8.1'!$H$3:$J$175,2,FALSE),0)</f>
        <v>22</v>
      </c>
      <c r="V101" s="3"/>
      <c r="W101" s="3"/>
      <c r="X101" s="6"/>
      <c r="Y101" s="9"/>
      <c r="Z101" s="98">
        <f>IFERROR(VLOOKUP($B101,'[4]ACT DEN8.1'!$H$3:$P$151,2,FALSE),0)</f>
        <v>0</v>
      </c>
      <c r="AA101" s="98">
        <f>IFERROR(VLOOKUP($B101,'[4]ACT DEN8.1'!$H$3:$P$151,3,FALSE),0)</f>
        <v>0</v>
      </c>
      <c r="AB101" s="98">
        <f>IFERROR(VLOOKUP($B101,'[4]ACT DEN8.1'!$H$3:$P$151,4,FALSE),0)</f>
        <v>0</v>
      </c>
      <c r="AC101" s="98">
        <f>IFERROR(VLOOKUP($B101,'[4]ACT DEN8.1'!$H$3:$P$151,5,FALSE),0)</f>
        <v>0</v>
      </c>
      <c r="AD101" s="98">
        <f>IFERROR(VLOOKUP($B101,'[4]ACT DEN8.1'!$H$3:$P$151,6,FALSE),0)</f>
        <v>0</v>
      </c>
      <c r="AE101" s="98">
        <f>IFERROR(VLOOKUP($B101,'[4]ACT DEN8.1'!$H$3:$P$151,7,FALSE),0)</f>
        <v>0</v>
      </c>
      <c r="AF101" s="98">
        <f>IFERROR(VLOOKUP($B101,'[4]ACT DEN8.1'!$H$3:$P$151,8,FALSE),0)</f>
        <v>1</v>
      </c>
      <c r="AG101" s="87"/>
      <c r="AH101" s="87"/>
      <c r="AI101" s="87"/>
      <c r="AJ101" s="86"/>
      <c r="AK101" s="2"/>
      <c r="AL101" s="6">
        <f t="shared" si="53"/>
        <v>1</v>
      </c>
      <c r="AM101" s="98">
        <f>IFERROR(VLOOKUP($B101,'[4]ACT DEN8.1'!$Z$3:$AH$126,2,FALSE),0)</f>
        <v>0</v>
      </c>
      <c r="AN101" s="98">
        <f>IFERROR(VLOOKUP($B101,'[4]ACT DEN8.1'!$Z$3:$AH$126,3,FALSE),0)</f>
        <v>0</v>
      </c>
      <c r="AO101" s="98">
        <f>IFERROR(VLOOKUP($B101,'[4]ACT DEN8.1'!$Z$3:$AH$126,4,FALSE),0)</f>
        <v>0</v>
      </c>
      <c r="AP101" s="98">
        <f>IFERROR(VLOOKUP($B101,'[4]ACT DEN8.1'!$Z$3:$AH$126,5,FALSE),0)</f>
        <v>0</v>
      </c>
      <c r="AQ101" s="98">
        <f>IFERROR(VLOOKUP($B101,'[4]ACT DEN8.1'!$Z$3:$AH$126,6,FALSE),0)</f>
        <v>0</v>
      </c>
      <c r="AR101" s="98">
        <f>IFERROR(VLOOKUP($B101,'[4]ACT DEN8.1'!$Z$3:$AH$126,7,FALSE),0)</f>
        <v>0</v>
      </c>
      <c r="AS101" s="98">
        <f>IFERROR(VLOOKUP($B101,'[4]ACT DEN8.1'!$Z$3:$AH$126,8,FALSE),0)</f>
        <v>0</v>
      </c>
      <c r="AT101" s="91"/>
      <c r="AU101" s="91"/>
      <c r="AV101" s="91"/>
      <c r="AW101" s="91"/>
      <c r="AX101" s="91"/>
      <c r="AY101" s="6">
        <f t="shared" si="54"/>
        <v>0</v>
      </c>
    </row>
    <row r="102" spans="1:51" s="61" customFormat="1" ht="15" thickBot="1" x14ac:dyDescent="0.25">
      <c r="A102" s="1" t="s">
        <v>134</v>
      </c>
      <c r="B102" s="184" t="s">
        <v>129</v>
      </c>
      <c r="C102" s="59"/>
      <c r="D102" s="89"/>
      <c r="E102" s="98">
        <f>IFERROR(VLOOKUP($B102,'[4]NUM8.1'!$H$3:$P$174,2,FALSE),0)</f>
        <v>4</v>
      </c>
      <c r="F102" s="98">
        <f>IFERROR(VLOOKUP($B102,'[4]NUM8.1'!$H$3:$P$174,3,FALSE),0)</f>
        <v>1</v>
      </c>
      <c r="G102" s="98">
        <f>IFERROR(VLOOKUP($B102,'[4]NUM8.1'!$H$3:$P$174,4,FALSE),0)</f>
        <v>9</v>
      </c>
      <c r="H102" s="98">
        <f>IFERROR(VLOOKUP($B102,'[4]NUM8.1'!$H$3:$P$174,5,FALSE),0)</f>
        <v>0</v>
      </c>
      <c r="I102" s="98">
        <f>IFERROR(VLOOKUP($B102,'[4]NUM8.1'!$H$3:$P$174,6,FALSE),0)</f>
        <v>0</v>
      </c>
      <c r="J102" s="98">
        <f>IFERROR(VLOOKUP($B102,'[4]NUM8.1'!$H$3:$P$174,7,FALSE),0)</f>
        <v>2</v>
      </c>
      <c r="K102" s="98">
        <f>IFERROR(VLOOKUP($B102,'[4]NUM8.1'!$H$3:$P$174,8,FALSE),0)</f>
        <v>1</v>
      </c>
      <c r="L102" s="87"/>
      <c r="M102" s="87"/>
      <c r="N102" s="87"/>
      <c r="O102" s="86"/>
      <c r="P102" s="86"/>
      <c r="Q102" s="6">
        <f t="shared" si="74"/>
        <v>17</v>
      </c>
      <c r="R102" s="4"/>
      <c r="S102" s="15">
        <f>IFERROR(VLOOKUP($B102,'[1]DEN8.1'!$H$3:$J$159,2,FALSE),0)</f>
        <v>18</v>
      </c>
      <c r="T102" s="45">
        <f>+S102+(Z102+AA102+AB102+AC102)-(AM102+AN102+AO102+AP102)</f>
        <v>18</v>
      </c>
      <c r="U102" s="15">
        <f>IFERROR(VLOOKUP($B102,'[4]DEN8.1'!$H$3:$J$175,2,FALSE),0)</f>
        <v>18</v>
      </c>
      <c r="V102" s="3"/>
      <c r="W102" s="3"/>
      <c r="X102" s="6"/>
      <c r="Y102" s="9"/>
      <c r="Z102" s="98">
        <f>IFERROR(VLOOKUP($B102,'[4]ACT DEN8.1'!$H$3:$P$151,2,FALSE),0)</f>
        <v>0</v>
      </c>
      <c r="AA102" s="98">
        <f>IFERROR(VLOOKUP($B102,'[4]ACT DEN8.1'!$H$3:$P$151,3,FALSE),0)</f>
        <v>0</v>
      </c>
      <c r="AB102" s="98">
        <f>IFERROR(VLOOKUP($B102,'[4]ACT DEN8.1'!$H$3:$P$151,4,FALSE),0)</f>
        <v>0</v>
      </c>
      <c r="AC102" s="98">
        <f>IFERROR(VLOOKUP($B102,'[4]ACT DEN8.1'!$H$3:$P$151,5,FALSE),0)</f>
        <v>0</v>
      </c>
      <c r="AD102" s="98">
        <f>IFERROR(VLOOKUP($B102,'[4]ACT DEN8.1'!$H$3:$P$151,6,FALSE),0)</f>
        <v>0</v>
      </c>
      <c r="AE102" s="98">
        <f>IFERROR(VLOOKUP($B102,'[4]ACT DEN8.1'!$H$3:$P$151,7,FALSE),0)</f>
        <v>0</v>
      </c>
      <c r="AF102" s="98">
        <f>IFERROR(VLOOKUP($B102,'[4]ACT DEN8.1'!$H$3:$P$151,8,FALSE),0)</f>
        <v>0</v>
      </c>
      <c r="AG102" s="87"/>
      <c r="AH102" s="87"/>
      <c r="AI102" s="87"/>
      <c r="AJ102" s="86"/>
      <c r="AK102" s="2"/>
      <c r="AL102" s="6">
        <f t="shared" si="53"/>
        <v>0</v>
      </c>
      <c r="AM102" s="98">
        <f>IFERROR(VLOOKUP($B102,'[4]ACT DEN8.1'!$Z$3:$AH$126,2,FALSE),0)</f>
        <v>0</v>
      </c>
      <c r="AN102" s="98">
        <f>IFERROR(VLOOKUP($B102,'[4]ACT DEN8.1'!$Z$3:$AH$126,3,FALSE),0)</f>
        <v>0</v>
      </c>
      <c r="AO102" s="98">
        <f>IFERROR(VLOOKUP($B102,'[4]ACT DEN8.1'!$Z$3:$AH$126,4,FALSE),0)</f>
        <v>0</v>
      </c>
      <c r="AP102" s="98">
        <f>IFERROR(VLOOKUP($B102,'[4]ACT DEN8.1'!$Z$3:$AH$126,5,FALSE),0)</f>
        <v>0</v>
      </c>
      <c r="AQ102" s="98">
        <f>IFERROR(VLOOKUP($B102,'[4]ACT DEN8.1'!$Z$3:$AH$126,6,FALSE),0)</f>
        <v>0</v>
      </c>
      <c r="AR102" s="98">
        <f>IFERROR(VLOOKUP($B102,'[4]ACT DEN8.1'!$Z$3:$AH$126,7,FALSE),0)</f>
        <v>0</v>
      </c>
      <c r="AS102" s="98">
        <f>IFERROR(VLOOKUP($B102,'[4]ACT DEN8.1'!$Z$3:$AH$126,8,FALSE),0)</f>
        <v>0</v>
      </c>
      <c r="AT102" s="87"/>
      <c r="AU102" s="87"/>
      <c r="AV102" s="87"/>
      <c r="AW102" s="87"/>
      <c r="AX102" s="87"/>
      <c r="AY102" s="6">
        <f t="shared" si="54"/>
        <v>0</v>
      </c>
    </row>
    <row r="103" spans="1:51" s="61" customFormat="1" ht="15" thickBot="1" x14ac:dyDescent="0.25">
      <c r="A103" s="1" t="s">
        <v>134</v>
      </c>
      <c r="B103" s="184" t="s">
        <v>130</v>
      </c>
      <c r="C103" s="59"/>
      <c r="D103" s="89"/>
      <c r="E103" s="98">
        <f>IFERROR(VLOOKUP($B103,'[4]NUM8.1'!$H$3:$P$174,2,FALSE),0)</f>
        <v>4</v>
      </c>
      <c r="F103" s="98">
        <f>IFERROR(VLOOKUP($B103,'[4]NUM8.1'!$H$3:$P$174,3,FALSE),0)</f>
        <v>0</v>
      </c>
      <c r="G103" s="98">
        <f>IFERROR(VLOOKUP($B103,'[4]NUM8.1'!$H$3:$P$174,4,FALSE),0)</f>
        <v>25</v>
      </c>
      <c r="H103" s="98">
        <f>IFERROR(VLOOKUP($B103,'[4]NUM8.1'!$H$3:$P$174,5,FALSE),0)</f>
        <v>15</v>
      </c>
      <c r="I103" s="98">
        <f>IFERROR(VLOOKUP($B103,'[4]NUM8.1'!$H$3:$P$174,6,FALSE),0)</f>
        <v>4</v>
      </c>
      <c r="J103" s="98">
        <f>IFERROR(VLOOKUP($B103,'[4]NUM8.1'!$H$3:$P$174,7,FALSE),0)</f>
        <v>4</v>
      </c>
      <c r="K103" s="98">
        <f>IFERROR(VLOOKUP($B103,'[4]NUM8.1'!$H$3:$P$174,8,FALSE),0)</f>
        <v>13</v>
      </c>
      <c r="L103" s="87"/>
      <c r="M103" s="87"/>
      <c r="N103" s="87"/>
      <c r="O103" s="86"/>
      <c r="P103" s="86"/>
      <c r="Q103" s="6">
        <f t="shared" si="74"/>
        <v>65</v>
      </c>
      <c r="R103" s="4"/>
      <c r="S103" s="15">
        <f>IFERROR(VLOOKUP($B103,'[1]DEN8.1'!$H$3:$J$159,2,FALSE),0)</f>
        <v>44</v>
      </c>
      <c r="T103" s="45">
        <f>+S103+(Z103+AA103+AB103+AC103)-(AM103+AN103+AO103+AP103)</f>
        <v>47</v>
      </c>
      <c r="U103" s="15">
        <f>IFERROR(VLOOKUP($B103,'[4]DEN8.1'!$H$3:$J$175,2,FALSE),0)</f>
        <v>36</v>
      </c>
      <c r="V103" s="3"/>
      <c r="W103" s="3"/>
      <c r="X103" s="6"/>
      <c r="Y103" s="9"/>
      <c r="Z103" s="98">
        <f>IFERROR(VLOOKUP($B103,'[4]ACT DEN8.1'!$H$3:$P$151,2,FALSE),0)</f>
        <v>0</v>
      </c>
      <c r="AA103" s="98">
        <f>IFERROR(VLOOKUP($B103,'[4]ACT DEN8.1'!$H$3:$P$151,3,FALSE),0)</f>
        <v>2</v>
      </c>
      <c r="AB103" s="98">
        <f>IFERROR(VLOOKUP($B103,'[4]ACT DEN8.1'!$H$3:$P$151,4,FALSE),0)</f>
        <v>0</v>
      </c>
      <c r="AC103" s="98">
        <f>IFERROR(VLOOKUP($B103,'[4]ACT DEN8.1'!$H$3:$P$151,5,FALSE),0)</f>
        <v>1</v>
      </c>
      <c r="AD103" s="98">
        <f>IFERROR(VLOOKUP($B103,'[4]ACT DEN8.1'!$H$3:$P$151,6,FALSE),0)</f>
        <v>0</v>
      </c>
      <c r="AE103" s="98">
        <f>IFERROR(VLOOKUP($B103,'[4]ACT DEN8.1'!$H$3:$P$151,7,FALSE),0)</f>
        <v>0</v>
      </c>
      <c r="AF103" s="98">
        <f>IFERROR(VLOOKUP($B103,'[4]ACT DEN8.1'!$H$3:$P$151,8,FALSE),0)</f>
        <v>2</v>
      </c>
      <c r="AG103" s="87"/>
      <c r="AH103" s="87"/>
      <c r="AI103" s="87"/>
      <c r="AJ103" s="86"/>
      <c r="AK103" s="2"/>
      <c r="AL103" s="6">
        <f>SUM(Z103:AK103)</f>
        <v>5</v>
      </c>
      <c r="AM103" s="98">
        <f>IFERROR(VLOOKUP($B103,'[4]ACT DEN8.1'!$Z$3:$AH$126,2,FALSE),0)</f>
        <v>0</v>
      </c>
      <c r="AN103" s="98">
        <f>IFERROR(VLOOKUP($B103,'[4]ACT DEN8.1'!$Z$3:$AH$126,3,FALSE),0)</f>
        <v>0</v>
      </c>
      <c r="AO103" s="98">
        <f>IFERROR(VLOOKUP($B103,'[4]ACT DEN8.1'!$Z$3:$AH$126,4,FALSE),0)</f>
        <v>0</v>
      </c>
      <c r="AP103" s="98">
        <f>IFERROR(VLOOKUP($B103,'[4]ACT DEN8.1'!$Z$3:$AH$126,5,FALSE),0)</f>
        <v>0</v>
      </c>
      <c r="AQ103" s="98">
        <f>IFERROR(VLOOKUP($B103,'[4]ACT DEN8.1'!$Z$3:$AH$126,6,FALSE),0)</f>
        <v>0</v>
      </c>
      <c r="AR103" s="98">
        <f>IFERROR(VLOOKUP($B103,'[4]ACT DEN8.1'!$Z$3:$AH$126,7,FALSE),0)</f>
        <v>4</v>
      </c>
      <c r="AS103" s="98">
        <f>IFERROR(VLOOKUP($B103,'[4]ACT DEN8.1'!$Z$3:$AH$126,8,FALSE),0)</f>
        <v>0</v>
      </c>
      <c r="AT103" s="87"/>
      <c r="AU103" s="87"/>
      <c r="AV103" s="87"/>
      <c r="AW103" s="87"/>
      <c r="AX103" s="87"/>
      <c r="AY103" s="6">
        <f t="shared" si="54"/>
        <v>4</v>
      </c>
    </row>
    <row r="104" spans="1:51" s="61" customFormat="1" ht="15" thickBot="1" x14ac:dyDescent="0.25">
      <c r="A104" s="1" t="s">
        <v>134</v>
      </c>
      <c r="B104" s="184" t="s">
        <v>131</v>
      </c>
      <c r="C104" s="59"/>
      <c r="D104" s="89"/>
      <c r="E104" s="98">
        <f>IFERROR(VLOOKUP($B104,'[4]NUM8.1'!$H$3:$P$174,2,FALSE),0)</f>
        <v>0</v>
      </c>
      <c r="F104" s="98">
        <f>IFERROR(VLOOKUP($B104,'[4]NUM8.1'!$H$3:$P$174,3,FALSE),0)</f>
        <v>1</v>
      </c>
      <c r="G104" s="98">
        <f>IFERROR(VLOOKUP($B104,'[4]NUM8.1'!$H$3:$P$174,4,FALSE),0)</f>
        <v>12</v>
      </c>
      <c r="H104" s="98">
        <f>IFERROR(VLOOKUP($B104,'[4]NUM8.1'!$H$3:$P$174,5,FALSE),0)</f>
        <v>4</v>
      </c>
      <c r="I104" s="98">
        <f>IFERROR(VLOOKUP($B104,'[4]NUM8.1'!$H$3:$P$174,6,FALSE),0)</f>
        <v>10</v>
      </c>
      <c r="J104" s="98">
        <f>IFERROR(VLOOKUP($B104,'[4]NUM8.1'!$H$3:$P$174,7,FALSE),0)</f>
        <v>7</v>
      </c>
      <c r="K104" s="98">
        <f>IFERROR(VLOOKUP($B104,'[4]NUM8.1'!$H$3:$P$174,8,FALSE),0)</f>
        <v>2</v>
      </c>
      <c r="L104" s="87"/>
      <c r="M104" s="87"/>
      <c r="N104" s="87"/>
      <c r="O104" s="86"/>
      <c r="P104" s="86"/>
      <c r="Q104" s="6">
        <f t="shared" si="74"/>
        <v>36</v>
      </c>
      <c r="R104" s="4"/>
      <c r="S104" s="15">
        <f>IFERROR(VLOOKUP($B104,'[1]DEN8.1'!$H$3:$J$159,2,FALSE),0)</f>
        <v>47</v>
      </c>
      <c r="T104" s="45">
        <f>+S104+(Z104+AA104+AB104+AC104)-(AM104+AN104+AO104+AP104)</f>
        <v>50</v>
      </c>
      <c r="U104" s="15">
        <f>IFERROR(VLOOKUP($B104,'[4]DEN8.1'!$H$3:$J$175,2,FALSE),0)</f>
        <v>48</v>
      </c>
      <c r="V104" s="3"/>
      <c r="W104" s="3"/>
      <c r="X104" s="6"/>
      <c r="Y104" s="9"/>
      <c r="Z104" s="98">
        <f>IFERROR(VLOOKUP($B104,'[4]ACT DEN8.1'!$H$3:$P$151,2,FALSE),0)</f>
        <v>1</v>
      </c>
      <c r="AA104" s="98">
        <f>IFERROR(VLOOKUP($B104,'[4]ACT DEN8.1'!$H$3:$P$151,3,FALSE),0)</f>
        <v>2</v>
      </c>
      <c r="AB104" s="98">
        <f>IFERROR(VLOOKUP($B104,'[4]ACT DEN8.1'!$H$3:$P$151,4,FALSE),0)</f>
        <v>1</v>
      </c>
      <c r="AC104" s="98">
        <f>IFERROR(VLOOKUP($B104,'[4]ACT DEN8.1'!$H$3:$P$151,5,FALSE),0)</f>
        <v>0</v>
      </c>
      <c r="AD104" s="98">
        <f>IFERROR(VLOOKUP($B104,'[4]ACT DEN8.1'!$H$3:$P$151,6,FALSE),0)</f>
        <v>1</v>
      </c>
      <c r="AE104" s="98">
        <f>IFERROR(VLOOKUP($B104,'[4]ACT DEN8.1'!$H$3:$P$151,7,FALSE),0)</f>
        <v>2</v>
      </c>
      <c r="AF104" s="98">
        <f>IFERROR(VLOOKUP($B104,'[4]ACT DEN8.1'!$H$3:$P$151,8,FALSE),0)</f>
        <v>3</v>
      </c>
      <c r="AG104" s="87"/>
      <c r="AH104" s="87"/>
      <c r="AI104" s="87"/>
      <c r="AJ104" s="86"/>
      <c r="AK104" s="2"/>
      <c r="AL104" s="6">
        <f>SUM(Z104:AK104)</f>
        <v>10</v>
      </c>
      <c r="AM104" s="98">
        <f>IFERROR(VLOOKUP($B104,'[4]ACT DEN8.1'!$Z$3:$AH$126,2,FALSE),0)</f>
        <v>0</v>
      </c>
      <c r="AN104" s="98">
        <f>IFERROR(VLOOKUP($B104,'[4]ACT DEN8.1'!$Z$3:$AH$126,3,FALSE),0)</f>
        <v>0</v>
      </c>
      <c r="AO104" s="98">
        <f>IFERROR(VLOOKUP($B104,'[4]ACT DEN8.1'!$Z$3:$AH$126,4,FALSE),0)</f>
        <v>1</v>
      </c>
      <c r="AP104" s="98">
        <f>IFERROR(VLOOKUP($B104,'[4]ACT DEN8.1'!$Z$3:$AH$126,5,FALSE),0)</f>
        <v>0</v>
      </c>
      <c r="AQ104" s="98">
        <f>IFERROR(VLOOKUP($B104,'[4]ACT DEN8.1'!$Z$3:$AH$126,6,FALSE),0)</f>
        <v>0</v>
      </c>
      <c r="AR104" s="98">
        <f>IFERROR(VLOOKUP($B104,'[4]ACT DEN8.1'!$Z$3:$AH$126,7,FALSE),0)</f>
        <v>0</v>
      </c>
      <c r="AS104" s="98">
        <f>IFERROR(VLOOKUP($B104,'[4]ACT DEN8.1'!$Z$3:$AH$126,8,FALSE),0)</f>
        <v>0</v>
      </c>
      <c r="AT104" s="87"/>
      <c r="AU104" s="87"/>
      <c r="AV104" s="87"/>
      <c r="AW104" s="87"/>
      <c r="AX104" s="87"/>
      <c r="AY104" s="6">
        <f t="shared" si="54"/>
        <v>1</v>
      </c>
    </row>
    <row r="105" spans="1:51" s="61" customFormat="1" ht="15" thickBot="1" x14ac:dyDescent="0.25">
      <c r="A105" s="1" t="s">
        <v>134</v>
      </c>
      <c r="B105" s="184" t="s">
        <v>132</v>
      </c>
      <c r="C105" s="59"/>
      <c r="D105" s="89"/>
      <c r="E105" s="98">
        <f>IFERROR(VLOOKUP($B105,'[4]NUM8.1'!$H$3:$P$174,2,FALSE),0)</f>
        <v>12</v>
      </c>
      <c r="F105" s="98">
        <f>IFERROR(VLOOKUP($B105,'[4]NUM8.1'!$H$3:$P$174,3,FALSE),0)</f>
        <v>10</v>
      </c>
      <c r="G105" s="98">
        <f>IFERROR(VLOOKUP($B105,'[4]NUM8.1'!$H$3:$P$174,4,FALSE),0)</f>
        <v>34</v>
      </c>
      <c r="H105" s="98">
        <f>IFERROR(VLOOKUP($B105,'[4]NUM8.1'!$H$3:$P$174,5,FALSE),0)</f>
        <v>20</v>
      </c>
      <c r="I105" s="98">
        <f>IFERROR(VLOOKUP($B105,'[4]NUM8.1'!$H$3:$P$174,6,FALSE),0)</f>
        <v>18</v>
      </c>
      <c r="J105" s="98">
        <f>IFERROR(VLOOKUP($B105,'[4]NUM8.1'!$H$3:$P$174,7,FALSE),0)</f>
        <v>55</v>
      </c>
      <c r="K105" s="98">
        <f>IFERROR(VLOOKUP($B105,'[4]NUM8.1'!$H$3:$P$174,8,FALSE),0)</f>
        <v>14</v>
      </c>
      <c r="L105" s="87"/>
      <c r="M105" s="87"/>
      <c r="N105" s="87"/>
      <c r="O105" s="86"/>
      <c r="P105" s="86"/>
      <c r="Q105" s="6">
        <f t="shared" si="74"/>
        <v>163</v>
      </c>
      <c r="R105" s="4"/>
      <c r="S105" s="15">
        <f>IFERROR(VLOOKUP($B105,'[1]DEN8.1'!$H$3:$J$159,2,FALSE),0)</f>
        <v>117</v>
      </c>
      <c r="T105" s="45">
        <f>+S105+(Z105+AA105+AB105+AC105)-(AM105+AN105+AO105+AP105)</f>
        <v>117</v>
      </c>
      <c r="U105" s="15">
        <f>IFERROR(VLOOKUP($B105,'[4]DEN8.1'!$H$3:$J$175,2,FALSE),0)</f>
        <v>123</v>
      </c>
      <c r="V105" s="3"/>
      <c r="W105" s="3"/>
      <c r="X105" s="6"/>
      <c r="Y105" s="9"/>
      <c r="Z105" s="98">
        <f>IFERROR(VLOOKUP($B105,'[4]ACT DEN8.1'!$H$3:$P$151,2,FALSE),0)</f>
        <v>0</v>
      </c>
      <c r="AA105" s="98">
        <f>IFERROR(VLOOKUP($B105,'[4]ACT DEN8.1'!$H$3:$P$151,3,FALSE),0)</f>
        <v>0</v>
      </c>
      <c r="AB105" s="98">
        <f>IFERROR(VLOOKUP($B105,'[4]ACT DEN8.1'!$H$3:$P$151,4,FALSE),0)</f>
        <v>0</v>
      </c>
      <c r="AC105" s="98">
        <f>IFERROR(VLOOKUP($B105,'[4]ACT DEN8.1'!$H$3:$P$151,5,FALSE),0)</f>
        <v>0</v>
      </c>
      <c r="AD105" s="98">
        <f>IFERROR(VLOOKUP($B105,'[4]ACT DEN8.1'!$H$3:$P$151,6,FALSE),0)</f>
        <v>0</v>
      </c>
      <c r="AE105" s="98">
        <f>IFERROR(VLOOKUP($B105,'[4]ACT DEN8.1'!$H$3:$P$151,7,FALSE),0)</f>
        <v>3</v>
      </c>
      <c r="AF105" s="98">
        <f>IFERROR(VLOOKUP($B105,'[4]ACT DEN8.1'!$H$3:$P$151,8,FALSE),0)</f>
        <v>0</v>
      </c>
      <c r="AG105" s="87"/>
      <c r="AH105" s="87"/>
      <c r="AI105" s="87"/>
      <c r="AJ105" s="86"/>
      <c r="AK105" s="2"/>
      <c r="AL105" s="6">
        <f>SUM(Z105:AK105)</f>
        <v>3</v>
      </c>
      <c r="AM105" s="98">
        <f>IFERROR(VLOOKUP($B105,'[4]ACT DEN8.1'!$Z$3:$AH$126,2,FALSE),0)</f>
        <v>0</v>
      </c>
      <c r="AN105" s="98">
        <f>IFERROR(VLOOKUP($B105,'[4]ACT DEN8.1'!$Z$3:$AH$126,3,FALSE),0)</f>
        <v>0</v>
      </c>
      <c r="AO105" s="98">
        <f>IFERROR(VLOOKUP($B105,'[4]ACT DEN8.1'!$Z$3:$AH$126,4,FALSE),0)</f>
        <v>0</v>
      </c>
      <c r="AP105" s="98">
        <f>IFERROR(VLOOKUP($B105,'[4]ACT DEN8.1'!$Z$3:$AH$126,5,FALSE),0)</f>
        <v>0</v>
      </c>
      <c r="AQ105" s="98">
        <f>IFERROR(VLOOKUP($B105,'[4]ACT DEN8.1'!$Z$3:$AH$126,6,FALSE),0)</f>
        <v>0</v>
      </c>
      <c r="AR105" s="98">
        <f>IFERROR(VLOOKUP($B105,'[4]ACT DEN8.1'!$Z$3:$AH$126,7,FALSE),0)</f>
        <v>0</v>
      </c>
      <c r="AS105" s="98">
        <f>IFERROR(VLOOKUP($B105,'[4]ACT DEN8.1'!$Z$3:$AH$126,8,FALSE),0)</f>
        <v>0</v>
      </c>
      <c r="AT105" s="91"/>
      <c r="AU105" s="91"/>
      <c r="AV105" s="91"/>
      <c r="AW105" s="91"/>
      <c r="AX105" s="91"/>
      <c r="AY105" s="6">
        <f t="shared" si="54"/>
        <v>0</v>
      </c>
    </row>
    <row r="106" spans="1:51" s="61" customFormat="1" ht="15" thickBot="1" x14ac:dyDescent="0.25">
      <c r="A106" s="1" t="s">
        <v>134</v>
      </c>
      <c r="B106" s="184" t="s">
        <v>133</v>
      </c>
      <c r="C106" s="59"/>
      <c r="D106" s="89"/>
      <c r="E106" s="98">
        <f>IFERROR(VLOOKUP($B106,'[4]NUM8.1'!$H$3:$P$174,2,FALSE),0)</f>
        <v>10</v>
      </c>
      <c r="F106" s="98">
        <f>IFERROR(VLOOKUP($B106,'[4]NUM8.1'!$H$3:$P$174,3,FALSE),0)</f>
        <v>10</v>
      </c>
      <c r="G106" s="98">
        <f>IFERROR(VLOOKUP($B106,'[4]NUM8.1'!$H$3:$P$174,4,FALSE),0)</f>
        <v>25</v>
      </c>
      <c r="H106" s="98">
        <f>IFERROR(VLOOKUP($B106,'[4]NUM8.1'!$H$3:$P$174,5,FALSE),0)</f>
        <v>9</v>
      </c>
      <c r="I106" s="98">
        <f>IFERROR(VLOOKUP($B106,'[4]NUM8.1'!$H$3:$P$174,6,FALSE),0)</f>
        <v>10</v>
      </c>
      <c r="J106" s="98">
        <f>IFERROR(VLOOKUP($B106,'[4]NUM8.1'!$H$3:$P$174,7,FALSE),0)</f>
        <v>13</v>
      </c>
      <c r="K106" s="98">
        <f>IFERROR(VLOOKUP($B106,'[4]NUM8.1'!$H$3:$P$174,8,FALSE),0)</f>
        <v>3</v>
      </c>
      <c r="L106" s="87"/>
      <c r="M106" s="87"/>
      <c r="N106" s="87"/>
      <c r="O106" s="86"/>
      <c r="P106" s="86"/>
      <c r="Q106" s="6">
        <f t="shared" si="74"/>
        <v>80</v>
      </c>
      <c r="R106" s="4"/>
      <c r="S106" s="15">
        <f>IFERROR(VLOOKUP($B106,'[1]DEN8.1'!$H$3:$J$159,2,FALSE),0)</f>
        <v>104</v>
      </c>
      <c r="T106" s="45">
        <f t="shared" si="75"/>
        <v>110</v>
      </c>
      <c r="U106" s="15">
        <f>IFERROR(VLOOKUP($B106,'[4]DEN8.1'!$H$3:$J$175,2,FALSE),0)</f>
        <v>108</v>
      </c>
      <c r="V106" s="3"/>
      <c r="W106" s="3"/>
      <c r="X106" s="6"/>
      <c r="Y106" s="9"/>
      <c r="Z106" s="98">
        <f>IFERROR(VLOOKUP($B106,'[4]ACT DEN8.1'!$H$3:$P$151,2,FALSE),0)</f>
        <v>0</v>
      </c>
      <c r="AA106" s="98">
        <f>IFERROR(VLOOKUP($B106,'[4]ACT DEN8.1'!$H$3:$P$151,3,FALSE),0)</f>
        <v>2</v>
      </c>
      <c r="AB106" s="98">
        <f>IFERROR(VLOOKUP($B106,'[4]ACT DEN8.1'!$H$3:$P$151,4,FALSE),0)</f>
        <v>4</v>
      </c>
      <c r="AC106" s="98">
        <f>IFERROR(VLOOKUP($B106,'[4]ACT DEN8.1'!$H$3:$P$151,5,FALSE),0)</f>
        <v>0</v>
      </c>
      <c r="AD106" s="98">
        <f>IFERROR(VLOOKUP($B106,'[4]ACT DEN8.1'!$H$3:$P$151,6,FALSE),0)</f>
        <v>0</v>
      </c>
      <c r="AE106" s="98">
        <f>IFERROR(VLOOKUP($B106,'[4]ACT DEN8.1'!$H$3:$P$151,7,FALSE),0)</f>
        <v>0</v>
      </c>
      <c r="AF106" s="98">
        <f>IFERROR(VLOOKUP($B106,'[4]ACT DEN8.1'!$H$3:$P$151,8,FALSE),0)</f>
        <v>0</v>
      </c>
      <c r="AG106" s="87"/>
      <c r="AH106" s="87"/>
      <c r="AI106" s="87"/>
      <c r="AJ106" s="86"/>
      <c r="AK106" s="2"/>
      <c r="AL106" s="6">
        <f t="shared" si="53"/>
        <v>6</v>
      </c>
      <c r="AM106" s="98">
        <f>IFERROR(VLOOKUP($B106,'[4]ACT DEN8.1'!$Z$3:$AH$126,2,FALSE),0)</f>
        <v>0</v>
      </c>
      <c r="AN106" s="98">
        <f>IFERROR(VLOOKUP($B106,'[4]ACT DEN8.1'!$Z$3:$AH$126,3,FALSE),0)</f>
        <v>0</v>
      </c>
      <c r="AO106" s="98">
        <f>IFERROR(VLOOKUP($B106,'[4]ACT DEN8.1'!$Z$3:$AH$126,4,FALSE),0)</f>
        <v>0</v>
      </c>
      <c r="AP106" s="98">
        <f>IFERROR(VLOOKUP($B106,'[4]ACT DEN8.1'!$Z$3:$AH$126,5,FALSE),0)</f>
        <v>0</v>
      </c>
      <c r="AQ106" s="98">
        <f>IFERROR(VLOOKUP($B106,'[4]ACT DEN8.1'!$Z$3:$AH$126,6,FALSE),0)</f>
        <v>0</v>
      </c>
      <c r="AR106" s="98">
        <f>IFERROR(VLOOKUP($B106,'[4]ACT DEN8.1'!$Z$3:$AH$126,7,FALSE),0)</f>
        <v>0</v>
      </c>
      <c r="AS106" s="98">
        <f>IFERROR(VLOOKUP($B106,'[4]ACT DEN8.1'!$Z$3:$AH$126,8,FALSE),0)</f>
        <v>0</v>
      </c>
      <c r="AT106" s="87"/>
      <c r="AU106" s="87"/>
      <c r="AV106" s="87"/>
      <c r="AW106" s="87"/>
      <c r="AX106" s="87"/>
      <c r="AY106" s="6">
        <f t="shared" si="54"/>
        <v>0</v>
      </c>
    </row>
    <row r="107" spans="1:51" s="61" customFormat="1" ht="15" thickBot="1" x14ac:dyDescent="0.25">
      <c r="A107" s="1" t="s">
        <v>134</v>
      </c>
      <c r="B107" s="184" t="s">
        <v>347</v>
      </c>
      <c r="C107" s="59"/>
      <c r="D107" s="89"/>
      <c r="E107" s="98">
        <f>IFERROR(VLOOKUP($B107,'[4]NUM8.1'!$H$3:$P$174,2,FALSE),0)</f>
        <v>5</v>
      </c>
      <c r="F107" s="98">
        <f>IFERROR(VLOOKUP($B107,'[4]NUM8.1'!$H$3:$P$174,3,FALSE),0)</f>
        <v>15</v>
      </c>
      <c r="G107" s="98">
        <f>IFERROR(VLOOKUP($B107,'[4]NUM8.1'!$H$3:$P$174,4,FALSE),0)</f>
        <v>10</v>
      </c>
      <c r="H107" s="98">
        <f>IFERROR(VLOOKUP($B107,'[4]NUM8.1'!$H$3:$P$174,5,FALSE),0)</f>
        <v>10</v>
      </c>
      <c r="I107" s="98">
        <f>IFERROR(VLOOKUP($B107,'[4]NUM8.1'!$H$3:$P$174,6,FALSE),0)</f>
        <v>12</v>
      </c>
      <c r="J107" s="98">
        <f>IFERROR(VLOOKUP($B107,'[4]NUM8.1'!$H$3:$P$174,7,FALSE),0)</f>
        <v>29</v>
      </c>
      <c r="K107" s="98">
        <f>IFERROR(VLOOKUP($B107,'[4]NUM8.1'!$H$3:$P$174,8,FALSE),0)</f>
        <v>24</v>
      </c>
      <c r="L107" s="87"/>
      <c r="M107" s="87"/>
      <c r="N107" s="87"/>
      <c r="O107" s="86"/>
      <c r="P107" s="86"/>
      <c r="Q107" s="6">
        <f t="shared" si="74"/>
        <v>105</v>
      </c>
      <c r="R107" s="4"/>
      <c r="S107" s="15">
        <f>IFERROR(VLOOKUP($B107,'[1]DEN8.1'!$H$3:$J$159,2,FALSE),0)</f>
        <v>24</v>
      </c>
      <c r="T107" s="45">
        <f t="shared" si="75"/>
        <v>24</v>
      </c>
      <c r="U107" s="15">
        <f>IFERROR(VLOOKUP($B107,'[4]DEN8.1'!$H$3:$J$175,2,FALSE),0)</f>
        <v>52</v>
      </c>
      <c r="V107" s="3"/>
      <c r="W107" s="3"/>
      <c r="X107" s="6"/>
      <c r="Y107" s="9"/>
      <c r="Z107" s="98">
        <f>IFERROR(VLOOKUP($B107,'[4]ACT DEN8.1'!$H$3:$P$151,2,FALSE),0)</f>
        <v>0</v>
      </c>
      <c r="AA107" s="98">
        <f>IFERROR(VLOOKUP($B107,'[4]ACT DEN8.1'!$H$3:$P$151,3,FALSE),0)</f>
        <v>0</v>
      </c>
      <c r="AB107" s="98">
        <f>IFERROR(VLOOKUP($B107,'[4]ACT DEN8.1'!$H$3:$P$151,4,FALSE),0)</f>
        <v>0</v>
      </c>
      <c r="AC107" s="98">
        <f>IFERROR(VLOOKUP($B107,'[4]ACT DEN8.1'!$H$3:$P$151,5,FALSE),0)</f>
        <v>0</v>
      </c>
      <c r="AD107" s="98">
        <f>IFERROR(VLOOKUP($B107,'[4]ACT DEN8.1'!$H$3:$P$151,6,FALSE),0)</f>
        <v>0</v>
      </c>
      <c r="AE107" s="98">
        <f>IFERROR(VLOOKUP($B107,'[4]ACT DEN8.1'!$H$3:$P$151,7,FALSE),0)</f>
        <v>0</v>
      </c>
      <c r="AF107" s="98">
        <f>IFERROR(VLOOKUP($B107,'[4]ACT DEN8.1'!$H$3:$P$151,8,FALSE),0)</f>
        <v>3</v>
      </c>
      <c r="AG107" s="87"/>
      <c r="AH107" s="87"/>
      <c r="AI107" s="87"/>
      <c r="AJ107" s="86"/>
      <c r="AK107" s="2"/>
      <c r="AL107" s="6">
        <f t="shared" si="53"/>
        <v>3</v>
      </c>
      <c r="AM107" s="98">
        <f>IFERROR(VLOOKUP($B107,'[4]ACT DEN8.1'!$Z$3:$AH$126,2,FALSE),0)</f>
        <v>0</v>
      </c>
      <c r="AN107" s="98">
        <f>IFERROR(VLOOKUP($B107,'[4]ACT DEN8.1'!$Z$3:$AH$126,3,FALSE),0)</f>
        <v>0</v>
      </c>
      <c r="AO107" s="98">
        <f>IFERROR(VLOOKUP($B107,'[4]ACT DEN8.1'!$Z$3:$AH$126,4,FALSE),0)</f>
        <v>0</v>
      </c>
      <c r="AP107" s="98">
        <f>IFERROR(VLOOKUP($B107,'[4]ACT DEN8.1'!$Z$3:$AH$126,5,FALSE),0)</f>
        <v>0</v>
      </c>
      <c r="AQ107" s="98">
        <f>IFERROR(VLOOKUP($B107,'[4]ACT DEN8.1'!$Z$3:$AH$126,6,FALSE),0)</f>
        <v>0</v>
      </c>
      <c r="AR107" s="98">
        <f>IFERROR(VLOOKUP($B107,'[4]ACT DEN8.1'!$Z$3:$AH$126,7,FALSE),0)</f>
        <v>0</v>
      </c>
      <c r="AS107" s="98">
        <f>IFERROR(VLOOKUP($B107,'[4]ACT DEN8.1'!$Z$3:$AH$126,8,FALSE),0)</f>
        <v>0</v>
      </c>
      <c r="AT107" s="87"/>
      <c r="AU107" s="87"/>
      <c r="AV107" s="87"/>
      <c r="AW107" s="87"/>
      <c r="AX107" s="87"/>
      <c r="AY107" s="6">
        <f t="shared" si="54"/>
        <v>0</v>
      </c>
    </row>
    <row r="108" spans="1:51" s="61" customFormat="1" ht="15" thickBot="1" x14ac:dyDescent="0.25">
      <c r="A108" s="351" t="s">
        <v>199</v>
      </c>
      <c r="B108" s="352"/>
      <c r="C108" s="276">
        <f>+D108/Metas!L72</f>
        <v>1.3271183380065232</v>
      </c>
      <c r="D108" s="17">
        <f>+Q108/R108</f>
        <v>0.10615702124000344</v>
      </c>
      <c r="E108" s="12">
        <f>SUM(E91:E107)</f>
        <v>239</v>
      </c>
      <c r="F108" s="12">
        <f t="shared" ref="F108:Q108" si="77">SUM(F91:F107)</f>
        <v>320</v>
      </c>
      <c r="G108" s="12">
        <f t="shared" si="77"/>
        <v>458</v>
      </c>
      <c r="H108" s="12">
        <f t="shared" si="77"/>
        <v>399</v>
      </c>
      <c r="I108" s="12">
        <f t="shared" ref="I108" si="78">SUM(I91:I107)</f>
        <v>412</v>
      </c>
      <c r="J108" s="12">
        <f t="shared" ref="J108:K108" si="79">SUM(J91:J107)</f>
        <v>333</v>
      </c>
      <c r="K108" s="12">
        <f t="shared" si="79"/>
        <v>308</v>
      </c>
      <c r="L108" s="12">
        <f t="shared" si="77"/>
        <v>0</v>
      </c>
      <c r="M108" s="12">
        <f t="shared" si="77"/>
        <v>0</v>
      </c>
      <c r="N108" s="12">
        <f t="shared" si="77"/>
        <v>0</v>
      </c>
      <c r="O108" s="12">
        <f t="shared" si="77"/>
        <v>0</v>
      </c>
      <c r="P108" s="12">
        <f t="shared" si="77"/>
        <v>0</v>
      </c>
      <c r="Q108" s="12">
        <f t="shared" si="77"/>
        <v>2469</v>
      </c>
      <c r="R108" s="13">
        <f>+Y108-U108</f>
        <v>23258</v>
      </c>
      <c r="S108" s="12">
        <f>SUM(S91:S107)</f>
        <v>2012</v>
      </c>
      <c r="T108" s="12">
        <f>SUM(T91:T107)</f>
        <v>2122</v>
      </c>
      <c r="U108" s="12">
        <f>SUM(U91:U107)</f>
        <v>2213</v>
      </c>
      <c r="V108" s="11">
        <f t="shared" ref="V108:W108" si="80">SUM(V91:V107)</f>
        <v>0</v>
      </c>
      <c r="W108" s="11">
        <f t="shared" si="80"/>
        <v>0</v>
      </c>
      <c r="X108" s="11">
        <f>SUM(X91:X107)</f>
        <v>0</v>
      </c>
      <c r="Y108" s="14">
        <v>25471</v>
      </c>
      <c r="Z108" s="11">
        <f>SUM(Z91:Z107)</f>
        <v>18</v>
      </c>
      <c r="AA108" s="11">
        <f t="shared" ref="AA108:AL108" si="81">SUM(AA91:AA107)</f>
        <v>33</v>
      </c>
      <c r="AB108" s="11">
        <f t="shared" si="81"/>
        <v>42</v>
      </c>
      <c r="AC108" s="11">
        <f t="shared" si="81"/>
        <v>22</v>
      </c>
      <c r="AD108" s="11">
        <f t="shared" ref="AD108:AE108" si="82">SUM(AD91:AD107)</f>
        <v>28</v>
      </c>
      <c r="AE108" s="11">
        <f t="shared" si="82"/>
        <v>35</v>
      </c>
      <c r="AF108" s="11">
        <f t="shared" si="81"/>
        <v>39</v>
      </c>
      <c r="AG108" s="11">
        <f t="shared" si="81"/>
        <v>0</v>
      </c>
      <c r="AH108" s="11">
        <f t="shared" si="81"/>
        <v>0</v>
      </c>
      <c r="AI108" s="11">
        <f t="shared" si="81"/>
        <v>0</v>
      </c>
      <c r="AJ108" s="11">
        <f t="shared" si="81"/>
        <v>0</v>
      </c>
      <c r="AK108" s="11">
        <f t="shared" si="81"/>
        <v>0</v>
      </c>
      <c r="AL108" s="11">
        <f t="shared" si="81"/>
        <v>217</v>
      </c>
      <c r="AM108" s="11">
        <f t="shared" ref="AM108" si="83">SUM(AM91:AM107)</f>
        <v>1</v>
      </c>
      <c r="AN108" s="11">
        <f t="shared" ref="AN108" si="84">SUM(AN91:AN107)</f>
        <v>0</v>
      </c>
      <c r="AO108" s="11">
        <f t="shared" ref="AO108" si="85">SUM(AO91:AO107)</f>
        <v>3</v>
      </c>
      <c r="AP108" s="11">
        <f t="shared" ref="AP108:AQ108" si="86">SUM(AP91:AP107)</f>
        <v>1</v>
      </c>
      <c r="AQ108" s="11">
        <f t="shared" si="86"/>
        <v>0</v>
      </c>
      <c r="AR108" s="11">
        <f t="shared" ref="AR108" si="87">SUM(AR91:AR107)</f>
        <v>12</v>
      </c>
      <c r="AS108" s="11">
        <f t="shared" ref="AS108" si="88">SUM(AS91:AS107)</f>
        <v>5</v>
      </c>
      <c r="AT108" s="11">
        <f t="shared" ref="AT108" si="89">SUM(AT91:AT107)</f>
        <v>0</v>
      </c>
      <c r="AU108" s="11">
        <f t="shared" ref="AU108" si="90">SUM(AU91:AU107)</f>
        <v>0</v>
      </c>
      <c r="AV108" s="11">
        <f t="shared" ref="AV108" si="91">SUM(AV91:AV107)</f>
        <v>0</v>
      </c>
      <c r="AW108" s="11">
        <f t="shared" ref="AW108:AX108" si="92">SUM(AW91:AW107)</f>
        <v>0</v>
      </c>
      <c r="AX108" s="11">
        <f t="shared" si="92"/>
        <v>0</v>
      </c>
      <c r="AY108" s="11">
        <f t="shared" ref="AY108" si="93">SUM(AY91:AY107)</f>
        <v>22</v>
      </c>
    </row>
    <row r="109" spans="1:51" s="61" customFormat="1" ht="15" thickBot="1" x14ac:dyDescent="0.25">
      <c r="A109" s="1" t="s">
        <v>147</v>
      </c>
      <c r="B109" s="184" t="s">
        <v>135</v>
      </c>
      <c r="C109" s="59"/>
      <c r="D109" s="89"/>
      <c r="E109" s="98">
        <f>IFERROR(VLOOKUP($B109,'[4]NUM8.1'!$H$3:$P$174,2,FALSE),0)</f>
        <v>0</v>
      </c>
      <c r="F109" s="98">
        <f>IFERROR(VLOOKUP($B109,'[4]NUM8.1'!$H$3:$P$174,3,FALSE),0)</f>
        <v>0</v>
      </c>
      <c r="G109" s="98">
        <f>IFERROR(VLOOKUP($B109,'[4]NUM8.1'!$H$3:$P$174,4,FALSE),0)</f>
        <v>1</v>
      </c>
      <c r="H109" s="98">
        <f>IFERROR(VLOOKUP($B109,'[4]NUM8.1'!$H$3:$P$174,5,FALSE),0)</f>
        <v>0</v>
      </c>
      <c r="I109" s="98">
        <f>IFERROR(VLOOKUP($B109,'[4]NUM8.1'!$H$3:$P$174,6,FALSE),0)</f>
        <v>0</v>
      </c>
      <c r="J109" s="98">
        <f>IFERROR(VLOOKUP($B109,'[4]NUM8.1'!$H$3:$P$174,7,FALSE),0)</f>
        <v>4</v>
      </c>
      <c r="K109" s="98">
        <f>IFERROR(VLOOKUP($B109,'[4]NUM8.1'!$H$3:$P$174,8,FALSE),0)</f>
        <v>3</v>
      </c>
      <c r="L109" s="87"/>
      <c r="M109" s="87"/>
      <c r="N109" s="87"/>
      <c r="O109" s="86"/>
      <c r="P109" s="86"/>
      <c r="Q109" s="6">
        <f t="shared" ref="Q109:Q120" si="94">SUM(E109:P109)</f>
        <v>8</v>
      </c>
      <c r="R109" s="4"/>
      <c r="S109" s="15">
        <f>IFERROR(VLOOKUP($B109,'[1]DEN8.1'!$H$3:$J$159,2,FALSE),0)</f>
        <v>4</v>
      </c>
      <c r="T109" s="45">
        <f t="shared" ref="T109:T120" si="95">+S109+(Z109+AA109+AB109+AC109)-(AM109+AN109+AO109+AP109)</f>
        <v>4</v>
      </c>
      <c r="U109" s="15">
        <f>IFERROR(VLOOKUP($B109,'[4]DEN8.1'!$H$3:$J$175,2,FALSE),0)</f>
        <v>4</v>
      </c>
      <c r="V109" s="3"/>
      <c r="W109" s="3"/>
      <c r="X109" s="6"/>
      <c r="Y109" s="9"/>
      <c r="Z109" s="98">
        <f>IFERROR(VLOOKUP($B109,'[4]ACT DEN8.1'!$H$3:$P$151,2,FALSE),0)</f>
        <v>0</v>
      </c>
      <c r="AA109" s="98">
        <f>IFERROR(VLOOKUP($B109,'[4]ACT DEN8.1'!$H$3:$P$151,3,FALSE),0)</f>
        <v>0</v>
      </c>
      <c r="AB109" s="98">
        <f>IFERROR(VLOOKUP($B109,'[4]ACT DEN8.1'!$H$3:$P$151,4,FALSE),0)</f>
        <v>0</v>
      </c>
      <c r="AC109" s="98">
        <f>IFERROR(VLOOKUP($B109,'[4]ACT DEN8.1'!$H$3:$P$151,5,FALSE),0)</f>
        <v>0</v>
      </c>
      <c r="AD109" s="98">
        <f>IFERROR(VLOOKUP($B109,'[4]ACT DEN8.1'!$H$3:$P$151,6,FALSE),0)</f>
        <v>0</v>
      </c>
      <c r="AE109" s="98">
        <f>IFERROR(VLOOKUP($B109,'[4]ACT DEN8.1'!$H$3:$P$151,7,FALSE),0)</f>
        <v>0</v>
      </c>
      <c r="AF109" s="98">
        <f>IFERROR(VLOOKUP($B109,'[4]ACT DEN8.1'!$H$3:$P$151,8,FALSE),0)</f>
        <v>0</v>
      </c>
      <c r="AG109" s="87"/>
      <c r="AH109" s="87"/>
      <c r="AI109" s="87"/>
      <c r="AJ109" s="86"/>
      <c r="AK109" s="2"/>
      <c r="AL109" s="6">
        <f t="shared" si="53"/>
        <v>0</v>
      </c>
      <c r="AM109" s="98">
        <f>IFERROR(VLOOKUP($B109,'[4]ACT DEN8.1'!$Z$3:$AH$126,2,FALSE),0)</f>
        <v>0</v>
      </c>
      <c r="AN109" s="98">
        <f>IFERROR(VLOOKUP($B109,'[4]ACT DEN8.1'!$Z$3:$AH$126,3,FALSE),0)</f>
        <v>0</v>
      </c>
      <c r="AO109" s="98">
        <f>IFERROR(VLOOKUP($B109,'[4]ACT DEN8.1'!$Z$3:$AH$126,4,FALSE),0)</f>
        <v>0</v>
      </c>
      <c r="AP109" s="98">
        <f>IFERROR(VLOOKUP($B109,'[4]ACT DEN8.1'!$Z$3:$AH$126,5,FALSE),0)</f>
        <v>0</v>
      </c>
      <c r="AQ109" s="98">
        <f>IFERROR(VLOOKUP($B109,'[4]ACT DEN8.1'!$Z$3:$AH$126,6,FALSE),0)</f>
        <v>0</v>
      </c>
      <c r="AR109" s="98">
        <f>IFERROR(VLOOKUP($B109,'[4]ACT DEN8.1'!$Z$3:$AH$126,7,FALSE),0)</f>
        <v>0</v>
      </c>
      <c r="AS109" s="98">
        <f>IFERROR(VLOOKUP($B109,'[4]ACT DEN8.1'!$Z$3:$AH$126,8,FALSE),0)</f>
        <v>0</v>
      </c>
      <c r="AT109" s="87"/>
      <c r="AU109" s="87"/>
      <c r="AV109" s="87"/>
      <c r="AW109" s="86"/>
      <c r="AX109" s="86"/>
      <c r="AY109" s="6">
        <f t="shared" si="54"/>
        <v>0</v>
      </c>
    </row>
    <row r="110" spans="1:51" s="61" customFormat="1" ht="15" thickBot="1" x14ac:dyDescent="0.25">
      <c r="A110" s="1" t="s">
        <v>147</v>
      </c>
      <c r="B110" s="184" t="s">
        <v>136</v>
      </c>
      <c r="C110" s="59"/>
      <c r="D110" s="89"/>
      <c r="E110" s="98">
        <f>IFERROR(VLOOKUP($B110,'[4]NUM8.1'!$H$3:$P$174,2,FALSE),0)</f>
        <v>6</v>
      </c>
      <c r="F110" s="98">
        <f>IFERROR(VLOOKUP($B110,'[4]NUM8.1'!$H$3:$P$174,3,FALSE),0)</f>
        <v>0</v>
      </c>
      <c r="G110" s="98">
        <f>IFERROR(VLOOKUP($B110,'[4]NUM8.1'!$H$3:$P$174,4,FALSE),0)</f>
        <v>1</v>
      </c>
      <c r="H110" s="98">
        <f>IFERROR(VLOOKUP($B110,'[4]NUM8.1'!$H$3:$P$174,5,FALSE),0)</f>
        <v>6</v>
      </c>
      <c r="I110" s="98">
        <f>IFERROR(VLOOKUP($B110,'[4]NUM8.1'!$H$3:$P$174,6,FALSE),0)</f>
        <v>5</v>
      </c>
      <c r="J110" s="98">
        <f>IFERROR(VLOOKUP($B110,'[4]NUM8.1'!$H$3:$P$174,7,FALSE),0)</f>
        <v>9</v>
      </c>
      <c r="K110" s="98">
        <f>IFERROR(VLOOKUP($B110,'[4]NUM8.1'!$H$3:$P$174,8,FALSE),0)</f>
        <v>1</v>
      </c>
      <c r="L110" s="87"/>
      <c r="M110" s="87"/>
      <c r="N110" s="87"/>
      <c r="O110" s="86"/>
      <c r="P110" s="86"/>
      <c r="Q110" s="6">
        <f t="shared" si="94"/>
        <v>28</v>
      </c>
      <c r="R110" s="4"/>
      <c r="S110" s="15">
        <f>IFERROR(VLOOKUP($B110,'[1]DEN8.1'!$H$3:$J$159,2,FALSE),0)</f>
        <v>27</v>
      </c>
      <c r="T110" s="45">
        <f t="shared" si="95"/>
        <v>27</v>
      </c>
      <c r="U110" s="15">
        <f>IFERROR(VLOOKUP($B110,'[4]DEN8.1'!$H$3:$J$175,2,FALSE),0)</f>
        <v>26</v>
      </c>
      <c r="V110" s="3"/>
      <c r="W110" s="3"/>
      <c r="X110" s="6"/>
      <c r="Y110" s="9"/>
      <c r="Z110" s="98">
        <f>IFERROR(VLOOKUP($B110,'[4]ACT DEN8.1'!$H$3:$P$151,2,FALSE),0)</f>
        <v>0</v>
      </c>
      <c r="AA110" s="98">
        <f>IFERROR(VLOOKUP($B110,'[4]ACT DEN8.1'!$H$3:$P$151,3,FALSE),0)</f>
        <v>0</v>
      </c>
      <c r="AB110" s="98">
        <f>IFERROR(VLOOKUP($B110,'[4]ACT DEN8.1'!$H$3:$P$151,4,FALSE),0)</f>
        <v>0</v>
      </c>
      <c r="AC110" s="98">
        <f>IFERROR(VLOOKUP($B110,'[4]ACT DEN8.1'!$H$3:$P$151,5,FALSE),0)</f>
        <v>0</v>
      </c>
      <c r="AD110" s="98">
        <f>IFERROR(VLOOKUP($B110,'[4]ACT DEN8.1'!$H$3:$P$151,6,FALSE),0)</f>
        <v>0</v>
      </c>
      <c r="AE110" s="98">
        <f>IFERROR(VLOOKUP($B110,'[4]ACT DEN8.1'!$H$3:$P$151,7,FALSE),0)</f>
        <v>0</v>
      </c>
      <c r="AF110" s="98">
        <f>IFERROR(VLOOKUP($B110,'[4]ACT DEN8.1'!$H$3:$P$151,8,FALSE),0)</f>
        <v>0</v>
      </c>
      <c r="AG110" s="87"/>
      <c r="AH110" s="87"/>
      <c r="AI110" s="87"/>
      <c r="AJ110" s="86"/>
      <c r="AK110" s="2"/>
      <c r="AL110" s="6">
        <f t="shared" si="53"/>
        <v>0</v>
      </c>
      <c r="AM110" s="98">
        <f>IFERROR(VLOOKUP($B110,'[4]ACT DEN8.1'!$Z$3:$AH$126,2,FALSE),0)</f>
        <v>0</v>
      </c>
      <c r="AN110" s="98">
        <f>IFERROR(VLOOKUP($B110,'[4]ACT DEN8.1'!$Z$3:$AH$126,3,FALSE),0)</f>
        <v>0</v>
      </c>
      <c r="AO110" s="98">
        <f>IFERROR(VLOOKUP($B110,'[4]ACT DEN8.1'!$Z$3:$AH$126,4,FALSE),0)</f>
        <v>0</v>
      </c>
      <c r="AP110" s="98">
        <f>IFERROR(VLOOKUP($B110,'[4]ACT DEN8.1'!$Z$3:$AH$126,5,FALSE),0)</f>
        <v>0</v>
      </c>
      <c r="AQ110" s="98">
        <f>IFERROR(VLOOKUP($B110,'[4]ACT DEN8.1'!$Z$3:$AH$126,6,FALSE),0)</f>
        <v>0</v>
      </c>
      <c r="AR110" s="98">
        <f>IFERROR(VLOOKUP($B110,'[4]ACT DEN8.1'!$Z$3:$AH$126,7,FALSE),0)</f>
        <v>0</v>
      </c>
      <c r="AS110" s="98">
        <f>IFERROR(VLOOKUP($B110,'[4]ACT DEN8.1'!$Z$3:$AH$126,8,FALSE),0)</f>
        <v>0</v>
      </c>
      <c r="AT110" s="87"/>
      <c r="AU110" s="87"/>
      <c r="AV110" s="87"/>
      <c r="AW110" s="86"/>
      <c r="AX110" s="86"/>
      <c r="AY110" s="6">
        <f t="shared" si="54"/>
        <v>0</v>
      </c>
    </row>
    <row r="111" spans="1:51" s="61" customFormat="1" ht="15" thickBot="1" x14ac:dyDescent="0.25">
      <c r="A111" s="1" t="s">
        <v>147</v>
      </c>
      <c r="B111" s="184" t="s">
        <v>137</v>
      </c>
      <c r="C111" s="59"/>
      <c r="D111" s="89"/>
      <c r="E111" s="98">
        <f>IFERROR(VLOOKUP($B111,'[4]NUM8.1'!$H$3:$P$174,2,FALSE),0)</f>
        <v>0</v>
      </c>
      <c r="F111" s="98">
        <f>IFERROR(VLOOKUP($B111,'[4]NUM8.1'!$H$3:$P$174,3,FALSE),0)</f>
        <v>1</v>
      </c>
      <c r="G111" s="98">
        <f>IFERROR(VLOOKUP($B111,'[4]NUM8.1'!$H$3:$P$174,4,FALSE),0)</f>
        <v>2</v>
      </c>
      <c r="H111" s="98">
        <f>IFERROR(VLOOKUP($B111,'[4]NUM8.1'!$H$3:$P$174,5,FALSE),0)</f>
        <v>0</v>
      </c>
      <c r="I111" s="98">
        <f>IFERROR(VLOOKUP($B111,'[4]NUM8.1'!$H$3:$P$174,6,FALSE),0)</f>
        <v>1</v>
      </c>
      <c r="J111" s="98">
        <f>IFERROR(VLOOKUP($B111,'[4]NUM8.1'!$H$3:$P$174,7,FALSE),0)</f>
        <v>7</v>
      </c>
      <c r="K111" s="98">
        <f>IFERROR(VLOOKUP($B111,'[4]NUM8.1'!$H$3:$P$174,8,FALSE),0)</f>
        <v>0</v>
      </c>
      <c r="L111" s="87"/>
      <c r="M111" s="87"/>
      <c r="N111" s="87"/>
      <c r="O111" s="86"/>
      <c r="P111" s="86"/>
      <c r="Q111" s="6">
        <f t="shared" si="94"/>
        <v>11</v>
      </c>
      <c r="R111" s="4"/>
      <c r="S111" s="15">
        <f>IFERROR(VLOOKUP($B111,'[1]DEN8.1'!$H$3:$J$159,2,FALSE),0)</f>
        <v>17</v>
      </c>
      <c r="T111" s="45">
        <f t="shared" si="95"/>
        <v>18</v>
      </c>
      <c r="U111" s="15">
        <f>IFERROR(VLOOKUP($B111,'[4]DEN8.1'!$H$3:$J$175,2,FALSE),0)</f>
        <v>16</v>
      </c>
      <c r="V111" s="3"/>
      <c r="W111" s="3"/>
      <c r="X111" s="6"/>
      <c r="Y111" s="9"/>
      <c r="Z111" s="98">
        <f>IFERROR(VLOOKUP($B111,'[4]ACT DEN8.1'!$H$3:$P$151,2,FALSE),0)</f>
        <v>0</v>
      </c>
      <c r="AA111" s="98">
        <f>IFERROR(VLOOKUP($B111,'[4]ACT DEN8.1'!$H$3:$P$151,3,FALSE),0)</f>
        <v>1</v>
      </c>
      <c r="AB111" s="98">
        <f>IFERROR(VLOOKUP($B111,'[4]ACT DEN8.1'!$H$3:$P$151,4,FALSE),0)</f>
        <v>0</v>
      </c>
      <c r="AC111" s="98">
        <f>IFERROR(VLOOKUP($B111,'[4]ACT DEN8.1'!$H$3:$P$151,5,FALSE),0)</f>
        <v>1</v>
      </c>
      <c r="AD111" s="98">
        <f>IFERROR(VLOOKUP($B111,'[4]ACT DEN8.1'!$H$3:$P$151,6,FALSE),0)</f>
        <v>1</v>
      </c>
      <c r="AE111" s="98">
        <f>IFERROR(VLOOKUP($B111,'[4]ACT DEN8.1'!$H$3:$P$151,7,FALSE),0)</f>
        <v>0</v>
      </c>
      <c r="AF111" s="98">
        <f>IFERROR(VLOOKUP($B111,'[4]ACT DEN8.1'!$H$3:$P$151,8,FALSE),0)</f>
        <v>0</v>
      </c>
      <c r="AG111" s="87"/>
      <c r="AH111" s="87"/>
      <c r="AI111" s="87"/>
      <c r="AJ111" s="86"/>
      <c r="AK111" s="2"/>
      <c r="AL111" s="6">
        <f t="shared" si="53"/>
        <v>3</v>
      </c>
      <c r="AM111" s="98">
        <f>IFERROR(VLOOKUP($B111,'[4]ACT DEN8.1'!$Z$3:$AH$126,2,FALSE),0)</f>
        <v>1</v>
      </c>
      <c r="AN111" s="98">
        <f>IFERROR(VLOOKUP($B111,'[4]ACT DEN8.1'!$Z$3:$AH$126,3,FALSE),0)</f>
        <v>0</v>
      </c>
      <c r="AO111" s="98">
        <f>IFERROR(VLOOKUP($B111,'[4]ACT DEN8.1'!$Z$3:$AH$126,4,FALSE),0)</f>
        <v>0</v>
      </c>
      <c r="AP111" s="98">
        <f>IFERROR(VLOOKUP($B111,'[4]ACT DEN8.1'!$Z$3:$AH$126,5,FALSE),0)</f>
        <v>0</v>
      </c>
      <c r="AQ111" s="98">
        <f>IFERROR(VLOOKUP($B111,'[4]ACT DEN8.1'!$Z$3:$AH$126,6,FALSE),0)</f>
        <v>0</v>
      </c>
      <c r="AR111" s="98">
        <f>IFERROR(VLOOKUP($B111,'[4]ACT DEN8.1'!$Z$3:$AH$126,7,FALSE),0)</f>
        <v>0</v>
      </c>
      <c r="AS111" s="98">
        <f>IFERROR(VLOOKUP($B111,'[4]ACT DEN8.1'!$Z$3:$AH$126,8,FALSE),0)</f>
        <v>0</v>
      </c>
      <c r="AT111" s="87"/>
      <c r="AU111" s="87"/>
      <c r="AV111" s="87"/>
      <c r="AW111" s="86"/>
      <c r="AX111" s="86"/>
      <c r="AY111" s="6">
        <f t="shared" si="54"/>
        <v>1</v>
      </c>
    </row>
    <row r="112" spans="1:51" s="61" customFormat="1" ht="15" thickBot="1" x14ac:dyDescent="0.25">
      <c r="A112" s="1" t="s">
        <v>147</v>
      </c>
      <c r="B112" s="184" t="s">
        <v>138</v>
      </c>
      <c r="C112" s="59"/>
      <c r="D112" s="89"/>
      <c r="E112" s="98">
        <f>IFERROR(VLOOKUP($B112,'[4]NUM8.1'!$H$3:$P$174,2,FALSE),0)</f>
        <v>1</v>
      </c>
      <c r="F112" s="98">
        <f>IFERROR(VLOOKUP($B112,'[4]NUM8.1'!$H$3:$P$174,3,FALSE),0)</f>
        <v>0</v>
      </c>
      <c r="G112" s="98">
        <f>IFERROR(VLOOKUP($B112,'[4]NUM8.1'!$H$3:$P$174,4,FALSE),0)</f>
        <v>0</v>
      </c>
      <c r="H112" s="98">
        <f>IFERROR(VLOOKUP($B112,'[4]NUM8.1'!$H$3:$P$174,5,FALSE),0)</f>
        <v>0</v>
      </c>
      <c r="I112" s="98">
        <f>IFERROR(VLOOKUP($B112,'[4]NUM8.1'!$H$3:$P$174,6,FALSE),0)</f>
        <v>1</v>
      </c>
      <c r="J112" s="98">
        <f>IFERROR(VLOOKUP($B112,'[4]NUM8.1'!$H$3:$P$174,7,FALSE),0)</f>
        <v>6</v>
      </c>
      <c r="K112" s="98">
        <f>IFERROR(VLOOKUP($B112,'[4]NUM8.1'!$H$3:$P$174,8,FALSE),0)</f>
        <v>1</v>
      </c>
      <c r="L112" s="87"/>
      <c r="M112" s="87"/>
      <c r="N112" s="87"/>
      <c r="O112" s="86"/>
      <c r="P112" s="86"/>
      <c r="Q112" s="6">
        <f t="shared" si="94"/>
        <v>9</v>
      </c>
      <c r="R112" s="4"/>
      <c r="S112" s="15">
        <f>IFERROR(VLOOKUP($B112,'[1]DEN8.1'!$H$3:$J$159,2,FALSE),0)</f>
        <v>12</v>
      </c>
      <c r="T112" s="45">
        <f t="shared" si="95"/>
        <v>12</v>
      </c>
      <c r="U112" s="15">
        <f>IFERROR(VLOOKUP($B112,'[4]DEN8.1'!$H$3:$J$175,2,FALSE),0)</f>
        <v>12</v>
      </c>
      <c r="V112" s="3"/>
      <c r="W112" s="3"/>
      <c r="X112" s="6"/>
      <c r="Y112" s="9"/>
      <c r="Z112" s="98">
        <f>IFERROR(VLOOKUP($B112,'[4]ACT DEN8.1'!$H$3:$P$151,2,FALSE),0)</f>
        <v>0</v>
      </c>
      <c r="AA112" s="98">
        <f>IFERROR(VLOOKUP($B112,'[4]ACT DEN8.1'!$H$3:$P$151,3,FALSE),0)</f>
        <v>0</v>
      </c>
      <c r="AB112" s="98">
        <f>IFERROR(VLOOKUP($B112,'[4]ACT DEN8.1'!$H$3:$P$151,4,FALSE),0)</f>
        <v>0</v>
      </c>
      <c r="AC112" s="98">
        <f>IFERROR(VLOOKUP($B112,'[4]ACT DEN8.1'!$H$3:$P$151,5,FALSE),0)</f>
        <v>0</v>
      </c>
      <c r="AD112" s="98">
        <f>IFERROR(VLOOKUP($B112,'[4]ACT DEN8.1'!$H$3:$P$151,6,FALSE),0)</f>
        <v>0</v>
      </c>
      <c r="AE112" s="98">
        <f>IFERROR(VLOOKUP($B112,'[4]ACT DEN8.1'!$H$3:$P$151,7,FALSE),0)</f>
        <v>0</v>
      </c>
      <c r="AF112" s="98">
        <f>IFERROR(VLOOKUP($B112,'[4]ACT DEN8.1'!$H$3:$P$151,8,FALSE),0)</f>
        <v>0</v>
      </c>
      <c r="AG112" s="87"/>
      <c r="AH112" s="87"/>
      <c r="AI112" s="87"/>
      <c r="AJ112" s="86"/>
      <c r="AK112" s="2"/>
      <c r="AL112" s="6">
        <f t="shared" si="53"/>
        <v>0</v>
      </c>
      <c r="AM112" s="98">
        <f>IFERROR(VLOOKUP($B112,'[4]ACT DEN8.1'!$Z$3:$AH$126,2,FALSE),0)</f>
        <v>0</v>
      </c>
      <c r="AN112" s="98">
        <f>IFERROR(VLOOKUP($B112,'[4]ACT DEN8.1'!$Z$3:$AH$126,3,FALSE),0)</f>
        <v>0</v>
      </c>
      <c r="AO112" s="98">
        <f>IFERROR(VLOOKUP($B112,'[4]ACT DEN8.1'!$Z$3:$AH$126,4,FALSE),0)</f>
        <v>0</v>
      </c>
      <c r="AP112" s="98">
        <f>IFERROR(VLOOKUP($B112,'[4]ACT DEN8.1'!$Z$3:$AH$126,5,FALSE),0)</f>
        <v>0</v>
      </c>
      <c r="AQ112" s="98">
        <f>IFERROR(VLOOKUP($B112,'[4]ACT DEN8.1'!$Z$3:$AH$126,6,FALSE),0)</f>
        <v>0</v>
      </c>
      <c r="AR112" s="98">
        <f>IFERROR(VLOOKUP($B112,'[4]ACT DEN8.1'!$Z$3:$AH$126,7,FALSE),0)</f>
        <v>0</v>
      </c>
      <c r="AS112" s="98">
        <f>IFERROR(VLOOKUP($B112,'[4]ACT DEN8.1'!$Z$3:$AH$126,8,FALSE),0)</f>
        <v>0</v>
      </c>
      <c r="AT112" s="87"/>
      <c r="AU112" s="87"/>
      <c r="AV112" s="87"/>
      <c r="AW112" s="86"/>
      <c r="AX112" s="86"/>
      <c r="AY112" s="6">
        <f t="shared" si="54"/>
        <v>0</v>
      </c>
    </row>
    <row r="113" spans="1:51" s="61" customFormat="1" ht="15" thickBot="1" x14ac:dyDescent="0.25">
      <c r="A113" s="1" t="s">
        <v>147</v>
      </c>
      <c r="B113" s="184" t="s">
        <v>139</v>
      </c>
      <c r="C113" s="59"/>
      <c r="D113" s="89"/>
      <c r="E113" s="98">
        <f>IFERROR(VLOOKUP($B113,'[4]NUM8.1'!$H$3:$P$174,2,FALSE),0)</f>
        <v>2</v>
      </c>
      <c r="F113" s="98">
        <f>IFERROR(VLOOKUP($B113,'[4]NUM8.1'!$H$3:$P$174,3,FALSE),0)</f>
        <v>3</v>
      </c>
      <c r="G113" s="98">
        <f>IFERROR(VLOOKUP($B113,'[4]NUM8.1'!$H$3:$P$174,4,FALSE),0)</f>
        <v>19</v>
      </c>
      <c r="H113" s="98">
        <f>IFERROR(VLOOKUP($B113,'[4]NUM8.1'!$H$3:$P$174,5,FALSE),0)</f>
        <v>2</v>
      </c>
      <c r="I113" s="98">
        <f>IFERROR(VLOOKUP($B113,'[4]NUM8.1'!$H$3:$P$174,6,FALSE),0)</f>
        <v>0</v>
      </c>
      <c r="J113" s="98">
        <f>IFERROR(VLOOKUP($B113,'[4]NUM8.1'!$H$3:$P$174,7,FALSE),0)</f>
        <v>2</v>
      </c>
      <c r="K113" s="98">
        <f>IFERROR(VLOOKUP($B113,'[4]NUM8.1'!$H$3:$P$174,8,FALSE),0)</f>
        <v>1</v>
      </c>
      <c r="L113" s="87"/>
      <c r="M113" s="87"/>
      <c r="N113" s="87"/>
      <c r="O113" s="86"/>
      <c r="P113" s="86"/>
      <c r="Q113" s="6">
        <f t="shared" si="94"/>
        <v>29</v>
      </c>
      <c r="R113" s="4"/>
      <c r="S113" s="15">
        <f>IFERROR(VLOOKUP($B113,'[1]DEN8.1'!$H$3:$J$159,2,FALSE),0)</f>
        <v>39</v>
      </c>
      <c r="T113" s="45">
        <f t="shared" si="95"/>
        <v>39</v>
      </c>
      <c r="U113" s="15">
        <f>IFERROR(VLOOKUP($B113,'[4]DEN8.1'!$H$3:$J$175,2,FALSE),0)</f>
        <v>41</v>
      </c>
      <c r="V113" s="3"/>
      <c r="W113" s="3"/>
      <c r="X113" s="6"/>
      <c r="Y113" s="9"/>
      <c r="Z113" s="98">
        <f>IFERROR(VLOOKUP($B113,'[4]ACT DEN8.1'!$H$3:$P$151,2,FALSE),0)</f>
        <v>0</v>
      </c>
      <c r="AA113" s="98">
        <f>IFERROR(VLOOKUP($B113,'[4]ACT DEN8.1'!$H$3:$P$151,3,FALSE),0)</f>
        <v>0</v>
      </c>
      <c r="AB113" s="98">
        <f>IFERROR(VLOOKUP($B113,'[4]ACT DEN8.1'!$H$3:$P$151,4,FALSE),0)</f>
        <v>0</v>
      </c>
      <c r="AC113" s="98">
        <f>IFERROR(VLOOKUP($B113,'[4]ACT DEN8.1'!$H$3:$P$151,5,FALSE),0)</f>
        <v>0</v>
      </c>
      <c r="AD113" s="98">
        <f>IFERROR(VLOOKUP($B113,'[4]ACT DEN8.1'!$H$3:$P$151,6,FALSE),0)</f>
        <v>0</v>
      </c>
      <c r="AE113" s="98">
        <f>IFERROR(VLOOKUP($B113,'[4]ACT DEN8.1'!$H$3:$P$151,7,FALSE),0)</f>
        <v>0</v>
      </c>
      <c r="AF113" s="98">
        <f>IFERROR(VLOOKUP($B113,'[4]ACT DEN8.1'!$H$3:$P$151,8,FALSE),0)</f>
        <v>0</v>
      </c>
      <c r="AG113" s="87"/>
      <c r="AH113" s="87"/>
      <c r="AI113" s="87"/>
      <c r="AJ113" s="86"/>
      <c r="AK113" s="2"/>
      <c r="AL113" s="6">
        <f t="shared" si="53"/>
        <v>0</v>
      </c>
      <c r="AM113" s="98">
        <f>IFERROR(VLOOKUP($B113,'[4]ACT DEN8.1'!$Z$3:$AH$126,2,FALSE),0)</f>
        <v>0</v>
      </c>
      <c r="AN113" s="98">
        <f>IFERROR(VLOOKUP($B113,'[4]ACT DEN8.1'!$Z$3:$AH$126,3,FALSE),0)</f>
        <v>0</v>
      </c>
      <c r="AO113" s="98">
        <f>IFERROR(VLOOKUP($B113,'[4]ACT DEN8.1'!$Z$3:$AH$126,4,FALSE),0)</f>
        <v>0</v>
      </c>
      <c r="AP113" s="98">
        <f>IFERROR(VLOOKUP($B113,'[4]ACT DEN8.1'!$Z$3:$AH$126,5,FALSE),0)</f>
        <v>0</v>
      </c>
      <c r="AQ113" s="98">
        <f>IFERROR(VLOOKUP($B113,'[4]ACT DEN8.1'!$Z$3:$AH$126,6,FALSE),0)</f>
        <v>0</v>
      </c>
      <c r="AR113" s="98">
        <f>IFERROR(VLOOKUP($B113,'[4]ACT DEN8.1'!$Z$3:$AH$126,7,FALSE),0)</f>
        <v>0</v>
      </c>
      <c r="AS113" s="98">
        <f>IFERROR(VLOOKUP($B113,'[4]ACT DEN8.1'!$Z$3:$AH$126,8,FALSE),0)</f>
        <v>0</v>
      </c>
      <c r="AT113" s="87"/>
      <c r="AU113" s="87"/>
      <c r="AV113" s="87"/>
      <c r="AW113" s="86"/>
      <c r="AX113" s="86"/>
      <c r="AY113" s="6">
        <f t="shared" si="54"/>
        <v>0</v>
      </c>
    </row>
    <row r="114" spans="1:51" s="61" customFormat="1" ht="15" thickBot="1" x14ac:dyDescent="0.25">
      <c r="A114" s="1" t="s">
        <v>147</v>
      </c>
      <c r="B114" s="184" t="s">
        <v>140</v>
      </c>
      <c r="C114" s="59"/>
      <c r="D114" s="89"/>
      <c r="E114" s="98">
        <f>IFERROR(VLOOKUP($B114,'[4]NUM8.1'!$H$3:$P$174,2,FALSE),0)</f>
        <v>0</v>
      </c>
      <c r="F114" s="98">
        <f>IFERROR(VLOOKUP($B114,'[4]NUM8.1'!$H$3:$P$174,3,FALSE),0)</f>
        <v>0</v>
      </c>
      <c r="G114" s="98">
        <f>IFERROR(VLOOKUP($B114,'[4]NUM8.1'!$H$3:$P$174,4,FALSE),0)</f>
        <v>0</v>
      </c>
      <c r="H114" s="98">
        <f>IFERROR(VLOOKUP($B114,'[4]NUM8.1'!$H$3:$P$174,5,FALSE),0)</f>
        <v>0</v>
      </c>
      <c r="I114" s="98">
        <f>IFERROR(VLOOKUP($B114,'[4]NUM8.1'!$H$3:$P$174,6,FALSE),0)</f>
        <v>2</v>
      </c>
      <c r="J114" s="98">
        <f>IFERROR(VLOOKUP($B114,'[4]NUM8.1'!$H$3:$P$174,7,FALSE),0)</f>
        <v>2</v>
      </c>
      <c r="K114" s="98">
        <f>IFERROR(VLOOKUP($B114,'[4]NUM8.1'!$H$3:$P$174,8,FALSE),0)</f>
        <v>0</v>
      </c>
      <c r="L114" s="87"/>
      <c r="M114" s="87"/>
      <c r="N114" s="87"/>
      <c r="O114" s="86"/>
      <c r="P114" s="86"/>
      <c r="Q114" s="6">
        <f t="shared" si="94"/>
        <v>4</v>
      </c>
      <c r="R114" s="4"/>
      <c r="S114" s="15">
        <f>IFERROR(VLOOKUP($B114,'[1]DEN8.1'!$H$3:$J$159,2,FALSE),0)</f>
        <v>10</v>
      </c>
      <c r="T114" s="45">
        <f t="shared" si="95"/>
        <v>10</v>
      </c>
      <c r="U114" s="15">
        <f>IFERROR(VLOOKUP($B114,'[4]DEN8.1'!$H$3:$J$175,2,FALSE),0)</f>
        <v>8</v>
      </c>
      <c r="V114" s="3"/>
      <c r="W114" s="3"/>
      <c r="X114" s="6"/>
      <c r="Y114" s="9"/>
      <c r="Z114" s="98">
        <f>IFERROR(VLOOKUP($B114,'[4]ACT DEN8.1'!$H$3:$P$151,2,FALSE),0)</f>
        <v>0</v>
      </c>
      <c r="AA114" s="98">
        <f>IFERROR(VLOOKUP($B114,'[4]ACT DEN8.1'!$H$3:$P$151,3,FALSE),0)</f>
        <v>0</v>
      </c>
      <c r="AB114" s="98">
        <f>IFERROR(VLOOKUP($B114,'[4]ACT DEN8.1'!$H$3:$P$151,4,FALSE),0)</f>
        <v>0</v>
      </c>
      <c r="AC114" s="98">
        <f>IFERROR(VLOOKUP($B114,'[4]ACT DEN8.1'!$H$3:$P$151,5,FALSE),0)</f>
        <v>0</v>
      </c>
      <c r="AD114" s="98">
        <f>IFERROR(VLOOKUP($B114,'[4]ACT DEN8.1'!$H$3:$P$151,6,FALSE),0)</f>
        <v>0</v>
      </c>
      <c r="AE114" s="98">
        <f>IFERROR(VLOOKUP($B114,'[4]ACT DEN8.1'!$H$3:$P$151,7,FALSE),0)</f>
        <v>0</v>
      </c>
      <c r="AF114" s="98">
        <f>IFERROR(VLOOKUP($B114,'[4]ACT DEN8.1'!$H$3:$P$151,8,FALSE),0)</f>
        <v>0</v>
      </c>
      <c r="AG114" s="87"/>
      <c r="AH114" s="87"/>
      <c r="AI114" s="87"/>
      <c r="AJ114" s="86"/>
      <c r="AK114" s="2"/>
      <c r="AL114" s="6">
        <f t="shared" si="53"/>
        <v>0</v>
      </c>
      <c r="AM114" s="98">
        <f>IFERROR(VLOOKUP($B114,'[4]ACT DEN8.1'!$Z$3:$AH$126,2,FALSE),0)</f>
        <v>0</v>
      </c>
      <c r="AN114" s="98">
        <f>IFERROR(VLOOKUP($B114,'[4]ACT DEN8.1'!$Z$3:$AH$126,3,FALSE),0)</f>
        <v>0</v>
      </c>
      <c r="AO114" s="98">
        <f>IFERROR(VLOOKUP($B114,'[4]ACT DEN8.1'!$Z$3:$AH$126,4,FALSE),0)</f>
        <v>0</v>
      </c>
      <c r="AP114" s="98">
        <f>IFERROR(VLOOKUP($B114,'[4]ACT DEN8.1'!$Z$3:$AH$126,5,FALSE),0)</f>
        <v>0</v>
      </c>
      <c r="AQ114" s="98">
        <f>IFERROR(VLOOKUP($B114,'[4]ACT DEN8.1'!$Z$3:$AH$126,6,FALSE),0)</f>
        <v>0</v>
      </c>
      <c r="AR114" s="98">
        <f>IFERROR(VLOOKUP($B114,'[4]ACT DEN8.1'!$Z$3:$AH$126,7,FALSE),0)</f>
        <v>0</v>
      </c>
      <c r="AS114" s="98">
        <f>IFERROR(VLOOKUP($B114,'[4]ACT DEN8.1'!$Z$3:$AH$126,8,FALSE),0)</f>
        <v>0</v>
      </c>
      <c r="AT114" s="87"/>
      <c r="AU114" s="87"/>
      <c r="AV114" s="87"/>
      <c r="AW114" s="86"/>
      <c r="AX114" s="86"/>
      <c r="AY114" s="6">
        <f t="shared" si="54"/>
        <v>0</v>
      </c>
    </row>
    <row r="115" spans="1:51" s="61" customFormat="1" ht="15" thickBot="1" x14ac:dyDescent="0.25">
      <c r="A115" s="1" t="s">
        <v>147</v>
      </c>
      <c r="B115" s="184" t="s">
        <v>141</v>
      </c>
      <c r="C115" s="59"/>
      <c r="D115" s="89"/>
      <c r="E115" s="98">
        <f>IFERROR(VLOOKUP($B115,'[4]NUM8.1'!$H$3:$P$174,2,FALSE),0)</f>
        <v>1</v>
      </c>
      <c r="F115" s="98">
        <f>IFERROR(VLOOKUP($B115,'[4]NUM8.1'!$H$3:$P$174,3,FALSE),0)</f>
        <v>3</v>
      </c>
      <c r="G115" s="98">
        <f>IFERROR(VLOOKUP($B115,'[4]NUM8.1'!$H$3:$P$174,4,FALSE),0)</f>
        <v>0</v>
      </c>
      <c r="H115" s="98">
        <f>IFERROR(VLOOKUP($B115,'[4]NUM8.1'!$H$3:$P$174,5,FALSE),0)</f>
        <v>0</v>
      </c>
      <c r="I115" s="98">
        <f>IFERROR(VLOOKUP($B115,'[4]NUM8.1'!$H$3:$P$174,6,FALSE),0)</f>
        <v>0</v>
      </c>
      <c r="J115" s="98">
        <f>IFERROR(VLOOKUP($B115,'[4]NUM8.1'!$H$3:$P$174,7,FALSE),0)</f>
        <v>0</v>
      </c>
      <c r="K115" s="98">
        <f>IFERROR(VLOOKUP($B115,'[4]NUM8.1'!$H$3:$P$174,8,FALSE),0)</f>
        <v>5</v>
      </c>
      <c r="L115" s="87"/>
      <c r="M115" s="87"/>
      <c r="N115" s="87"/>
      <c r="O115" s="86"/>
      <c r="P115" s="86"/>
      <c r="Q115" s="6">
        <f t="shared" si="94"/>
        <v>9</v>
      </c>
      <c r="R115" s="4"/>
      <c r="S115" s="15">
        <f>IFERROR(VLOOKUP($B115,'[1]DEN8.1'!$H$3:$J$159,2,FALSE),0)</f>
        <v>10</v>
      </c>
      <c r="T115" s="45">
        <f t="shared" si="95"/>
        <v>10</v>
      </c>
      <c r="U115" s="15">
        <f>IFERROR(VLOOKUP($B115,'[4]DEN8.1'!$H$3:$J$175,2,FALSE),0)</f>
        <v>13</v>
      </c>
      <c r="V115" s="3"/>
      <c r="W115" s="3"/>
      <c r="X115" s="6"/>
      <c r="Y115" s="9"/>
      <c r="Z115" s="98">
        <f>IFERROR(VLOOKUP($B115,'[4]ACT DEN8.1'!$H$3:$P$151,2,FALSE),0)</f>
        <v>0</v>
      </c>
      <c r="AA115" s="98">
        <f>IFERROR(VLOOKUP($B115,'[4]ACT DEN8.1'!$H$3:$P$151,3,FALSE),0)</f>
        <v>0</v>
      </c>
      <c r="AB115" s="98">
        <f>IFERROR(VLOOKUP($B115,'[4]ACT DEN8.1'!$H$3:$P$151,4,FALSE),0)</f>
        <v>0</v>
      </c>
      <c r="AC115" s="98">
        <f>IFERROR(VLOOKUP($B115,'[4]ACT DEN8.1'!$H$3:$P$151,5,FALSE),0)</f>
        <v>0</v>
      </c>
      <c r="AD115" s="98">
        <f>IFERROR(VLOOKUP($B115,'[4]ACT DEN8.1'!$H$3:$P$151,6,FALSE),0)</f>
        <v>0</v>
      </c>
      <c r="AE115" s="98">
        <f>IFERROR(VLOOKUP($B115,'[4]ACT DEN8.1'!$H$3:$P$151,7,FALSE),0)</f>
        <v>0</v>
      </c>
      <c r="AF115" s="98">
        <f>IFERROR(VLOOKUP($B115,'[4]ACT DEN8.1'!$H$3:$P$151,8,FALSE),0)</f>
        <v>0</v>
      </c>
      <c r="AG115" s="87"/>
      <c r="AH115" s="87"/>
      <c r="AI115" s="87"/>
      <c r="AJ115" s="86"/>
      <c r="AK115" s="2"/>
      <c r="AL115" s="6">
        <f t="shared" si="53"/>
        <v>0</v>
      </c>
      <c r="AM115" s="98">
        <f>IFERROR(VLOOKUP($B115,'[4]ACT DEN8.1'!$Z$3:$AH$126,2,FALSE),0)</f>
        <v>0</v>
      </c>
      <c r="AN115" s="98">
        <f>IFERROR(VLOOKUP($B115,'[4]ACT DEN8.1'!$Z$3:$AH$126,3,FALSE),0)</f>
        <v>0</v>
      </c>
      <c r="AO115" s="98">
        <f>IFERROR(VLOOKUP($B115,'[4]ACT DEN8.1'!$Z$3:$AH$126,4,FALSE),0)</f>
        <v>0</v>
      </c>
      <c r="AP115" s="98">
        <f>IFERROR(VLOOKUP($B115,'[4]ACT DEN8.1'!$Z$3:$AH$126,5,FALSE),0)</f>
        <v>0</v>
      </c>
      <c r="AQ115" s="98">
        <f>IFERROR(VLOOKUP($B115,'[4]ACT DEN8.1'!$Z$3:$AH$126,6,FALSE),0)</f>
        <v>0</v>
      </c>
      <c r="AR115" s="98">
        <f>IFERROR(VLOOKUP($B115,'[4]ACT DEN8.1'!$Z$3:$AH$126,7,FALSE),0)</f>
        <v>0</v>
      </c>
      <c r="AS115" s="98">
        <f>IFERROR(VLOOKUP($B115,'[4]ACT DEN8.1'!$Z$3:$AH$126,8,FALSE),0)</f>
        <v>0</v>
      </c>
      <c r="AT115" s="87"/>
      <c r="AU115" s="87"/>
      <c r="AV115" s="87"/>
      <c r="AW115" s="86"/>
      <c r="AX115" s="86"/>
      <c r="AY115" s="6">
        <f t="shared" si="54"/>
        <v>0</v>
      </c>
    </row>
    <row r="116" spans="1:51" s="61" customFormat="1" ht="15" thickBot="1" x14ac:dyDescent="0.25">
      <c r="A116" s="1" t="s">
        <v>147</v>
      </c>
      <c r="B116" s="184" t="s">
        <v>142</v>
      </c>
      <c r="C116" s="59"/>
      <c r="D116" s="89"/>
      <c r="E116" s="98">
        <f>IFERROR(VLOOKUP($B116,'[4]NUM8.1'!$H$3:$P$174,2,FALSE),0)</f>
        <v>2</v>
      </c>
      <c r="F116" s="98">
        <f>IFERROR(VLOOKUP($B116,'[4]NUM8.1'!$H$3:$P$174,3,FALSE),0)</f>
        <v>0</v>
      </c>
      <c r="G116" s="98">
        <f>IFERROR(VLOOKUP($B116,'[4]NUM8.1'!$H$3:$P$174,4,FALSE),0)</f>
        <v>1</v>
      </c>
      <c r="H116" s="98">
        <f>IFERROR(VLOOKUP($B116,'[4]NUM8.1'!$H$3:$P$174,5,FALSE),0)</f>
        <v>22</v>
      </c>
      <c r="I116" s="98">
        <f>IFERROR(VLOOKUP($B116,'[4]NUM8.1'!$H$3:$P$174,6,FALSE),0)</f>
        <v>0</v>
      </c>
      <c r="J116" s="98">
        <f>IFERROR(VLOOKUP($B116,'[4]NUM8.1'!$H$3:$P$174,7,FALSE),0)</f>
        <v>4</v>
      </c>
      <c r="K116" s="98">
        <f>IFERROR(VLOOKUP($B116,'[4]NUM8.1'!$H$3:$P$174,8,FALSE),0)</f>
        <v>3</v>
      </c>
      <c r="L116" s="87"/>
      <c r="M116" s="87"/>
      <c r="N116" s="87"/>
      <c r="O116" s="86"/>
      <c r="P116" s="86"/>
      <c r="Q116" s="6">
        <f t="shared" si="94"/>
        <v>32</v>
      </c>
      <c r="R116" s="4"/>
      <c r="S116" s="15">
        <f>IFERROR(VLOOKUP($B116,'[1]DEN8.1'!$H$3:$J$159,2,FALSE),0)</f>
        <v>29</v>
      </c>
      <c r="T116" s="45">
        <f t="shared" si="95"/>
        <v>29</v>
      </c>
      <c r="U116" s="15">
        <f>IFERROR(VLOOKUP($B116,'[4]DEN8.1'!$H$3:$J$175,2,FALSE),0)</f>
        <v>38</v>
      </c>
      <c r="V116" s="3"/>
      <c r="W116" s="3"/>
      <c r="X116" s="6"/>
      <c r="Y116" s="9"/>
      <c r="Z116" s="98">
        <f>IFERROR(VLOOKUP($B116,'[4]ACT DEN8.1'!$H$3:$P$151,2,FALSE),0)</f>
        <v>0</v>
      </c>
      <c r="AA116" s="98">
        <f>IFERROR(VLOOKUP($B116,'[4]ACT DEN8.1'!$H$3:$P$151,3,FALSE),0)</f>
        <v>0</v>
      </c>
      <c r="AB116" s="98">
        <f>IFERROR(VLOOKUP($B116,'[4]ACT DEN8.1'!$H$3:$P$151,4,FALSE),0)</f>
        <v>0</v>
      </c>
      <c r="AC116" s="98">
        <f>IFERROR(VLOOKUP($B116,'[4]ACT DEN8.1'!$H$3:$P$151,5,FALSE),0)</f>
        <v>1</v>
      </c>
      <c r="AD116" s="98">
        <f>IFERROR(VLOOKUP($B116,'[4]ACT DEN8.1'!$H$3:$P$151,6,FALSE),0)</f>
        <v>0</v>
      </c>
      <c r="AE116" s="98">
        <f>IFERROR(VLOOKUP($B116,'[4]ACT DEN8.1'!$H$3:$P$151,7,FALSE),0)</f>
        <v>1</v>
      </c>
      <c r="AF116" s="98">
        <f>IFERROR(VLOOKUP($B116,'[4]ACT DEN8.1'!$H$3:$P$151,8,FALSE),0)</f>
        <v>1</v>
      </c>
      <c r="AG116" s="87"/>
      <c r="AH116" s="87"/>
      <c r="AI116" s="87"/>
      <c r="AJ116" s="86"/>
      <c r="AK116" s="2"/>
      <c r="AL116" s="6">
        <f t="shared" si="53"/>
        <v>3</v>
      </c>
      <c r="AM116" s="98">
        <f>IFERROR(VLOOKUP($B116,'[4]ACT DEN8.1'!$Z$3:$AH$126,2,FALSE),0)</f>
        <v>0</v>
      </c>
      <c r="AN116" s="98">
        <f>IFERROR(VLOOKUP($B116,'[4]ACT DEN8.1'!$Z$3:$AH$126,3,FALSE),0)</f>
        <v>0</v>
      </c>
      <c r="AO116" s="98">
        <f>IFERROR(VLOOKUP($B116,'[4]ACT DEN8.1'!$Z$3:$AH$126,4,FALSE),0)</f>
        <v>1</v>
      </c>
      <c r="AP116" s="98">
        <f>IFERROR(VLOOKUP($B116,'[4]ACT DEN8.1'!$Z$3:$AH$126,5,FALSE),0)</f>
        <v>0</v>
      </c>
      <c r="AQ116" s="98">
        <f>IFERROR(VLOOKUP($B116,'[4]ACT DEN8.1'!$Z$3:$AH$126,6,FALSE),0)</f>
        <v>0</v>
      </c>
      <c r="AR116" s="98">
        <f>IFERROR(VLOOKUP($B116,'[4]ACT DEN8.1'!$Z$3:$AH$126,7,FALSE),0)</f>
        <v>0</v>
      </c>
      <c r="AS116" s="98">
        <f>IFERROR(VLOOKUP($B116,'[4]ACT DEN8.1'!$Z$3:$AH$126,8,FALSE),0)</f>
        <v>0</v>
      </c>
      <c r="AT116" s="87"/>
      <c r="AU116" s="87"/>
      <c r="AV116" s="87"/>
      <c r="AW116" s="86"/>
      <c r="AX116" s="86"/>
      <c r="AY116" s="6">
        <f t="shared" si="54"/>
        <v>1</v>
      </c>
    </row>
    <row r="117" spans="1:51" s="61" customFormat="1" ht="15" thickBot="1" x14ac:dyDescent="0.25">
      <c r="A117" s="1" t="s">
        <v>147</v>
      </c>
      <c r="B117" s="184" t="s">
        <v>143</v>
      </c>
      <c r="C117" s="59"/>
      <c r="D117" s="89"/>
      <c r="E117" s="98">
        <f>IFERROR(VLOOKUP($B117,'[4]NUM8.1'!$H$3:$P$174,2,FALSE),0)</f>
        <v>1</v>
      </c>
      <c r="F117" s="98">
        <f>IFERROR(VLOOKUP($B117,'[4]NUM8.1'!$H$3:$P$174,3,FALSE),0)</f>
        <v>0</v>
      </c>
      <c r="G117" s="98">
        <f>IFERROR(VLOOKUP($B117,'[4]NUM8.1'!$H$3:$P$174,4,FALSE),0)</f>
        <v>1</v>
      </c>
      <c r="H117" s="98">
        <f>IFERROR(VLOOKUP($B117,'[4]NUM8.1'!$H$3:$P$174,5,FALSE),0)</f>
        <v>1</v>
      </c>
      <c r="I117" s="98">
        <f>IFERROR(VLOOKUP($B117,'[4]NUM8.1'!$H$3:$P$174,6,FALSE),0)</f>
        <v>1</v>
      </c>
      <c r="J117" s="98">
        <f>IFERROR(VLOOKUP($B117,'[4]NUM8.1'!$H$3:$P$174,7,FALSE),0)</f>
        <v>6</v>
      </c>
      <c r="K117" s="98">
        <f>IFERROR(VLOOKUP($B117,'[4]NUM8.1'!$H$3:$P$174,8,FALSE),0)</f>
        <v>3</v>
      </c>
      <c r="L117" s="87"/>
      <c r="M117" s="87"/>
      <c r="N117" s="87"/>
      <c r="O117" s="86"/>
      <c r="P117" s="86"/>
      <c r="Q117" s="6">
        <f t="shared" si="94"/>
        <v>13</v>
      </c>
      <c r="R117" s="4"/>
      <c r="S117" s="15">
        <f>IFERROR(VLOOKUP($B117,'[1]DEN8.1'!$H$3:$J$159,2,FALSE),0)</f>
        <v>17</v>
      </c>
      <c r="T117" s="45">
        <f t="shared" si="95"/>
        <v>17</v>
      </c>
      <c r="U117" s="15">
        <f>IFERROR(VLOOKUP($B117,'[4]DEN8.1'!$H$3:$J$175,2,FALSE),0)</f>
        <v>17</v>
      </c>
      <c r="V117" s="3"/>
      <c r="W117" s="3"/>
      <c r="X117" s="6"/>
      <c r="Y117" s="9"/>
      <c r="Z117" s="98">
        <f>IFERROR(VLOOKUP($B117,'[4]ACT DEN8.1'!$H$3:$P$151,2,FALSE),0)</f>
        <v>0</v>
      </c>
      <c r="AA117" s="98">
        <f>IFERROR(VLOOKUP($B117,'[4]ACT DEN8.1'!$H$3:$P$151,3,FALSE),0)</f>
        <v>0</v>
      </c>
      <c r="AB117" s="98">
        <f>IFERROR(VLOOKUP($B117,'[4]ACT DEN8.1'!$H$3:$P$151,4,FALSE),0)</f>
        <v>0</v>
      </c>
      <c r="AC117" s="98">
        <f>IFERROR(VLOOKUP($B117,'[4]ACT DEN8.1'!$H$3:$P$151,5,FALSE),0)</f>
        <v>0</v>
      </c>
      <c r="AD117" s="98">
        <f>IFERROR(VLOOKUP($B117,'[4]ACT DEN8.1'!$H$3:$P$151,6,FALSE),0)</f>
        <v>0</v>
      </c>
      <c r="AE117" s="98">
        <f>IFERROR(VLOOKUP($B117,'[4]ACT DEN8.1'!$H$3:$P$151,7,FALSE),0)</f>
        <v>0</v>
      </c>
      <c r="AF117" s="98">
        <f>IFERROR(VLOOKUP($B117,'[4]ACT DEN8.1'!$H$3:$P$151,8,FALSE),0)</f>
        <v>0</v>
      </c>
      <c r="AG117" s="87"/>
      <c r="AH117" s="87"/>
      <c r="AI117" s="87"/>
      <c r="AJ117" s="86"/>
      <c r="AK117" s="2"/>
      <c r="AL117" s="6">
        <f t="shared" si="53"/>
        <v>0</v>
      </c>
      <c r="AM117" s="98">
        <f>IFERROR(VLOOKUP($B117,'[4]ACT DEN8.1'!$Z$3:$AH$126,2,FALSE),0)</f>
        <v>0</v>
      </c>
      <c r="AN117" s="98">
        <f>IFERROR(VLOOKUP($B117,'[4]ACT DEN8.1'!$Z$3:$AH$126,3,FALSE),0)</f>
        <v>0</v>
      </c>
      <c r="AO117" s="98">
        <f>IFERROR(VLOOKUP($B117,'[4]ACT DEN8.1'!$Z$3:$AH$126,4,FALSE),0)</f>
        <v>0</v>
      </c>
      <c r="AP117" s="98">
        <f>IFERROR(VLOOKUP($B117,'[4]ACT DEN8.1'!$Z$3:$AH$126,5,FALSE),0)</f>
        <v>0</v>
      </c>
      <c r="AQ117" s="98">
        <f>IFERROR(VLOOKUP($B117,'[4]ACT DEN8.1'!$Z$3:$AH$126,6,FALSE),0)</f>
        <v>0</v>
      </c>
      <c r="AR117" s="98">
        <f>IFERROR(VLOOKUP($B117,'[4]ACT DEN8.1'!$Z$3:$AH$126,7,FALSE),0)</f>
        <v>0</v>
      </c>
      <c r="AS117" s="98">
        <f>IFERROR(VLOOKUP($B117,'[4]ACT DEN8.1'!$Z$3:$AH$126,8,FALSE),0)</f>
        <v>0</v>
      </c>
      <c r="AT117" s="87"/>
      <c r="AU117" s="87"/>
      <c r="AV117" s="87"/>
      <c r="AW117" s="86"/>
      <c r="AX117" s="86"/>
      <c r="AY117" s="6">
        <f t="shared" si="54"/>
        <v>0</v>
      </c>
    </row>
    <row r="118" spans="1:51" s="61" customFormat="1" ht="15" thickBot="1" x14ac:dyDescent="0.25">
      <c r="A118" s="1" t="s">
        <v>147</v>
      </c>
      <c r="B118" s="184" t="s">
        <v>144</v>
      </c>
      <c r="C118" s="59"/>
      <c r="D118" s="89"/>
      <c r="E118" s="98">
        <f>IFERROR(VLOOKUP($B118,'[4]NUM8.1'!$H$3:$P$174,2,FALSE),0)</f>
        <v>2</v>
      </c>
      <c r="F118" s="98">
        <f>IFERROR(VLOOKUP($B118,'[4]NUM8.1'!$H$3:$P$174,3,FALSE),0)</f>
        <v>0</v>
      </c>
      <c r="G118" s="98">
        <f>IFERROR(VLOOKUP($B118,'[4]NUM8.1'!$H$3:$P$174,4,FALSE),0)</f>
        <v>1</v>
      </c>
      <c r="H118" s="98">
        <f>IFERROR(VLOOKUP($B118,'[4]NUM8.1'!$H$3:$P$174,5,FALSE),0)</f>
        <v>2</v>
      </c>
      <c r="I118" s="98">
        <f>IFERROR(VLOOKUP($B118,'[4]NUM8.1'!$H$3:$P$174,6,FALSE),0)</f>
        <v>0</v>
      </c>
      <c r="J118" s="98">
        <f>IFERROR(VLOOKUP($B118,'[4]NUM8.1'!$H$3:$P$174,7,FALSE),0)</f>
        <v>10</v>
      </c>
      <c r="K118" s="98">
        <f>IFERROR(VLOOKUP($B118,'[4]NUM8.1'!$H$3:$P$174,8,FALSE),0)</f>
        <v>2</v>
      </c>
      <c r="L118" s="87"/>
      <c r="M118" s="87"/>
      <c r="N118" s="87"/>
      <c r="O118" s="86"/>
      <c r="P118" s="86"/>
      <c r="Q118" s="6">
        <f t="shared" si="94"/>
        <v>17</v>
      </c>
      <c r="R118" s="4"/>
      <c r="S118" s="15">
        <f>IFERROR(VLOOKUP($B118,'[1]DEN8.1'!$H$3:$J$159,2,FALSE),0)</f>
        <v>14</v>
      </c>
      <c r="T118" s="45">
        <f t="shared" si="95"/>
        <v>14</v>
      </c>
      <c r="U118" s="15">
        <f>IFERROR(VLOOKUP($B118,'[4]DEN8.1'!$H$3:$J$175,2,FALSE),0)</f>
        <v>15</v>
      </c>
      <c r="V118" s="3"/>
      <c r="W118" s="3"/>
      <c r="X118" s="6"/>
      <c r="Y118" s="9"/>
      <c r="Z118" s="98">
        <f>IFERROR(VLOOKUP($B118,'[4]ACT DEN8.1'!$H$3:$P$151,2,FALSE),0)</f>
        <v>0</v>
      </c>
      <c r="AA118" s="98">
        <f>IFERROR(VLOOKUP($B118,'[4]ACT DEN8.1'!$H$3:$P$151,3,FALSE),0)</f>
        <v>0</v>
      </c>
      <c r="AB118" s="98">
        <f>IFERROR(VLOOKUP($B118,'[4]ACT DEN8.1'!$H$3:$P$151,4,FALSE),0)</f>
        <v>0</v>
      </c>
      <c r="AC118" s="98">
        <f>IFERROR(VLOOKUP($B118,'[4]ACT DEN8.1'!$H$3:$P$151,5,FALSE),0)</f>
        <v>0</v>
      </c>
      <c r="AD118" s="98">
        <f>IFERROR(VLOOKUP($B118,'[4]ACT DEN8.1'!$H$3:$P$151,6,FALSE),0)</f>
        <v>0</v>
      </c>
      <c r="AE118" s="98">
        <f>IFERROR(VLOOKUP($B118,'[4]ACT DEN8.1'!$H$3:$P$151,7,FALSE),0)</f>
        <v>0</v>
      </c>
      <c r="AF118" s="98">
        <f>IFERROR(VLOOKUP($B118,'[4]ACT DEN8.1'!$H$3:$P$151,8,FALSE),0)</f>
        <v>0</v>
      </c>
      <c r="AG118" s="87"/>
      <c r="AH118" s="87"/>
      <c r="AI118" s="87"/>
      <c r="AJ118" s="86"/>
      <c r="AK118" s="2"/>
      <c r="AL118" s="6">
        <f t="shared" si="53"/>
        <v>0</v>
      </c>
      <c r="AM118" s="98">
        <f>IFERROR(VLOOKUP($B118,'[4]ACT DEN8.1'!$Z$3:$AH$126,2,FALSE),0)</f>
        <v>0</v>
      </c>
      <c r="AN118" s="98">
        <f>IFERROR(VLOOKUP($B118,'[4]ACT DEN8.1'!$Z$3:$AH$126,3,FALSE),0)</f>
        <v>0</v>
      </c>
      <c r="AO118" s="98">
        <f>IFERROR(VLOOKUP($B118,'[4]ACT DEN8.1'!$Z$3:$AH$126,4,FALSE),0)</f>
        <v>0</v>
      </c>
      <c r="AP118" s="98">
        <f>IFERROR(VLOOKUP($B118,'[4]ACT DEN8.1'!$Z$3:$AH$126,5,FALSE),0)</f>
        <v>0</v>
      </c>
      <c r="AQ118" s="98">
        <f>IFERROR(VLOOKUP($B118,'[4]ACT DEN8.1'!$Z$3:$AH$126,6,FALSE),0)</f>
        <v>0</v>
      </c>
      <c r="AR118" s="98">
        <f>IFERROR(VLOOKUP($B118,'[4]ACT DEN8.1'!$Z$3:$AH$126,7,FALSE),0)</f>
        <v>0</v>
      </c>
      <c r="AS118" s="98">
        <f>IFERROR(VLOOKUP($B118,'[4]ACT DEN8.1'!$Z$3:$AH$126,8,FALSE),0)</f>
        <v>0</v>
      </c>
      <c r="AT118" s="87"/>
      <c r="AU118" s="87"/>
      <c r="AV118" s="87"/>
      <c r="AW118" s="86"/>
      <c r="AX118" s="86"/>
      <c r="AY118" s="6">
        <f t="shared" si="54"/>
        <v>0</v>
      </c>
    </row>
    <row r="119" spans="1:51" s="61" customFormat="1" ht="15" thickBot="1" x14ac:dyDescent="0.25">
      <c r="A119" s="1" t="s">
        <v>147</v>
      </c>
      <c r="B119" s="184" t="s">
        <v>145</v>
      </c>
      <c r="C119" s="59"/>
      <c r="D119" s="89"/>
      <c r="E119" s="98">
        <f>IFERROR(VLOOKUP($B119,'[4]NUM8.1'!$H$3:$P$174,2,FALSE),0)</f>
        <v>0</v>
      </c>
      <c r="F119" s="98">
        <f>IFERROR(VLOOKUP($B119,'[4]NUM8.1'!$H$3:$P$174,3,FALSE),0)</f>
        <v>0</v>
      </c>
      <c r="G119" s="98">
        <f>IFERROR(VLOOKUP($B119,'[4]NUM8.1'!$H$3:$P$174,4,FALSE),0)</f>
        <v>0</v>
      </c>
      <c r="H119" s="98">
        <f>IFERROR(VLOOKUP($B119,'[4]NUM8.1'!$H$3:$P$174,5,FALSE),0)</f>
        <v>1</v>
      </c>
      <c r="I119" s="98">
        <f>IFERROR(VLOOKUP($B119,'[4]NUM8.1'!$H$3:$P$174,6,FALSE),0)</f>
        <v>0</v>
      </c>
      <c r="J119" s="98">
        <f>IFERROR(VLOOKUP($B119,'[4]NUM8.1'!$H$3:$P$174,7,FALSE),0)</f>
        <v>7</v>
      </c>
      <c r="K119" s="98">
        <f>IFERROR(VLOOKUP($B119,'[4]NUM8.1'!$H$3:$P$174,8,FALSE),0)</f>
        <v>1</v>
      </c>
      <c r="L119" s="87"/>
      <c r="M119" s="87"/>
      <c r="N119" s="87"/>
      <c r="O119" s="86"/>
      <c r="P119" s="86"/>
      <c r="Q119" s="6">
        <f t="shared" si="94"/>
        <v>9</v>
      </c>
      <c r="R119" s="4"/>
      <c r="S119" s="15">
        <f>IFERROR(VLOOKUP($B119,'[1]DEN8.1'!$H$3:$J$159,2,FALSE),0)</f>
        <v>15</v>
      </c>
      <c r="T119" s="45">
        <f t="shared" si="95"/>
        <v>15</v>
      </c>
      <c r="U119" s="15">
        <f>IFERROR(VLOOKUP($B119,'[4]DEN8.1'!$H$3:$J$175,2,FALSE),0)</f>
        <v>13</v>
      </c>
      <c r="V119" s="3"/>
      <c r="W119" s="3"/>
      <c r="X119" s="6"/>
      <c r="Y119" s="9"/>
      <c r="Z119" s="98">
        <f>IFERROR(VLOOKUP($B119,'[4]ACT DEN8.1'!$H$3:$P$151,2,FALSE),0)</f>
        <v>0</v>
      </c>
      <c r="AA119" s="98">
        <f>IFERROR(VLOOKUP($B119,'[4]ACT DEN8.1'!$H$3:$P$151,3,FALSE),0)</f>
        <v>0</v>
      </c>
      <c r="AB119" s="98">
        <f>IFERROR(VLOOKUP($B119,'[4]ACT DEN8.1'!$H$3:$P$151,4,FALSE),0)</f>
        <v>0</v>
      </c>
      <c r="AC119" s="98">
        <f>IFERROR(VLOOKUP($B119,'[4]ACT DEN8.1'!$H$3:$P$151,5,FALSE),0)</f>
        <v>0</v>
      </c>
      <c r="AD119" s="98">
        <f>IFERROR(VLOOKUP($B119,'[4]ACT DEN8.1'!$H$3:$P$151,6,FALSE),0)</f>
        <v>0</v>
      </c>
      <c r="AE119" s="98">
        <f>IFERROR(VLOOKUP($B119,'[4]ACT DEN8.1'!$H$3:$P$151,7,FALSE),0)</f>
        <v>0</v>
      </c>
      <c r="AF119" s="98">
        <f>IFERROR(VLOOKUP($B119,'[4]ACT DEN8.1'!$H$3:$P$151,8,FALSE),0)</f>
        <v>0</v>
      </c>
      <c r="AG119" s="87"/>
      <c r="AH119" s="87"/>
      <c r="AI119" s="87"/>
      <c r="AJ119" s="86"/>
      <c r="AK119" s="2"/>
      <c r="AL119" s="6">
        <f t="shared" si="53"/>
        <v>0</v>
      </c>
      <c r="AM119" s="98">
        <f>IFERROR(VLOOKUP($B119,'[4]ACT DEN8.1'!$Z$3:$AH$126,2,FALSE),0)</f>
        <v>0</v>
      </c>
      <c r="AN119" s="98">
        <f>IFERROR(VLOOKUP($B119,'[4]ACT DEN8.1'!$Z$3:$AH$126,3,FALSE),0)</f>
        <v>0</v>
      </c>
      <c r="AO119" s="98">
        <f>IFERROR(VLOOKUP($B119,'[4]ACT DEN8.1'!$Z$3:$AH$126,4,FALSE),0)</f>
        <v>0</v>
      </c>
      <c r="AP119" s="98">
        <f>IFERROR(VLOOKUP($B119,'[4]ACT DEN8.1'!$Z$3:$AH$126,5,FALSE),0)</f>
        <v>0</v>
      </c>
      <c r="AQ119" s="98">
        <f>IFERROR(VLOOKUP($B119,'[4]ACT DEN8.1'!$Z$3:$AH$126,6,FALSE),0)</f>
        <v>0</v>
      </c>
      <c r="AR119" s="98">
        <f>IFERROR(VLOOKUP($B119,'[4]ACT DEN8.1'!$Z$3:$AH$126,7,FALSE),0)</f>
        <v>0</v>
      </c>
      <c r="AS119" s="98">
        <f>IFERROR(VLOOKUP($B119,'[4]ACT DEN8.1'!$Z$3:$AH$126,8,FALSE),0)</f>
        <v>0</v>
      </c>
      <c r="AT119" s="87"/>
      <c r="AU119" s="87"/>
      <c r="AV119" s="87"/>
      <c r="AW119" s="86"/>
      <c r="AX119" s="86"/>
      <c r="AY119" s="6">
        <f t="shared" si="54"/>
        <v>0</v>
      </c>
    </row>
    <row r="120" spans="1:51" s="61" customFormat="1" ht="15" thickBot="1" x14ac:dyDescent="0.25">
      <c r="A120" s="1" t="s">
        <v>147</v>
      </c>
      <c r="B120" s="184" t="s">
        <v>146</v>
      </c>
      <c r="C120" s="59"/>
      <c r="D120" s="89"/>
      <c r="E120" s="98">
        <f>IFERROR(VLOOKUP($B120,'[4]NUM8.1'!$H$3:$P$174,2,FALSE),0)</f>
        <v>0</v>
      </c>
      <c r="F120" s="98">
        <f>IFERROR(VLOOKUP($B120,'[4]NUM8.1'!$H$3:$P$174,3,FALSE),0)</f>
        <v>1</v>
      </c>
      <c r="G120" s="98">
        <f>IFERROR(VLOOKUP($B120,'[4]NUM8.1'!$H$3:$P$174,4,FALSE),0)</f>
        <v>3</v>
      </c>
      <c r="H120" s="98">
        <f>IFERROR(VLOOKUP($B120,'[4]NUM8.1'!$H$3:$P$174,5,FALSE),0)</f>
        <v>0</v>
      </c>
      <c r="I120" s="98">
        <f>IFERROR(VLOOKUP($B120,'[4]NUM8.1'!$H$3:$P$174,6,FALSE),0)</f>
        <v>0</v>
      </c>
      <c r="J120" s="98">
        <f>IFERROR(VLOOKUP($B120,'[4]NUM8.1'!$H$3:$P$174,7,FALSE),0)</f>
        <v>2</v>
      </c>
      <c r="K120" s="98">
        <f>IFERROR(VLOOKUP($B120,'[4]NUM8.1'!$H$3:$P$174,8,FALSE),0)</f>
        <v>3</v>
      </c>
      <c r="L120" s="87"/>
      <c r="M120" s="87"/>
      <c r="N120" s="87"/>
      <c r="O120" s="86"/>
      <c r="P120" s="86"/>
      <c r="Q120" s="6">
        <f t="shared" si="94"/>
        <v>9</v>
      </c>
      <c r="R120" s="4"/>
      <c r="S120" s="15">
        <f>IFERROR(VLOOKUP($B120,'[1]DEN8.1'!$H$3:$J$159,2,FALSE),0)</f>
        <v>14</v>
      </c>
      <c r="T120" s="45">
        <f t="shared" si="95"/>
        <v>14</v>
      </c>
      <c r="U120" s="15">
        <f>IFERROR(VLOOKUP($B120,'[4]DEN8.1'!$H$3:$J$175,2,FALSE),0)</f>
        <v>13</v>
      </c>
      <c r="V120" s="3"/>
      <c r="W120" s="3"/>
      <c r="X120" s="6"/>
      <c r="Y120" s="9"/>
      <c r="Z120" s="98">
        <f>IFERROR(VLOOKUP($B120,'[4]ACT DEN8.1'!$H$3:$P$151,2,FALSE),0)</f>
        <v>0</v>
      </c>
      <c r="AA120" s="98">
        <f>IFERROR(VLOOKUP($B120,'[4]ACT DEN8.1'!$H$3:$P$151,3,FALSE),0)</f>
        <v>0</v>
      </c>
      <c r="AB120" s="98">
        <f>IFERROR(VLOOKUP($B120,'[4]ACT DEN8.1'!$H$3:$P$151,4,FALSE),0)</f>
        <v>0</v>
      </c>
      <c r="AC120" s="98">
        <f>IFERROR(VLOOKUP($B120,'[4]ACT DEN8.1'!$H$3:$P$151,5,FALSE),0)</f>
        <v>0</v>
      </c>
      <c r="AD120" s="98">
        <f>IFERROR(VLOOKUP($B120,'[4]ACT DEN8.1'!$H$3:$P$151,6,FALSE),0)</f>
        <v>0</v>
      </c>
      <c r="AE120" s="98">
        <f>IFERROR(VLOOKUP($B120,'[4]ACT DEN8.1'!$H$3:$P$151,7,FALSE),0)</f>
        <v>0</v>
      </c>
      <c r="AF120" s="98">
        <f>IFERROR(VLOOKUP($B120,'[4]ACT DEN8.1'!$H$3:$P$151,8,FALSE),0)</f>
        <v>0</v>
      </c>
      <c r="AG120" s="87"/>
      <c r="AH120" s="87"/>
      <c r="AI120" s="87"/>
      <c r="AJ120" s="86"/>
      <c r="AK120" s="2"/>
      <c r="AL120" s="6">
        <f t="shared" si="53"/>
        <v>0</v>
      </c>
      <c r="AM120" s="98">
        <f>IFERROR(VLOOKUP($B120,'[4]ACT DEN8.1'!$Z$3:$AH$126,2,FALSE),0)</f>
        <v>0</v>
      </c>
      <c r="AN120" s="98">
        <f>IFERROR(VLOOKUP($B120,'[4]ACT DEN8.1'!$Z$3:$AH$126,3,FALSE),0)</f>
        <v>0</v>
      </c>
      <c r="AO120" s="98">
        <f>IFERROR(VLOOKUP($B120,'[4]ACT DEN8.1'!$Z$3:$AH$126,4,FALSE),0)</f>
        <v>0</v>
      </c>
      <c r="AP120" s="98">
        <f>IFERROR(VLOOKUP($B120,'[4]ACT DEN8.1'!$Z$3:$AH$126,5,FALSE),0)</f>
        <v>0</v>
      </c>
      <c r="AQ120" s="98">
        <f>IFERROR(VLOOKUP($B120,'[4]ACT DEN8.1'!$Z$3:$AH$126,6,FALSE),0)</f>
        <v>0</v>
      </c>
      <c r="AR120" s="98">
        <f>IFERROR(VLOOKUP($B120,'[4]ACT DEN8.1'!$Z$3:$AH$126,7,FALSE),0)</f>
        <v>0</v>
      </c>
      <c r="AS120" s="98">
        <f>IFERROR(VLOOKUP($B120,'[4]ACT DEN8.1'!$Z$3:$AH$126,8,FALSE),0)</f>
        <v>0</v>
      </c>
      <c r="AT120" s="87"/>
      <c r="AU120" s="87"/>
      <c r="AV120" s="87"/>
      <c r="AW120" s="86"/>
      <c r="AX120" s="86"/>
      <c r="AY120" s="6">
        <f t="shared" si="54"/>
        <v>0</v>
      </c>
    </row>
    <row r="121" spans="1:51" s="61" customFormat="1" ht="15" thickBot="1" x14ac:dyDescent="0.25">
      <c r="A121" s="351" t="s">
        <v>200</v>
      </c>
      <c r="B121" s="352"/>
      <c r="C121" s="276">
        <f>+D121/Metas!L66</f>
        <v>1.2412858305715448</v>
      </c>
      <c r="D121" s="17">
        <f>+Q121/R121</f>
        <v>9.3144950287807435E-2</v>
      </c>
      <c r="E121" s="12">
        <f t="shared" ref="E121:P121" si="96">SUM(E109:E120)</f>
        <v>15</v>
      </c>
      <c r="F121" s="12">
        <f t="shared" si="96"/>
        <v>8</v>
      </c>
      <c r="G121" s="12">
        <f t="shared" si="96"/>
        <v>29</v>
      </c>
      <c r="H121" s="12">
        <f t="shared" si="96"/>
        <v>34</v>
      </c>
      <c r="I121" s="12">
        <f t="shared" ref="I121" si="97">SUM(I109:I120)</f>
        <v>10</v>
      </c>
      <c r="J121" s="12">
        <f t="shared" ref="J121:K121" si="98">SUM(J109:J120)</f>
        <v>59</v>
      </c>
      <c r="K121" s="12">
        <f t="shared" si="98"/>
        <v>23</v>
      </c>
      <c r="L121" s="12">
        <f t="shared" si="96"/>
        <v>0</v>
      </c>
      <c r="M121" s="12">
        <f t="shared" si="96"/>
        <v>0</v>
      </c>
      <c r="N121" s="12">
        <f t="shared" si="96"/>
        <v>0</v>
      </c>
      <c r="O121" s="12">
        <f t="shared" si="96"/>
        <v>0</v>
      </c>
      <c r="P121" s="132">
        <f t="shared" si="96"/>
        <v>0</v>
      </c>
      <c r="Q121" s="12">
        <f>SUM(Q109:Q120)</f>
        <v>178</v>
      </c>
      <c r="R121" s="13">
        <f>+Y121-U121</f>
        <v>1911</v>
      </c>
      <c r="S121" s="12">
        <f t="shared" ref="S121:X121" si="99">SUM(S109:S120)</f>
        <v>208</v>
      </c>
      <c r="T121" s="12">
        <f t="shared" si="99"/>
        <v>209</v>
      </c>
      <c r="U121" s="12">
        <f t="shared" si="99"/>
        <v>216</v>
      </c>
      <c r="V121" s="11">
        <f t="shared" si="99"/>
        <v>0</v>
      </c>
      <c r="W121" s="11">
        <f t="shared" si="99"/>
        <v>0</v>
      </c>
      <c r="X121" s="11">
        <f t="shared" si="99"/>
        <v>0</v>
      </c>
      <c r="Y121" s="14">
        <v>2127</v>
      </c>
      <c r="Z121" s="11">
        <f>SUM(Z109:Z120)</f>
        <v>0</v>
      </c>
      <c r="AA121" s="11">
        <f t="shared" ref="AA121:AK121" si="100">SUM(AA109:AA120)</f>
        <v>1</v>
      </c>
      <c r="AB121" s="11">
        <f t="shared" si="100"/>
        <v>0</v>
      </c>
      <c r="AC121" s="11">
        <f t="shared" si="100"/>
        <v>2</v>
      </c>
      <c r="AD121" s="11">
        <f t="shared" ref="AD121:AE121" si="101">SUM(AD109:AD120)</f>
        <v>1</v>
      </c>
      <c r="AE121" s="11">
        <f t="shared" si="101"/>
        <v>1</v>
      </c>
      <c r="AF121" s="11">
        <f t="shared" si="100"/>
        <v>1</v>
      </c>
      <c r="AG121" s="11">
        <f t="shared" si="100"/>
        <v>0</v>
      </c>
      <c r="AH121" s="11">
        <f t="shared" si="100"/>
        <v>0</v>
      </c>
      <c r="AI121" s="11">
        <f t="shared" si="100"/>
        <v>0</v>
      </c>
      <c r="AJ121" s="11">
        <f t="shared" si="100"/>
        <v>0</v>
      </c>
      <c r="AK121" s="11">
        <f t="shared" si="100"/>
        <v>0</v>
      </c>
      <c r="AL121" s="11">
        <f t="shared" si="53"/>
        <v>6</v>
      </c>
      <c r="AM121" s="11">
        <f t="shared" ref="AM121:AX121" si="102">SUM(AM109:AM120)</f>
        <v>1</v>
      </c>
      <c r="AN121" s="11">
        <f t="shared" si="102"/>
        <v>0</v>
      </c>
      <c r="AO121" s="11">
        <f t="shared" si="102"/>
        <v>1</v>
      </c>
      <c r="AP121" s="11">
        <f t="shared" si="102"/>
        <v>0</v>
      </c>
      <c r="AQ121" s="11">
        <f t="shared" ref="AQ121:AR121" si="103">SUM(AQ109:AQ120)</f>
        <v>0</v>
      </c>
      <c r="AR121" s="11">
        <f t="shared" si="103"/>
        <v>0</v>
      </c>
      <c r="AS121" s="11">
        <f t="shared" si="102"/>
        <v>0</v>
      </c>
      <c r="AT121" s="11">
        <f t="shared" si="102"/>
        <v>0</v>
      </c>
      <c r="AU121" s="11">
        <f t="shared" si="102"/>
        <v>0</v>
      </c>
      <c r="AV121" s="11">
        <f t="shared" si="102"/>
        <v>0</v>
      </c>
      <c r="AW121" s="11">
        <f t="shared" si="102"/>
        <v>0</v>
      </c>
      <c r="AX121" s="11">
        <f t="shared" si="102"/>
        <v>0</v>
      </c>
      <c r="AY121" s="11">
        <f t="shared" si="54"/>
        <v>2</v>
      </c>
    </row>
    <row r="122" spans="1:51" s="61" customFormat="1" ht="15" thickBot="1" x14ac:dyDescent="0.25">
      <c r="A122" s="1" t="s">
        <v>161</v>
      </c>
      <c r="B122" s="184" t="s">
        <v>148</v>
      </c>
      <c r="C122" s="59"/>
      <c r="D122" s="89"/>
      <c r="E122" s="98">
        <f>IFERROR(VLOOKUP($B122,'[4]NUM8.1'!$H$3:$P$174,2,FALSE),0)</f>
        <v>4</v>
      </c>
      <c r="F122" s="98">
        <f>IFERROR(VLOOKUP($B122,'[4]NUM8.1'!$H$3:$P$174,3,FALSE),0)</f>
        <v>5</v>
      </c>
      <c r="G122" s="98">
        <f>IFERROR(VLOOKUP($B122,'[4]NUM8.1'!$H$3:$P$174,4,FALSE),0)</f>
        <v>4</v>
      </c>
      <c r="H122" s="98">
        <f>IFERROR(VLOOKUP($B122,'[4]NUM8.1'!$H$3:$P$174,5,FALSE),0)</f>
        <v>7</v>
      </c>
      <c r="I122" s="98">
        <f>IFERROR(VLOOKUP($B122,'[4]NUM8.1'!$H$3:$P$174,6,FALSE),0)</f>
        <v>30</v>
      </c>
      <c r="J122" s="98">
        <f>IFERROR(VLOOKUP($B122,'[4]NUM8.1'!$H$3:$P$174,7,FALSE),0)</f>
        <v>9</v>
      </c>
      <c r="K122" s="98">
        <f>IFERROR(VLOOKUP($B122,'[4]NUM8.1'!$H$3:$P$174,8,FALSE),0)</f>
        <v>12</v>
      </c>
      <c r="L122" s="87"/>
      <c r="M122" s="87"/>
      <c r="N122" s="87"/>
      <c r="O122" s="86"/>
      <c r="P122" s="86"/>
      <c r="Q122" s="6">
        <f t="shared" ref="Q122:Q134" si="104">SUM(E122:P122)</f>
        <v>71</v>
      </c>
      <c r="R122" s="4"/>
      <c r="S122" s="15">
        <f>IFERROR(VLOOKUP($B122,'[1]DEN8.1'!$H$3:$J$159,2,FALSE),0)</f>
        <v>213</v>
      </c>
      <c r="T122" s="45">
        <f t="shared" ref="T122:T134" si="105">+S122+(Z122+AA122+AB122+AC122)-(AM122+AN122+AO122+AP122)</f>
        <v>235</v>
      </c>
      <c r="U122" s="15">
        <f>IFERROR(VLOOKUP($B122,'[4]DEN8.1'!$H$3:$J$175,2,FALSE),0)</f>
        <v>202</v>
      </c>
      <c r="V122" s="3"/>
      <c r="W122" s="3"/>
      <c r="X122" s="6"/>
      <c r="Y122" s="9"/>
      <c r="Z122" s="98">
        <f>IFERROR(VLOOKUP($B122,'[4]ACT DEN8.1'!$H$3:$P$151,2,FALSE),0)</f>
        <v>5</v>
      </c>
      <c r="AA122" s="98">
        <f>IFERROR(VLOOKUP($B122,'[4]ACT DEN8.1'!$H$3:$P$151,3,FALSE),0)</f>
        <v>7</v>
      </c>
      <c r="AB122" s="98">
        <f>IFERROR(VLOOKUP($B122,'[4]ACT DEN8.1'!$H$3:$P$151,4,FALSE),0)</f>
        <v>10</v>
      </c>
      <c r="AC122" s="98">
        <f>IFERROR(VLOOKUP($B122,'[4]ACT DEN8.1'!$H$3:$P$151,5,FALSE),0)</f>
        <v>1</v>
      </c>
      <c r="AD122" s="98">
        <f>IFERROR(VLOOKUP($B122,'[4]ACT DEN8.1'!$H$3:$P$151,6,FALSE),0)</f>
        <v>3</v>
      </c>
      <c r="AE122" s="98">
        <f>IFERROR(VLOOKUP($B122,'[4]ACT DEN8.1'!$H$3:$P$151,7,FALSE),0)</f>
        <v>7</v>
      </c>
      <c r="AF122" s="98">
        <f>IFERROR(VLOOKUP($B122,'[4]ACT DEN8.1'!$H$3:$P$151,8,FALSE),0)</f>
        <v>2</v>
      </c>
      <c r="AG122" s="87"/>
      <c r="AH122" s="87"/>
      <c r="AI122" s="87"/>
      <c r="AJ122" s="86"/>
      <c r="AK122" s="86"/>
      <c r="AL122" s="6">
        <f t="shared" si="53"/>
        <v>35</v>
      </c>
      <c r="AM122" s="98">
        <f>IFERROR(VLOOKUP($B122,'[4]ACT DEN8.1'!$Z$3:$AH$126,2,FALSE),0)</f>
        <v>0</v>
      </c>
      <c r="AN122" s="98">
        <f>IFERROR(VLOOKUP($B122,'[4]ACT DEN8.1'!$Z$3:$AH$126,3,FALSE),0)</f>
        <v>1</v>
      </c>
      <c r="AO122" s="98">
        <f>IFERROR(VLOOKUP($B122,'[4]ACT DEN8.1'!$Z$3:$AH$126,4,FALSE),0)</f>
        <v>0</v>
      </c>
      <c r="AP122" s="98">
        <f>IFERROR(VLOOKUP($B122,'[4]ACT DEN8.1'!$Z$3:$AH$126,5,FALSE),0)</f>
        <v>0</v>
      </c>
      <c r="AQ122" s="98">
        <f>IFERROR(VLOOKUP($B122,'[4]ACT DEN8.1'!$Z$3:$AH$126,6,FALSE),0)</f>
        <v>1</v>
      </c>
      <c r="AR122" s="98">
        <f>IFERROR(VLOOKUP($B122,'[4]ACT DEN8.1'!$Z$3:$AH$126,7,FALSE),0)</f>
        <v>0</v>
      </c>
      <c r="AS122" s="98">
        <f>IFERROR(VLOOKUP($B122,'[4]ACT DEN8.1'!$Z$3:$AH$126,8,FALSE),0)</f>
        <v>0</v>
      </c>
      <c r="AT122" s="86"/>
      <c r="AU122" s="86"/>
      <c r="AV122" s="86"/>
      <c r="AW122" s="86"/>
      <c r="AX122" s="86"/>
      <c r="AY122" s="6">
        <f t="shared" si="54"/>
        <v>2</v>
      </c>
    </row>
    <row r="123" spans="1:51" s="61" customFormat="1" ht="15" thickBot="1" x14ac:dyDescent="0.25">
      <c r="A123" s="1" t="s">
        <v>161</v>
      </c>
      <c r="B123" s="184" t="s">
        <v>149</v>
      </c>
      <c r="C123" s="59"/>
      <c r="D123" s="89"/>
      <c r="E123" s="98">
        <f>IFERROR(VLOOKUP($B123,'[4]NUM8.1'!$H$3:$P$174,2,FALSE),0)</f>
        <v>20</v>
      </c>
      <c r="F123" s="98">
        <f>IFERROR(VLOOKUP($B123,'[4]NUM8.1'!$H$3:$P$174,3,FALSE),0)</f>
        <v>20</v>
      </c>
      <c r="G123" s="98">
        <f>IFERROR(VLOOKUP($B123,'[4]NUM8.1'!$H$3:$P$174,4,FALSE),0)</f>
        <v>7</v>
      </c>
      <c r="H123" s="98">
        <f>IFERROR(VLOOKUP($B123,'[4]NUM8.1'!$H$3:$P$174,5,FALSE),0)</f>
        <v>0</v>
      </c>
      <c r="I123" s="98">
        <f>IFERROR(VLOOKUP($B123,'[4]NUM8.1'!$H$3:$P$174,6,FALSE),0)</f>
        <v>2</v>
      </c>
      <c r="J123" s="98">
        <f>IFERROR(VLOOKUP($B123,'[4]NUM8.1'!$H$3:$P$174,7,FALSE),0)</f>
        <v>14</v>
      </c>
      <c r="K123" s="98">
        <f>IFERROR(VLOOKUP($B123,'[4]NUM8.1'!$H$3:$P$174,8,FALSE),0)</f>
        <v>17</v>
      </c>
      <c r="L123" s="87"/>
      <c r="M123" s="87"/>
      <c r="N123" s="87"/>
      <c r="O123" s="86"/>
      <c r="P123" s="86"/>
      <c r="Q123" s="6">
        <f t="shared" si="104"/>
        <v>80</v>
      </c>
      <c r="R123" s="4"/>
      <c r="S123" s="15">
        <f>IFERROR(VLOOKUP($B123,'[1]DEN8.1'!$H$3:$J$159,2,FALSE),0)</f>
        <v>119</v>
      </c>
      <c r="T123" s="45">
        <f t="shared" si="105"/>
        <v>127</v>
      </c>
      <c r="U123" s="15">
        <f>IFERROR(VLOOKUP($B123,'[4]DEN8.1'!$H$3:$J$175,2,FALSE),0)</f>
        <v>150</v>
      </c>
      <c r="V123" s="3"/>
      <c r="W123" s="3"/>
      <c r="X123" s="6"/>
      <c r="Y123" s="9"/>
      <c r="Z123" s="98">
        <f>IFERROR(VLOOKUP($B123,'[4]ACT DEN8.1'!$H$3:$P$151,2,FALSE),0)</f>
        <v>4</v>
      </c>
      <c r="AA123" s="98">
        <f>IFERROR(VLOOKUP($B123,'[4]ACT DEN8.1'!$H$3:$P$151,3,FALSE),0)</f>
        <v>4</v>
      </c>
      <c r="AB123" s="98">
        <f>IFERROR(VLOOKUP($B123,'[4]ACT DEN8.1'!$H$3:$P$151,4,FALSE),0)</f>
        <v>0</v>
      </c>
      <c r="AC123" s="98">
        <f>IFERROR(VLOOKUP($B123,'[4]ACT DEN8.1'!$H$3:$P$151,5,FALSE),0)</f>
        <v>0</v>
      </c>
      <c r="AD123" s="98">
        <f>IFERROR(VLOOKUP($B123,'[4]ACT DEN8.1'!$H$3:$P$151,6,FALSE),0)</f>
        <v>0</v>
      </c>
      <c r="AE123" s="98">
        <f>IFERROR(VLOOKUP($B123,'[4]ACT DEN8.1'!$H$3:$P$151,7,FALSE),0)</f>
        <v>4</v>
      </c>
      <c r="AF123" s="98">
        <f>IFERROR(VLOOKUP($B123,'[4]ACT DEN8.1'!$H$3:$P$151,8,FALSE),0)</f>
        <v>1</v>
      </c>
      <c r="AG123" s="87"/>
      <c r="AH123" s="87"/>
      <c r="AI123" s="87"/>
      <c r="AJ123" s="86"/>
      <c r="AK123" s="86"/>
      <c r="AL123" s="6">
        <f t="shared" si="53"/>
        <v>13</v>
      </c>
      <c r="AM123" s="98">
        <f>IFERROR(VLOOKUP($B123,'[4]ACT DEN8.1'!$Z$3:$AH$126,2,FALSE),0)</f>
        <v>0</v>
      </c>
      <c r="AN123" s="98">
        <f>IFERROR(VLOOKUP($B123,'[4]ACT DEN8.1'!$Z$3:$AH$126,3,FALSE),0)</f>
        <v>0</v>
      </c>
      <c r="AO123" s="98">
        <f>IFERROR(VLOOKUP($B123,'[4]ACT DEN8.1'!$Z$3:$AH$126,4,FALSE),0)</f>
        <v>0</v>
      </c>
      <c r="AP123" s="98">
        <f>IFERROR(VLOOKUP($B123,'[4]ACT DEN8.1'!$Z$3:$AH$126,5,FALSE),0)</f>
        <v>0</v>
      </c>
      <c r="AQ123" s="98">
        <f>IFERROR(VLOOKUP($B123,'[4]ACT DEN8.1'!$Z$3:$AH$126,6,FALSE),0)</f>
        <v>0</v>
      </c>
      <c r="AR123" s="98">
        <f>IFERROR(VLOOKUP($B123,'[4]ACT DEN8.1'!$Z$3:$AH$126,7,FALSE),0)</f>
        <v>0</v>
      </c>
      <c r="AS123" s="98">
        <f>IFERROR(VLOOKUP($B123,'[4]ACT DEN8.1'!$Z$3:$AH$126,8,FALSE),0)</f>
        <v>2</v>
      </c>
      <c r="AT123" s="86"/>
      <c r="AU123" s="86"/>
      <c r="AV123" s="86"/>
      <c r="AW123" s="86"/>
      <c r="AX123" s="86"/>
      <c r="AY123" s="6">
        <f t="shared" si="54"/>
        <v>2</v>
      </c>
    </row>
    <row r="124" spans="1:51" s="61" customFormat="1" ht="15" thickBot="1" x14ac:dyDescent="0.25">
      <c r="A124" s="1" t="s">
        <v>161</v>
      </c>
      <c r="B124" s="184" t="s">
        <v>150</v>
      </c>
      <c r="C124" s="59"/>
      <c r="D124" s="89"/>
      <c r="E124" s="98">
        <f>IFERROR(VLOOKUP($B124,'[4]NUM8.1'!$H$3:$P$174,2,FALSE),0)</f>
        <v>3</v>
      </c>
      <c r="F124" s="98">
        <f>IFERROR(VLOOKUP($B124,'[4]NUM8.1'!$H$3:$P$174,3,FALSE),0)</f>
        <v>4</v>
      </c>
      <c r="G124" s="98">
        <f>IFERROR(VLOOKUP($B124,'[4]NUM8.1'!$H$3:$P$174,4,FALSE),0)</f>
        <v>0</v>
      </c>
      <c r="H124" s="98">
        <f>IFERROR(VLOOKUP($B124,'[4]NUM8.1'!$H$3:$P$174,5,FALSE),0)</f>
        <v>3</v>
      </c>
      <c r="I124" s="98">
        <f>IFERROR(VLOOKUP($B124,'[4]NUM8.1'!$H$3:$P$174,6,FALSE),0)</f>
        <v>2</v>
      </c>
      <c r="J124" s="98">
        <f>IFERROR(VLOOKUP($B124,'[4]NUM8.1'!$H$3:$P$174,7,FALSE),0)</f>
        <v>18</v>
      </c>
      <c r="K124" s="98">
        <f>IFERROR(VLOOKUP($B124,'[4]NUM8.1'!$H$3:$P$174,8,FALSE),0)</f>
        <v>18</v>
      </c>
      <c r="L124" s="87"/>
      <c r="M124" s="87"/>
      <c r="N124" s="87"/>
      <c r="O124" s="86"/>
      <c r="P124" s="86"/>
      <c r="Q124" s="6">
        <f t="shared" si="104"/>
        <v>48</v>
      </c>
      <c r="R124" s="4"/>
      <c r="S124" s="15">
        <f>IFERROR(VLOOKUP($B124,'[1]DEN8.1'!$H$3:$J$159,2,FALSE),0)</f>
        <v>99</v>
      </c>
      <c r="T124" s="45">
        <f t="shared" si="105"/>
        <v>96</v>
      </c>
      <c r="U124" s="15">
        <f>IFERROR(VLOOKUP($B124,'[4]DEN8.1'!$H$3:$J$175,2,FALSE),0)</f>
        <v>92</v>
      </c>
      <c r="V124" s="3"/>
      <c r="W124" s="3"/>
      <c r="X124" s="6"/>
      <c r="Y124" s="9"/>
      <c r="Z124" s="98">
        <f>IFERROR(VLOOKUP($B124,'[4]ACT DEN8.1'!$H$3:$P$151,2,FALSE),0)</f>
        <v>1</v>
      </c>
      <c r="AA124" s="98">
        <f>IFERROR(VLOOKUP($B124,'[4]ACT DEN8.1'!$H$3:$P$151,3,FALSE),0)</f>
        <v>1</v>
      </c>
      <c r="AB124" s="98">
        <f>IFERROR(VLOOKUP($B124,'[4]ACT DEN8.1'!$H$3:$P$151,4,FALSE),0)</f>
        <v>1</v>
      </c>
      <c r="AC124" s="98">
        <f>IFERROR(VLOOKUP($B124,'[4]ACT DEN8.1'!$H$3:$P$151,5,FALSE),0)</f>
        <v>0</v>
      </c>
      <c r="AD124" s="98">
        <f>IFERROR(VLOOKUP($B124,'[4]ACT DEN8.1'!$H$3:$P$151,6,FALSE),0)</f>
        <v>2</v>
      </c>
      <c r="AE124" s="98">
        <f>IFERROR(VLOOKUP($B124,'[4]ACT DEN8.1'!$H$3:$P$151,7,FALSE),0)</f>
        <v>0</v>
      </c>
      <c r="AF124" s="98">
        <f>IFERROR(VLOOKUP($B124,'[4]ACT DEN8.1'!$H$3:$P$151,8,FALSE),0)</f>
        <v>1</v>
      </c>
      <c r="AG124" s="87"/>
      <c r="AH124" s="87"/>
      <c r="AI124" s="87"/>
      <c r="AJ124" s="86"/>
      <c r="AK124" s="86"/>
      <c r="AL124" s="6">
        <f t="shared" si="53"/>
        <v>6</v>
      </c>
      <c r="AM124" s="98">
        <f>IFERROR(VLOOKUP($B124,'[4]ACT DEN8.1'!$Z$3:$AH$126,2,FALSE),0)</f>
        <v>0</v>
      </c>
      <c r="AN124" s="98">
        <f>IFERROR(VLOOKUP($B124,'[4]ACT DEN8.1'!$Z$3:$AH$126,3,FALSE),0)</f>
        <v>5</v>
      </c>
      <c r="AO124" s="98">
        <f>IFERROR(VLOOKUP($B124,'[4]ACT DEN8.1'!$Z$3:$AH$126,4,FALSE),0)</f>
        <v>0</v>
      </c>
      <c r="AP124" s="98">
        <f>IFERROR(VLOOKUP($B124,'[4]ACT DEN8.1'!$Z$3:$AH$126,5,FALSE),0)</f>
        <v>1</v>
      </c>
      <c r="AQ124" s="98">
        <f>IFERROR(VLOOKUP($B124,'[4]ACT DEN8.1'!$Z$3:$AH$126,6,FALSE),0)</f>
        <v>0</v>
      </c>
      <c r="AR124" s="98">
        <f>IFERROR(VLOOKUP($B124,'[4]ACT DEN8.1'!$Z$3:$AH$126,7,FALSE),0)</f>
        <v>1</v>
      </c>
      <c r="AS124" s="98">
        <f>IFERROR(VLOOKUP($B124,'[4]ACT DEN8.1'!$Z$3:$AH$126,8,FALSE),0)</f>
        <v>4</v>
      </c>
      <c r="AT124" s="86"/>
      <c r="AU124" s="86"/>
      <c r="AV124" s="86"/>
      <c r="AW124" s="86"/>
      <c r="AX124" s="86"/>
      <c r="AY124" s="6">
        <f t="shared" si="54"/>
        <v>11</v>
      </c>
    </row>
    <row r="125" spans="1:51" s="61" customFormat="1" ht="15" thickBot="1" x14ac:dyDescent="0.25">
      <c r="A125" s="1" t="s">
        <v>161</v>
      </c>
      <c r="B125" s="184" t="s">
        <v>151</v>
      </c>
      <c r="C125" s="59"/>
      <c r="D125" s="89"/>
      <c r="E125" s="98">
        <f>IFERROR(VLOOKUP($B125,'[4]NUM8.1'!$H$3:$P$174,2,FALSE),0)</f>
        <v>2</v>
      </c>
      <c r="F125" s="98">
        <f>IFERROR(VLOOKUP($B125,'[4]NUM8.1'!$H$3:$P$174,3,FALSE),0)</f>
        <v>26</v>
      </c>
      <c r="G125" s="98">
        <f>IFERROR(VLOOKUP($B125,'[4]NUM8.1'!$H$3:$P$174,4,FALSE),0)</f>
        <v>10</v>
      </c>
      <c r="H125" s="98">
        <f>IFERROR(VLOOKUP($B125,'[4]NUM8.1'!$H$3:$P$174,5,FALSE),0)</f>
        <v>7</v>
      </c>
      <c r="I125" s="98">
        <f>IFERROR(VLOOKUP($B125,'[4]NUM8.1'!$H$3:$P$174,6,FALSE),0)</f>
        <v>21</v>
      </c>
      <c r="J125" s="98">
        <f>IFERROR(VLOOKUP($B125,'[4]NUM8.1'!$H$3:$P$174,7,FALSE),0)</f>
        <v>113</v>
      </c>
      <c r="K125" s="98">
        <f>IFERROR(VLOOKUP($B125,'[4]NUM8.1'!$H$3:$P$174,8,FALSE),0)</f>
        <v>34</v>
      </c>
      <c r="L125" s="87"/>
      <c r="M125" s="87"/>
      <c r="N125" s="87"/>
      <c r="O125" s="86"/>
      <c r="P125" s="86"/>
      <c r="Q125" s="6">
        <f t="shared" si="104"/>
        <v>213</v>
      </c>
      <c r="R125" s="4"/>
      <c r="S125" s="15">
        <f>IFERROR(VLOOKUP($B125,'[1]DEN8.1'!$H$3:$J$159,2,FALSE),0)</f>
        <v>188</v>
      </c>
      <c r="T125" s="45">
        <f t="shared" si="105"/>
        <v>201</v>
      </c>
      <c r="U125" s="15">
        <f>IFERROR(VLOOKUP($B125,'[4]DEN8.1'!$H$3:$J$175,2,FALSE),0)</f>
        <v>199</v>
      </c>
      <c r="V125" s="3"/>
      <c r="W125" s="3"/>
      <c r="X125" s="6"/>
      <c r="Y125" s="9"/>
      <c r="Z125" s="98">
        <f>IFERROR(VLOOKUP($B125,'[4]ACT DEN8.1'!$H$3:$P$151,2,FALSE),0)</f>
        <v>1</v>
      </c>
      <c r="AA125" s="98">
        <f>IFERROR(VLOOKUP($B125,'[4]ACT DEN8.1'!$H$3:$P$151,3,FALSE),0)</f>
        <v>7</v>
      </c>
      <c r="AB125" s="98">
        <f>IFERROR(VLOOKUP($B125,'[4]ACT DEN8.1'!$H$3:$P$151,4,FALSE),0)</f>
        <v>3</v>
      </c>
      <c r="AC125" s="98">
        <f>IFERROR(VLOOKUP($B125,'[4]ACT DEN8.1'!$H$3:$P$151,5,FALSE),0)</f>
        <v>3</v>
      </c>
      <c r="AD125" s="98">
        <f>IFERROR(VLOOKUP($B125,'[4]ACT DEN8.1'!$H$3:$P$151,6,FALSE),0)</f>
        <v>4</v>
      </c>
      <c r="AE125" s="98">
        <f>IFERROR(VLOOKUP($B125,'[4]ACT DEN8.1'!$H$3:$P$151,7,FALSE),0)</f>
        <v>6</v>
      </c>
      <c r="AF125" s="98">
        <f>IFERROR(VLOOKUP($B125,'[4]ACT DEN8.1'!$H$3:$P$151,8,FALSE),0)</f>
        <v>4</v>
      </c>
      <c r="AG125" s="87"/>
      <c r="AH125" s="87"/>
      <c r="AI125" s="87"/>
      <c r="AJ125" s="86"/>
      <c r="AK125" s="86"/>
      <c r="AL125" s="6">
        <f t="shared" si="53"/>
        <v>28</v>
      </c>
      <c r="AM125" s="98">
        <f>IFERROR(VLOOKUP($B125,'[4]ACT DEN8.1'!$Z$3:$AH$126,2,FALSE),0)</f>
        <v>0</v>
      </c>
      <c r="AN125" s="98">
        <f>IFERROR(VLOOKUP($B125,'[4]ACT DEN8.1'!$Z$3:$AH$126,3,FALSE),0)</f>
        <v>0</v>
      </c>
      <c r="AO125" s="98">
        <f>IFERROR(VLOOKUP($B125,'[4]ACT DEN8.1'!$Z$3:$AH$126,4,FALSE),0)</f>
        <v>1</v>
      </c>
      <c r="AP125" s="98">
        <f>IFERROR(VLOOKUP($B125,'[4]ACT DEN8.1'!$Z$3:$AH$126,5,FALSE),0)</f>
        <v>0</v>
      </c>
      <c r="AQ125" s="98">
        <f>IFERROR(VLOOKUP($B125,'[4]ACT DEN8.1'!$Z$3:$AH$126,6,FALSE),0)</f>
        <v>0</v>
      </c>
      <c r="AR125" s="98">
        <f>IFERROR(VLOOKUP($B125,'[4]ACT DEN8.1'!$Z$3:$AH$126,7,FALSE),0)</f>
        <v>0</v>
      </c>
      <c r="AS125" s="98">
        <f>IFERROR(VLOOKUP($B125,'[4]ACT DEN8.1'!$Z$3:$AH$126,8,FALSE),0)</f>
        <v>0</v>
      </c>
      <c r="AT125" s="86"/>
      <c r="AU125" s="86"/>
      <c r="AV125" s="86"/>
      <c r="AW125" s="86"/>
      <c r="AX125" s="86"/>
      <c r="AY125" s="6">
        <f t="shared" si="54"/>
        <v>1</v>
      </c>
    </row>
    <row r="126" spans="1:51" s="61" customFormat="1" ht="15" thickBot="1" x14ac:dyDescent="0.25">
      <c r="A126" s="1" t="s">
        <v>161</v>
      </c>
      <c r="B126" s="184" t="s">
        <v>152</v>
      </c>
      <c r="C126" s="59"/>
      <c r="D126" s="89"/>
      <c r="E126" s="98">
        <f>IFERROR(VLOOKUP($B126,'[4]NUM8.1'!$H$3:$P$174,2,FALSE),0)</f>
        <v>1</v>
      </c>
      <c r="F126" s="98">
        <f>IFERROR(VLOOKUP($B126,'[4]NUM8.1'!$H$3:$P$174,3,FALSE),0)</f>
        <v>0</v>
      </c>
      <c r="G126" s="98">
        <f>IFERROR(VLOOKUP($B126,'[4]NUM8.1'!$H$3:$P$174,4,FALSE),0)</f>
        <v>0</v>
      </c>
      <c r="H126" s="98">
        <f>IFERROR(VLOOKUP($B126,'[4]NUM8.1'!$H$3:$P$174,5,FALSE),0)</f>
        <v>1</v>
      </c>
      <c r="I126" s="98">
        <f>IFERROR(VLOOKUP($B126,'[4]NUM8.1'!$H$3:$P$174,6,FALSE),0)</f>
        <v>1</v>
      </c>
      <c r="J126" s="98">
        <f>IFERROR(VLOOKUP($B126,'[4]NUM8.1'!$H$3:$P$174,7,FALSE),0)</f>
        <v>1</v>
      </c>
      <c r="K126" s="98">
        <f>IFERROR(VLOOKUP($B126,'[4]NUM8.1'!$H$3:$P$174,8,FALSE),0)</f>
        <v>17</v>
      </c>
      <c r="L126" s="87"/>
      <c r="M126" s="87"/>
      <c r="N126" s="87"/>
      <c r="O126" s="86"/>
      <c r="P126" s="86"/>
      <c r="Q126" s="6">
        <f t="shared" si="104"/>
        <v>21</v>
      </c>
      <c r="R126" s="4"/>
      <c r="S126" s="15">
        <f>IFERROR(VLOOKUP($B126,'[1]DEN8.1'!$H$3:$J$159,2,FALSE),0)</f>
        <v>17</v>
      </c>
      <c r="T126" s="45">
        <f t="shared" si="105"/>
        <v>17</v>
      </c>
      <c r="U126" s="15">
        <f>IFERROR(VLOOKUP($B126,'[4]DEN8.1'!$H$3:$J$175,2,FALSE),0)</f>
        <v>10</v>
      </c>
      <c r="V126" s="3"/>
      <c r="W126" s="3"/>
      <c r="X126" s="6"/>
      <c r="Y126" s="9"/>
      <c r="Z126" s="98">
        <f>IFERROR(VLOOKUP($B126,'[4]ACT DEN8.1'!$H$3:$P$151,2,FALSE),0)</f>
        <v>0</v>
      </c>
      <c r="AA126" s="98">
        <f>IFERROR(VLOOKUP($B126,'[4]ACT DEN8.1'!$H$3:$P$151,3,FALSE),0)</f>
        <v>0</v>
      </c>
      <c r="AB126" s="98">
        <f>IFERROR(VLOOKUP($B126,'[4]ACT DEN8.1'!$H$3:$P$151,4,FALSE),0)</f>
        <v>0</v>
      </c>
      <c r="AC126" s="98">
        <f>IFERROR(VLOOKUP($B126,'[4]ACT DEN8.1'!$H$3:$P$151,5,FALSE),0)</f>
        <v>0</v>
      </c>
      <c r="AD126" s="98">
        <f>IFERROR(VLOOKUP($B126,'[4]ACT DEN8.1'!$H$3:$P$151,6,FALSE),0)</f>
        <v>0</v>
      </c>
      <c r="AE126" s="98">
        <f>IFERROR(VLOOKUP($B126,'[4]ACT DEN8.1'!$H$3:$P$151,7,FALSE),0)</f>
        <v>0</v>
      </c>
      <c r="AF126" s="98">
        <f>IFERROR(VLOOKUP($B126,'[4]ACT DEN8.1'!$H$3:$P$151,8,FALSE),0)</f>
        <v>0</v>
      </c>
      <c r="AG126" s="87"/>
      <c r="AH126" s="87"/>
      <c r="AI126" s="87"/>
      <c r="AJ126" s="86"/>
      <c r="AK126" s="86"/>
      <c r="AL126" s="6">
        <f t="shared" si="53"/>
        <v>0</v>
      </c>
      <c r="AM126" s="98">
        <f>IFERROR(VLOOKUP($B126,'[4]ACT DEN8.1'!$Z$3:$AH$126,2,FALSE),0)</f>
        <v>0</v>
      </c>
      <c r="AN126" s="98">
        <f>IFERROR(VLOOKUP($B126,'[4]ACT DEN8.1'!$Z$3:$AH$126,3,FALSE),0)</f>
        <v>0</v>
      </c>
      <c r="AO126" s="98">
        <f>IFERROR(VLOOKUP($B126,'[4]ACT DEN8.1'!$Z$3:$AH$126,4,FALSE),0)</f>
        <v>0</v>
      </c>
      <c r="AP126" s="98">
        <f>IFERROR(VLOOKUP($B126,'[4]ACT DEN8.1'!$Z$3:$AH$126,5,FALSE),0)</f>
        <v>0</v>
      </c>
      <c r="AQ126" s="98">
        <f>IFERROR(VLOOKUP($B126,'[4]ACT DEN8.1'!$Z$3:$AH$126,6,FALSE),0)</f>
        <v>0</v>
      </c>
      <c r="AR126" s="98">
        <f>IFERROR(VLOOKUP($B126,'[4]ACT DEN8.1'!$Z$3:$AH$126,7,FALSE),0)</f>
        <v>0</v>
      </c>
      <c r="AS126" s="98">
        <f>IFERROR(VLOOKUP($B126,'[4]ACT DEN8.1'!$Z$3:$AH$126,8,FALSE),0)</f>
        <v>0</v>
      </c>
      <c r="AT126" s="86"/>
      <c r="AU126" s="86"/>
      <c r="AV126" s="86"/>
      <c r="AW126" s="86"/>
      <c r="AX126" s="86"/>
      <c r="AY126" s="6">
        <f t="shared" si="54"/>
        <v>0</v>
      </c>
    </row>
    <row r="127" spans="1:51" s="61" customFormat="1" ht="15" thickBot="1" x14ac:dyDescent="0.25">
      <c r="A127" s="1" t="s">
        <v>161</v>
      </c>
      <c r="B127" s="184" t="s">
        <v>153</v>
      </c>
      <c r="C127" s="59"/>
      <c r="D127" s="89"/>
      <c r="E127" s="98">
        <f>IFERROR(VLOOKUP($B127,'[4]NUM8.1'!$H$3:$P$174,2,FALSE),0)</f>
        <v>3</v>
      </c>
      <c r="F127" s="98">
        <f>IFERROR(VLOOKUP($B127,'[4]NUM8.1'!$H$3:$P$174,3,FALSE),0)</f>
        <v>14</v>
      </c>
      <c r="G127" s="98">
        <f>IFERROR(VLOOKUP($B127,'[4]NUM8.1'!$H$3:$P$174,4,FALSE),0)</f>
        <v>1</v>
      </c>
      <c r="H127" s="98">
        <f>IFERROR(VLOOKUP($B127,'[4]NUM8.1'!$H$3:$P$174,5,FALSE),0)</f>
        <v>1</v>
      </c>
      <c r="I127" s="98">
        <f>IFERROR(VLOOKUP($B127,'[4]NUM8.1'!$H$3:$P$174,6,FALSE),0)</f>
        <v>2</v>
      </c>
      <c r="J127" s="98">
        <f>IFERROR(VLOOKUP($B127,'[4]NUM8.1'!$H$3:$P$174,7,FALSE),0)</f>
        <v>2</v>
      </c>
      <c r="K127" s="98">
        <f>IFERROR(VLOOKUP($B127,'[4]NUM8.1'!$H$3:$P$174,8,FALSE),0)</f>
        <v>7</v>
      </c>
      <c r="L127" s="87"/>
      <c r="M127" s="87"/>
      <c r="N127" s="87"/>
      <c r="O127" s="86"/>
      <c r="P127" s="86"/>
      <c r="Q127" s="6">
        <f t="shared" si="104"/>
        <v>30</v>
      </c>
      <c r="R127" s="4"/>
      <c r="S127" s="15">
        <f>IFERROR(VLOOKUP($B127,'[1]DEN8.1'!$H$3:$J$159,2,FALSE),0)</f>
        <v>14</v>
      </c>
      <c r="T127" s="45">
        <f t="shared" si="105"/>
        <v>15</v>
      </c>
      <c r="U127" s="15">
        <f>IFERROR(VLOOKUP($B127,'[4]DEN8.1'!$H$3:$J$175,2,FALSE),0)</f>
        <v>18</v>
      </c>
      <c r="V127" s="3"/>
      <c r="W127" s="3"/>
      <c r="X127" s="6"/>
      <c r="Y127" s="9"/>
      <c r="Z127" s="98">
        <f>IFERROR(VLOOKUP($B127,'[4]ACT DEN8.1'!$H$3:$P$151,2,FALSE),0)</f>
        <v>1</v>
      </c>
      <c r="AA127" s="98">
        <f>IFERROR(VLOOKUP($B127,'[4]ACT DEN8.1'!$H$3:$P$151,3,FALSE),0)</f>
        <v>0</v>
      </c>
      <c r="AB127" s="98">
        <f>IFERROR(VLOOKUP($B127,'[4]ACT DEN8.1'!$H$3:$P$151,4,FALSE),0)</f>
        <v>0</v>
      </c>
      <c r="AC127" s="98">
        <f>IFERROR(VLOOKUP($B127,'[4]ACT DEN8.1'!$H$3:$P$151,5,FALSE),0)</f>
        <v>0</v>
      </c>
      <c r="AD127" s="98">
        <f>IFERROR(VLOOKUP($B127,'[4]ACT DEN8.1'!$H$3:$P$151,6,FALSE),0)</f>
        <v>0</v>
      </c>
      <c r="AE127" s="98">
        <f>IFERROR(VLOOKUP($B127,'[4]ACT DEN8.1'!$H$3:$P$151,7,FALSE),0)</f>
        <v>0</v>
      </c>
      <c r="AF127" s="98">
        <f>IFERROR(VLOOKUP($B127,'[4]ACT DEN8.1'!$H$3:$P$151,8,FALSE),0)</f>
        <v>0</v>
      </c>
      <c r="AG127" s="87"/>
      <c r="AH127" s="87"/>
      <c r="AI127" s="87"/>
      <c r="AJ127" s="86"/>
      <c r="AK127" s="86"/>
      <c r="AL127" s="6">
        <f t="shared" si="53"/>
        <v>1</v>
      </c>
      <c r="AM127" s="98">
        <f>IFERROR(VLOOKUP($B127,'[4]ACT DEN8.1'!$Z$3:$AH$126,2,FALSE),0)</f>
        <v>0</v>
      </c>
      <c r="AN127" s="98">
        <f>IFERROR(VLOOKUP($B127,'[4]ACT DEN8.1'!$Z$3:$AH$126,3,FALSE),0)</f>
        <v>0</v>
      </c>
      <c r="AO127" s="98">
        <f>IFERROR(VLOOKUP($B127,'[4]ACT DEN8.1'!$Z$3:$AH$126,4,FALSE),0)</f>
        <v>0</v>
      </c>
      <c r="AP127" s="98">
        <f>IFERROR(VLOOKUP($B127,'[4]ACT DEN8.1'!$Z$3:$AH$126,5,FALSE),0)</f>
        <v>0</v>
      </c>
      <c r="AQ127" s="98">
        <f>IFERROR(VLOOKUP($B127,'[4]ACT DEN8.1'!$Z$3:$AH$126,6,FALSE),0)</f>
        <v>0</v>
      </c>
      <c r="AR127" s="98">
        <f>IFERROR(VLOOKUP($B127,'[4]ACT DEN8.1'!$Z$3:$AH$126,7,FALSE),0)</f>
        <v>0</v>
      </c>
      <c r="AS127" s="98">
        <f>IFERROR(VLOOKUP($B127,'[4]ACT DEN8.1'!$Z$3:$AH$126,8,FALSE),0)</f>
        <v>0</v>
      </c>
      <c r="AT127" s="86"/>
      <c r="AU127" s="86"/>
      <c r="AV127" s="86"/>
      <c r="AW127" s="86"/>
      <c r="AX127" s="86"/>
      <c r="AY127" s="6">
        <f t="shared" si="54"/>
        <v>0</v>
      </c>
    </row>
    <row r="128" spans="1:51" s="61" customFormat="1" ht="15" thickBot="1" x14ac:dyDescent="0.25">
      <c r="A128" s="1" t="s">
        <v>161</v>
      </c>
      <c r="B128" s="184" t="s">
        <v>154</v>
      </c>
      <c r="C128" s="59"/>
      <c r="D128" s="89"/>
      <c r="E128" s="98">
        <f>IFERROR(VLOOKUP($B128,'[4]NUM8.1'!$H$3:$P$174,2,FALSE),0)</f>
        <v>4</v>
      </c>
      <c r="F128" s="98">
        <f>IFERROR(VLOOKUP($B128,'[4]NUM8.1'!$H$3:$P$174,3,FALSE),0)</f>
        <v>4</v>
      </c>
      <c r="G128" s="98">
        <f>IFERROR(VLOOKUP($B128,'[4]NUM8.1'!$H$3:$P$174,4,FALSE),0)</f>
        <v>3</v>
      </c>
      <c r="H128" s="98">
        <f>IFERROR(VLOOKUP($B128,'[4]NUM8.1'!$H$3:$P$174,5,FALSE),0)</f>
        <v>2</v>
      </c>
      <c r="I128" s="98">
        <f>IFERROR(VLOOKUP($B128,'[4]NUM8.1'!$H$3:$P$174,6,FALSE),0)</f>
        <v>1</v>
      </c>
      <c r="J128" s="98">
        <f>IFERROR(VLOOKUP($B128,'[4]NUM8.1'!$H$3:$P$174,7,FALSE),0)</f>
        <v>2</v>
      </c>
      <c r="K128" s="98">
        <f>IFERROR(VLOOKUP($B128,'[4]NUM8.1'!$H$3:$P$174,8,FALSE),0)</f>
        <v>4</v>
      </c>
      <c r="L128" s="87"/>
      <c r="M128" s="87"/>
      <c r="N128" s="87"/>
      <c r="O128" s="86"/>
      <c r="P128" s="86"/>
      <c r="Q128" s="6">
        <f t="shared" si="104"/>
        <v>20</v>
      </c>
      <c r="R128" s="4"/>
      <c r="S128" s="15">
        <f>IFERROR(VLOOKUP($B128,'[1]DEN8.1'!$H$3:$J$159,2,FALSE),0)</f>
        <v>10</v>
      </c>
      <c r="T128" s="45">
        <f t="shared" si="105"/>
        <v>11</v>
      </c>
      <c r="U128" s="15">
        <f>IFERROR(VLOOKUP($B128,'[4]DEN8.1'!$H$3:$J$175,2,FALSE),0)</f>
        <v>17</v>
      </c>
      <c r="V128" s="3"/>
      <c r="W128" s="3"/>
      <c r="X128" s="6"/>
      <c r="Y128" s="9"/>
      <c r="Z128" s="98">
        <f>IFERROR(VLOOKUP($B128,'[4]ACT DEN8.1'!$H$3:$P$151,2,FALSE),0)</f>
        <v>0</v>
      </c>
      <c r="AA128" s="98">
        <f>IFERROR(VLOOKUP($B128,'[4]ACT DEN8.1'!$H$3:$P$151,3,FALSE),0)</f>
        <v>0</v>
      </c>
      <c r="AB128" s="98">
        <f>IFERROR(VLOOKUP($B128,'[4]ACT DEN8.1'!$H$3:$P$151,4,FALSE),0)</f>
        <v>1</v>
      </c>
      <c r="AC128" s="98">
        <f>IFERROR(VLOOKUP($B128,'[4]ACT DEN8.1'!$H$3:$P$151,5,FALSE),0)</f>
        <v>0</v>
      </c>
      <c r="AD128" s="98">
        <f>IFERROR(VLOOKUP($B128,'[4]ACT DEN8.1'!$H$3:$P$151,6,FALSE),0)</f>
        <v>0</v>
      </c>
      <c r="AE128" s="98">
        <f>IFERROR(VLOOKUP($B128,'[4]ACT DEN8.1'!$H$3:$P$151,7,FALSE),0)</f>
        <v>0</v>
      </c>
      <c r="AF128" s="98">
        <f>IFERROR(VLOOKUP($B128,'[4]ACT DEN8.1'!$H$3:$P$151,8,FALSE),0)</f>
        <v>0</v>
      </c>
      <c r="AG128" s="87"/>
      <c r="AH128" s="87"/>
      <c r="AI128" s="87"/>
      <c r="AJ128" s="86"/>
      <c r="AK128" s="86"/>
      <c r="AL128" s="6">
        <f t="shared" si="53"/>
        <v>1</v>
      </c>
      <c r="AM128" s="98">
        <f>IFERROR(VLOOKUP($B128,'[4]ACT DEN8.1'!$Z$3:$AH$126,2,FALSE),0)</f>
        <v>0</v>
      </c>
      <c r="AN128" s="98">
        <f>IFERROR(VLOOKUP($B128,'[4]ACT DEN8.1'!$Z$3:$AH$126,3,FALSE),0)</f>
        <v>0</v>
      </c>
      <c r="AO128" s="98">
        <f>IFERROR(VLOOKUP($B128,'[4]ACT DEN8.1'!$Z$3:$AH$126,4,FALSE),0)</f>
        <v>0</v>
      </c>
      <c r="AP128" s="98">
        <f>IFERROR(VLOOKUP($B128,'[4]ACT DEN8.1'!$Z$3:$AH$126,5,FALSE),0)</f>
        <v>0</v>
      </c>
      <c r="AQ128" s="98">
        <f>IFERROR(VLOOKUP($B128,'[4]ACT DEN8.1'!$Z$3:$AH$126,6,FALSE),0)</f>
        <v>0</v>
      </c>
      <c r="AR128" s="98">
        <f>IFERROR(VLOOKUP($B128,'[4]ACT DEN8.1'!$Z$3:$AH$126,7,FALSE),0)</f>
        <v>0</v>
      </c>
      <c r="AS128" s="98">
        <f>IFERROR(VLOOKUP($B128,'[4]ACT DEN8.1'!$Z$3:$AH$126,8,FALSE),0)</f>
        <v>0</v>
      </c>
      <c r="AT128" s="86"/>
      <c r="AU128" s="86"/>
      <c r="AV128" s="86"/>
      <c r="AW128" s="86"/>
      <c r="AX128" s="86"/>
      <c r="AY128" s="6">
        <f t="shared" si="54"/>
        <v>0</v>
      </c>
    </row>
    <row r="129" spans="1:51" s="61" customFormat="1" ht="15" thickBot="1" x14ac:dyDescent="0.25">
      <c r="A129" s="1" t="s">
        <v>161</v>
      </c>
      <c r="B129" s="184" t="s">
        <v>155</v>
      </c>
      <c r="C129" s="59"/>
      <c r="D129" s="89"/>
      <c r="E129" s="98">
        <f>IFERROR(VLOOKUP($B129,'[4]NUM8.1'!$H$3:$P$174,2,FALSE),0)</f>
        <v>0</v>
      </c>
      <c r="F129" s="98">
        <f>IFERROR(VLOOKUP($B129,'[4]NUM8.1'!$H$3:$P$174,3,FALSE),0)</f>
        <v>1</v>
      </c>
      <c r="G129" s="98">
        <f>IFERROR(VLOOKUP($B129,'[4]NUM8.1'!$H$3:$P$174,4,FALSE),0)</f>
        <v>0</v>
      </c>
      <c r="H129" s="98">
        <f>IFERROR(VLOOKUP($B129,'[4]NUM8.1'!$H$3:$P$174,5,FALSE),0)</f>
        <v>1</v>
      </c>
      <c r="I129" s="98">
        <f>IFERROR(VLOOKUP($B129,'[4]NUM8.1'!$H$3:$P$174,6,FALSE),0)</f>
        <v>6</v>
      </c>
      <c r="J129" s="98">
        <f>IFERROR(VLOOKUP($B129,'[4]NUM8.1'!$H$3:$P$174,7,FALSE),0)</f>
        <v>0</v>
      </c>
      <c r="K129" s="98">
        <f>IFERROR(VLOOKUP($B129,'[4]NUM8.1'!$H$3:$P$174,8,FALSE),0)</f>
        <v>18</v>
      </c>
      <c r="L129" s="87"/>
      <c r="M129" s="87"/>
      <c r="N129" s="87"/>
      <c r="O129" s="86"/>
      <c r="P129" s="86"/>
      <c r="Q129" s="6">
        <f t="shared" si="104"/>
        <v>26</v>
      </c>
      <c r="R129" s="4"/>
      <c r="S129" s="15">
        <f>IFERROR(VLOOKUP($B129,'[1]DEN8.1'!$H$3:$J$159,2,FALSE),0)</f>
        <v>20</v>
      </c>
      <c r="T129" s="45">
        <f t="shared" si="105"/>
        <v>20</v>
      </c>
      <c r="U129" s="15">
        <f>IFERROR(VLOOKUP($B129,'[4]DEN8.1'!$H$3:$J$175,2,FALSE),0)</f>
        <v>14</v>
      </c>
      <c r="V129" s="3"/>
      <c r="W129" s="3"/>
      <c r="X129" s="6"/>
      <c r="Y129" s="9"/>
      <c r="Z129" s="98">
        <f>IFERROR(VLOOKUP($B129,'[4]ACT DEN8.1'!$H$3:$P$151,2,FALSE),0)</f>
        <v>0</v>
      </c>
      <c r="AA129" s="98">
        <f>IFERROR(VLOOKUP($B129,'[4]ACT DEN8.1'!$H$3:$P$151,3,FALSE),0)</f>
        <v>0</v>
      </c>
      <c r="AB129" s="98">
        <f>IFERROR(VLOOKUP($B129,'[4]ACT DEN8.1'!$H$3:$P$151,4,FALSE),0)</f>
        <v>0</v>
      </c>
      <c r="AC129" s="98">
        <f>IFERROR(VLOOKUP($B129,'[4]ACT DEN8.1'!$H$3:$P$151,5,FALSE),0)</f>
        <v>0</v>
      </c>
      <c r="AD129" s="98">
        <f>IFERROR(VLOOKUP($B129,'[4]ACT DEN8.1'!$H$3:$P$151,6,FALSE),0)</f>
        <v>0</v>
      </c>
      <c r="AE129" s="98">
        <f>IFERROR(VLOOKUP($B129,'[4]ACT DEN8.1'!$H$3:$P$151,7,FALSE),0)</f>
        <v>0</v>
      </c>
      <c r="AF129" s="98">
        <f>IFERROR(VLOOKUP($B129,'[4]ACT DEN8.1'!$H$3:$P$151,8,FALSE),0)</f>
        <v>0</v>
      </c>
      <c r="AG129" s="87"/>
      <c r="AH129" s="87"/>
      <c r="AI129" s="87"/>
      <c r="AJ129" s="86"/>
      <c r="AK129" s="86"/>
      <c r="AL129" s="6">
        <f t="shared" si="53"/>
        <v>0</v>
      </c>
      <c r="AM129" s="98">
        <f>IFERROR(VLOOKUP($B129,'[4]ACT DEN8.1'!$Z$3:$AH$126,2,FALSE),0)</f>
        <v>0</v>
      </c>
      <c r="AN129" s="98">
        <f>IFERROR(VLOOKUP($B129,'[4]ACT DEN8.1'!$Z$3:$AH$126,3,FALSE),0)</f>
        <v>0</v>
      </c>
      <c r="AO129" s="98">
        <f>IFERROR(VLOOKUP($B129,'[4]ACT DEN8.1'!$Z$3:$AH$126,4,FALSE),0)</f>
        <v>0</v>
      </c>
      <c r="AP129" s="98">
        <f>IFERROR(VLOOKUP($B129,'[4]ACT DEN8.1'!$Z$3:$AH$126,5,FALSE),0)</f>
        <v>0</v>
      </c>
      <c r="AQ129" s="98">
        <f>IFERROR(VLOOKUP($B129,'[4]ACT DEN8.1'!$Z$3:$AH$126,6,FALSE),0)</f>
        <v>0</v>
      </c>
      <c r="AR129" s="98">
        <f>IFERROR(VLOOKUP($B129,'[4]ACT DEN8.1'!$Z$3:$AH$126,7,FALSE),0)</f>
        <v>0</v>
      </c>
      <c r="AS129" s="98">
        <f>IFERROR(VLOOKUP($B129,'[4]ACT DEN8.1'!$Z$3:$AH$126,8,FALSE),0)</f>
        <v>0</v>
      </c>
      <c r="AT129" s="86"/>
      <c r="AU129" s="86"/>
      <c r="AV129" s="86"/>
      <c r="AW129" s="86"/>
      <c r="AX129" s="86"/>
      <c r="AY129" s="6">
        <f t="shared" si="54"/>
        <v>0</v>
      </c>
    </row>
    <row r="130" spans="1:51" s="61" customFormat="1" ht="15" thickBot="1" x14ac:dyDescent="0.25">
      <c r="A130" s="1" t="s">
        <v>161</v>
      </c>
      <c r="B130" s="184" t="s">
        <v>156</v>
      </c>
      <c r="C130" s="59"/>
      <c r="D130" s="89"/>
      <c r="E130" s="98">
        <f>IFERROR(VLOOKUP($B130,'[4]NUM8.1'!$H$3:$P$174,2,FALSE),0)</f>
        <v>2</v>
      </c>
      <c r="F130" s="98">
        <f>IFERROR(VLOOKUP($B130,'[4]NUM8.1'!$H$3:$P$174,3,FALSE),0)</f>
        <v>5</v>
      </c>
      <c r="G130" s="98">
        <f>IFERROR(VLOOKUP($B130,'[4]NUM8.1'!$H$3:$P$174,4,FALSE),0)</f>
        <v>3</v>
      </c>
      <c r="H130" s="98">
        <f>IFERROR(VLOOKUP($B130,'[4]NUM8.1'!$H$3:$P$174,5,FALSE),0)</f>
        <v>3</v>
      </c>
      <c r="I130" s="98">
        <f>IFERROR(VLOOKUP($B130,'[4]NUM8.1'!$H$3:$P$174,6,FALSE),0)</f>
        <v>3</v>
      </c>
      <c r="J130" s="98">
        <f>IFERROR(VLOOKUP($B130,'[4]NUM8.1'!$H$3:$P$174,7,FALSE),0)</f>
        <v>6</v>
      </c>
      <c r="K130" s="98">
        <f>IFERROR(VLOOKUP($B130,'[4]NUM8.1'!$H$3:$P$174,8,FALSE),0)</f>
        <v>2</v>
      </c>
      <c r="L130" s="87"/>
      <c r="M130" s="87"/>
      <c r="N130" s="87"/>
      <c r="O130" s="86"/>
      <c r="P130" s="86"/>
      <c r="Q130" s="6">
        <f t="shared" si="104"/>
        <v>24</v>
      </c>
      <c r="R130" s="4"/>
      <c r="S130" s="15">
        <f>IFERROR(VLOOKUP($B130,'[1]DEN8.1'!$H$3:$J$159,2,FALSE),0)</f>
        <v>22</v>
      </c>
      <c r="T130" s="45">
        <f t="shared" si="105"/>
        <v>23</v>
      </c>
      <c r="U130" s="15">
        <f>IFERROR(VLOOKUP($B130,'[4]DEN8.1'!$H$3:$J$175,2,FALSE),0)</f>
        <v>20</v>
      </c>
      <c r="V130" s="3"/>
      <c r="W130" s="3"/>
      <c r="X130" s="6"/>
      <c r="Y130" s="9"/>
      <c r="Z130" s="98">
        <f>IFERROR(VLOOKUP($B130,'[4]ACT DEN8.1'!$H$3:$P$151,2,FALSE),0)</f>
        <v>1</v>
      </c>
      <c r="AA130" s="98">
        <f>IFERROR(VLOOKUP($B130,'[4]ACT DEN8.1'!$H$3:$P$151,3,FALSE),0)</f>
        <v>0</v>
      </c>
      <c r="AB130" s="98">
        <f>IFERROR(VLOOKUP($B130,'[4]ACT DEN8.1'!$H$3:$P$151,4,FALSE),0)</f>
        <v>0</v>
      </c>
      <c r="AC130" s="98">
        <f>IFERROR(VLOOKUP($B130,'[4]ACT DEN8.1'!$H$3:$P$151,5,FALSE),0)</f>
        <v>0</v>
      </c>
      <c r="AD130" s="98">
        <f>IFERROR(VLOOKUP($B130,'[4]ACT DEN8.1'!$H$3:$P$151,6,FALSE),0)</f>
        <v>1</v>
      </c>
      <c r="AE130" s="98">
        <f>IFERROR(VLOOKUP($B130,'[4]ACT DEN8.1'!$H$3:$P$151,7,FALSE),0)</f>
        <v>1</v>
      </c>
      <c r="AF130" s="98">
        <f>IFERROR(VLOOKUP($B130,'[4]ACT DEN8.1'!$H$3:$P$151,8,FALSE),0)</f>
        <v>0</v>
      </c>
      <c r="AG130" s="87"/>
      <c r="AH130" s="87"/>
      <c r="AI130" s="87"/>
      <c r="AJ130" s="86"/>
      <c r="AK130" s="86"/>
      <c r="AL130" s="6">
        <f t="shared" si="53"/>
        <v>3</v>
      </c>
      <c r="AM130" s="98">
        <f>IFERROR(VLOOKUP($B130,'[4]ACT DEN8.1'!$Z$3:$AH$126,2,FALSE),0)</f>
        <v>0</v>
      </c>
      <c r="AN130" s="98">
        <f>IFERROR(VLOOKUP($B130,'[4]ACT DEN8.1'!$Z$3:$AH$126,3,FALSE),0)</f>
        <v>0</v>
      </c>
      <c r="AO130" s="98">
        <f>IFERROR(VLOOKUP($B130,'[4]ACT DEN8.1'!$Z$3:$AH$126,4,FALSE),0)</f>
        <v>0</v>
      </c>
      <c r="AP130" s="98">
        <f>IFERROR(VLOOKUP($B130,'[4]ACT DEN8.1'!$Z$3:$AH$126,5,FALSE),0)</f>
        <v>0</v>
      </c>
      <c r="AQ130" s="98">
        <f>IFERROR(VLOOKUP($B130,'[4]ACT DEN8.1'!$Z$3:$AH$126,6,FALSE),0)</f>
        <v>0</v>
      </c>
      <c r="AR130" s="98">
        <f>IFERROR(VLOOKUP($B130,'[4]ACT DEN8.1'!$Z$3:$AH$126,7,FALSE),0)</f>
        <v>0</v>
      </c>
      <c r="AS130" s="98">
        <f>IFERROR(VLOOKUP($B130,'[4]ACT DEN8.1'!$Z$3:$AH$126,8,FALSE),0)</f>
        <v>0</v>
      </c>
      <c r="AT130" s="86"/>
      <c r="AU130" s="86"/>
      <c r="AV130" s="86"/>
      <c r="AW130" s="86"/>
      <c r="AX130" s="86"/>
      <c r="AY130" s="6">
        <f t="shared" si="54"/>
        <v>0</v>
      </c>
    </row>
    <row r="131" spans="1:51" s="61" customFormat="1" ht="15" thickBot="1" x14ac:dyDescent="0.25">
      <c r="A131" s="1" t="s">
        <v>161</v>
      </c>
      <c r="B131" s="184" t="s">
        <v>157</v>
      </c>
      <c r="C131" s="59"/>
      <c r="D131" s="89"/>
      <c r="E131" s="98">
        <f>IFERROR(VLOOKUP($B131,'[4]NUM8.1'!$H$3:$P$174,2,FALSE),0)</f>
        <v>2</v>
      </c>
      <c r="F131" s="98">
        <f>IFERROR(VLOOKUP($B131,'[4]NUM8.1'!$H$3:$P$174,3,FALSE),0)</f>
        <v>7</v>
      </c>
      <c r="G131" s="98">
        <f>IFERROR(VLOOKUP($B131,'[4]NUM8.1'!$H$3:$P$174,4,FALSE),0)</f>
        <v>3</v>
      </c>
      <c r="H131" s="98">
        <f>IFERROR(VLOOKUP($B131,'[4]NUM8.1'!$H$3:$P$174,5,FALSE),0)</f>
        <v>2</v>
      </c>
      <c r="I131" s="98">
        <f>IFERROR(VLOOKUP($B131,'[4]NUM8.1'!$H$3:$P$174,6,FALSE),0)</f>
        <v>4</v>
      </c>
      <c r="J131" s="98">
        <f>IFERROR(VLOOKUP($B131,'[4]NUM8.1'!$H$3:$P$174,7,FALSE),0)</f>
        <v>8</v>
      </c>
      <c r="K131" s="98">
        <f>IFERROR(VLOOKUP($B131,'[4]NUM8.1'!$H$3:$P$174,8,FALSE),0)</f>
        <v>8</v>
      </c>
      <c r="L131" s="87"/>
      <c r="M131" s="87"/>
      <c r="N131" s="87"/>
      <c r="O131" s="86"/>
      <c r="P131" s="86"/>
      <c r="Q131" s="6">
        <f t="shared" si="104"/>
        <v>34</v>
      </c>
      <c r="R131" s="4"/>
      <c r="S131" s="15">
        <f>IFERROR(VLOOKUP($B131,'[1]DEN8.1'!$H$3:$J$159,2,FALSE),0)</f>
        <v>20</v>
      </c>
      <c r="T131" s="45">
        <f t="shared" si="105"/>
        <v>21</v>
      </c>
      <c r="U131" s="15">
        <f>IFERROR(VLOOKUP($B131,'[4]DEN8.1'!$H$3:$J$175,2,FALSE),0)</f>
        <v>24</v>
      </c>
      <c r="V131" s="3"/>
      <c r="W131" s="3"/>
      <c r="X131" s="6"/>
      <c r="Y131" s="9"/>
      <c r="Z131" s="98">
        <f>IFERROR(VLOOKUP($B131,'[4]ACT DEN8.1'!$H$3:$P$151,2,FALSE),0)</f>
        <v>0</v>
      </c>
      <c r="AA131" s="98">
        <f>IFERROR(VLOOKUP($B131,'[4]ACT DEN8.1'!$H$3:$P$151,3,FALSE),0)</f>
        <v>0</v>
      </c>
      <c r="AB131" s="98">
        <f>IFERROR(VLOOKUP($B131,'[4]ACT DEN8.1'!$H$3:$P$151,4,FALSE),0)</f>
        <v>0</v>
      </c>
      <c r="AC131" s="98">
        <f>IFERROR(VLOOKUP($B131,'[4]ACT DEN8.1'!$H$3:$P$151,5,FALSE),0)</f>
        <v>1</v>
      </c>
      <c r="AD131" s="98">
        <f>IFERROR(VLOOKUP($B131,'[4]ACT DEN8.1'!$H$3:$P$151,6,FALSE),0)</f>
        <v>0</v>
      </c>
      <c r="AE131" s="98">
        <f>IFERROR(VLOOKUP($B131,'[4]ACT DEN8.1'!$H$3:$P$151,7,FALSE),0)</f>
        <v>0</v>
      </c>
      <c r="AF131" s="98">
        <f>IFERROR(VLOOKUP($B131,'[4]ACT DEN8.1'!$H$3:$P$151,8,FALSE),0)</f>
        <v>0</v>
      </c>
      <c r="AG131" s="87"/>
      <c r="AH131" s="87"/>
      <c r="AI131" s="87"/>
      <c r="AJ131" s="86"/>
      <c r="AK131" s="86"/>
      <c r="AL131" s="6">
        <f t="shared" si="53"/>
        <v>1</v>
      </c>
      <c r="AM131" s="98">
        <f>IFERROR(VLOOKUP($B131,'[4]ACT DEN8.1'!$Z$3:$AH$126,2,FALSE),0)</f>
        <v>0</v>
      </c>
      <c r="AN131" s="98">
        <f>IFERROR(VLOOKUP($B131,'[4]ACT DEN8.1'!$Z$3:$AH$126,3,FALSE),0)</f>
        <v>0</v>
      </c>
      <c r="AO131" s="98">
        <f>IFERROR(VLOOKUP($B131,'[4]ACT DEN8.1'!$Z$3:$AH$126,4,FALSE),0)</f>
        <v>0</v>
      </c>
      <c r="AP131" s="98">
        <f>IFERROR(VLOOKUP($B131,'[4]ACT DEN8.1'!$Z$3:$AH$126,5,FALSE),0)</f>
        <v>0</v>
      </c>
      <c r="AQ131" s="98">
        <f>IFERROR(VLOOKUP($B131,'[4]ACT DEN8.1'!$Z$3:$AH$126,6,FALSE),0)</f>
        <v>0</v>
      </c>
      <c r="AR131" s="98">
        <f>IFERROR(VLOOKUP($B131,'[4]ACT DEN8.1'!$Z$3:$AH$126,7,FALSE),0)</f>
        <v>0</v>
      </c>
      <c r="AS131" s="98">
        <f>IFERROR(VLOOKUP($B131,'[4]ACT DEN8.1'!$Z$3:$AH$126,8,FALSE),0)</f>
        <v>0</v>
      </c>
      <c r="AT131" s="86"/>
      <c r="AU131" s="86"/>
      <c r="AV131" s="86"/>
      <c r="AW131" s="86"/>
      <c r="AX131" s="86"/>
      <c r="AY131" s="6">
        <f t="shared" si="54"/>
        <v>0</v>
      </c>
    </row>
    <row r="132" spans="1:51" s="61" customFormat="1" ht="15" thickBot="1" x14ac:dyDescent="0.25">
      <c r="A132" s="1" t="s">
        <v>161</v>
      </c>
      <c r="B132" s="184" t="s">
        <v>158</v>
      </c>
      <c r="C132" s="59"/>
      <c r="D132" s="89"/>
      <c r="E132" s="98">
        <f>IFERROR(VLOOKUP($B132,'[4]NUM8.1'!$H$3:$P$174,2,FALSE),0)</f>
        <v>0</v>
      </c>
      <c r="F132" s="98">
        <f>IFERROR(VLOOKUP($B132,'[4]NUM8.1'!$H$3:$P$174,3,FALSE),0)</f>
        <v>0</v>
      </c>
      <c r="G132" s="98">
        <f>IFERROR(VLOOKUP($B132,'[4]NUM8.1'!$H$3:$P$174,4,FALSE),0)</f>
        <v>0</v>
      </c>
      <c r="H132" s="98">
        <f>IFERROR(VLOOKUP($B132,'[4]NUM8.1'!$H$3:$P$174,5,FALSE),0)</f>
        <v>0</v>
      </c>
      <c r="I132" s="98">
        <f>IFERROR(VLOOKUP($B132,'[4]NUM8.1'!$H$3:$P$174,6,FALSE),0)</f>
        <v>0</v>
      </c>
      <c r="J132" s="98">
        <f>IFERROR(VLOOKUP($B132,'[4]NUM8.1'!$H$3:$P$174,7,FALSE),0)</f>
        <v>0</v>
      </c>
      <c r="K132" s="98">
        <f>IFERROR(VLOOKUP($B132,'[4]NUM8.1'!$H$3:$P$174,8,FALSE),0)</f>
        <v>4</v>
      </c>
      <c r="L132" s="87"/>
      <c r="M132" s="87"/>
      <c r="N132" s="87"/>
      <c r="O132" s="91"/>
      <c r="P132" s="91"/>
      <c r="Q132" s="6">
        <f t="shared" si="104"/>
        <v>4</v>
      </c>
      <c r="S132" s="15">
        <f>IFERROR(VLOOKUP($B132,'[1]DEN8.1'!$H$3:$J$159,2,FALSE),0)</f>
        <v>18</v>
      </c>
      <c r="T132" s="45">
        <f t="shared" si="105"/>
        <v>20</v>
      </c>
      <c r="U132" s="15">
        <f>IFERROR(VLOOKUP($B132,'[4]DEN8.1'!$H$3:$J$175,2,FALSE),0)</f>
        <v>18</v>
      </c>
      <c r="V132" s="3"/>
      <c r="W132" s="3"/>
      <c r="X132" s="6"/>
      <c r="Y132" s="9"/>
      <c r="Z132" s="98">
        <f>IFERROR(VLOOKUP($B132,'[4]ACT DEN8.1'!$H$3:$P$151,2,FALSE),0)</f>
        <v>1</v>
      </c>
      <c r="AA132" s="98">
        <f>IFERROR(VLOOKUP($B132,'[4]ACT DEN8.1'!$H$3:$P$151,3,FALSE),0)</f>
        <v>0</v>
      </c>
      <c r="AB132" s="98">
        <f>IFERROR(VLOOKUP($B132,'[4]ACT DEN8.1'!$H$3:$P$151,4,FALSE),0)</f>
        <v>0</v>
      </c>
      <c r="AC132" s="98">
        <f>IFERROR(VLOOKUP($B132,'[4]ACT DEN8.1'!$H$3:$P$151,5,FALSE),0)</f>
        <v>1</v>
      </c>
      <c r="AD132" s="98">
        <f>IFERROR(VLOOKUP($B132,'[4]ACT DEN8.1'!$H$3:$P$151,6,FALSE),0)</f>
        <v>0</v>
      </c>
      <c r="AE132" s="98">
        <f>IFERROR(VLOOKUP($B132,'[4]ACT DEN8.1'!$H$3:$P$151,7,FALSE),0)</f>
        <v>0</v>
      </c>
      <c r="AF132" s="98">
        <f>IFERROR(VLOOKUP($B132,'[4]ACT DEN8.1'!$H$3:$P$151,8,FALSE),0)</f>
        <v>0</v>
      </c>
      <c r="AG132" s="87"/>
      <c r="AH132" s="87"/>
      <c r="AI132" s="87"/>
      <c r="AJ132" s="91"/>
      <c r="AK132" s="91"/>
      <c r="AL132" s="6">
        <f t="shared" si="53"/>
        <v>2</v>
      </c>
      <c r="AM132" s="98">
        <f>IFERROR(VLOOKUP($B132,'[4]ACT DEN8.1'!$Z$3:$AH$126,2,FALSE),0)</f>
        <v>0</v>
      </c>
      <c r="AN132" s="98">
        <f>IFERROR(VLOOKUP($B132,'[4]ACT DEN8.1'!$Z$3:$AH$126,3,FALSE),0)</f>
        <v>0</v>
      </c>
      <c r="AO132" s="98">
        <f>IFERROR(VLOOKUP($B132,'[4]ACT DEN8.1'!$Z$3:$AH$126,4,FALSE),0)</f>
        <v>0</v>
      </c>
      <c r="AP132" s="98">
        <f>IFERROR(VLOOKUP($B132,'[4]ACT DEN8.1'!$Z$3:$AH$126,5,FALSE),0)</f>
        <v>0</v>
      </c>
      <c r="AQ132" s="98">
        <f>IFERROR(VLOOKUP($B132,'[4]ACT DEN8.1'!$Z$3:$AH$126,6,FALSE),0)</f>
        <v>1</v>
      </c>
      <c r="AR132" s="98">
        <f>IFERROR(VLOOKUP($B132,'[4]ACT DEN8.1'!$Z$3:$AH$126,7,FALSE),0)</f>
        <v>0</v>
      </c>
      <c r="AS132" s="98">
        <f>IFERROR(VLOOKUP($B132,'[4]ACT DEN8.1'!$Z$3:$AH$126,8,FALSE),0)</f>
        <v>0</v>
      </c>
      <c r="AT132" s="91"/>
      <c r="AU132" s="91"/>
      <c r="AV132" s="91"/>
      <c r="AW132" s="91"/>
      <c r="AX132" s="91"/>
      <c r="AY132" s="6">
        <f t="shared" si="54"/>
        <v>1</v>
      </c>
    </row>
    <row r="133" spans="1:51" s="61" customFormat="1" ht="15" thickBot="1" x14ac:dyDescent="0.25">
      <c r="A133" s="1" t="s">
        <v>161</v>
      </c>
      <c r="B133" s="184" t="s">
        <v>159</v>
      </c>
      <c r="C133" s="59"/>
      <c r="D133" s="89"/>
      <c r="E133" s="98">
        <f>IFERROR(VLOOKUP($B133,'[4]NUM8.1'!$H$3:$P$174,2,FALSE),0)</f>
        <v>1</v>
      </c>
      <c r="F133" s="98">
        <f>IFERROR(VLOOKUP($B133,'[4]NUM8.1'!$H$3:$P$174,3,FALSE),0)</f>
        <v>0</v>
      </c>
      <c r="G133" s="98">
        <f>IFERROR(VLOOKUP($B133,'[4]NUM8.1'!$H$3:$P$174,4,FALSE),0)</f>
        <v>2</v>
      </c>
      <c r="H133" s="98">
        <f>IFERROR(VLOOKUP($B133,'[4]NUM8.1'!$H$3:$P$174,5,FALSE),0)</f>
        <v>2</v>
      </c>
      <c r="I133" s="98">
        <f>IFERROR(VLOOKUP($B133,'[4]NUM8.1'!$H$3:$P$174,6,FALSE),0)</f>
        <v>3</v>
      </c>
      <c r="J133" s="98">
        <f>IFERROR(VLOOKUP($B133,'[4]NUM8.1'!$H$3:$P$174,7,FALSE),0)</f>
        <v>2</v>
      </c>
      <c r="K133" s="98">
        <f>IFERROR(VLOOKUP($B133,'[4]NUM8.1'!$H$3:$P$174,8,FALSE),0)</f>
        <v>0</v>
      </c>
      <c r="L133" s="87"/>
      <c r="M133" s="87"/>
      <c r="N133" s="87"/>
      <c r="O133" s="91"/>
      <c r="P133" s="91"/>
      <c r="Q133" s="6">
        <f t="shared" si="104"/>
        <v>10</v>
      </c>
      <c r="S133" s="15">
        <f>IFERROR(VLOOKUP($B133,'[1]DEN8.1'!$H$3:$J$159,2,FALSE),0)</f>
        <v>15</v>
      </c>
      <c r="T133" s="45">
        <f t="shared" si="105"/>
        <v>15</v>
      </c>
      <c r="U133" s="15">
        <f>IFERROR(VLOOKUP($B133,'[4]DEN8.1'!$H$3:$J$175,2,FALSE),0)</f>
        <v>13</v>
      </c>
      <c r="V133" s="3"/>
      <c r="W133" s="3"/>
      <c r="X133" s="6"/>
      <c r="Y133" s="9"/>
      <c r="Z133" s="98">
        <f>IFERROR(VLOOKUP($B133,'[4]ACT DEN8.1'!$H$3:$P$151,2,FALSE),0)</f>
        <v>0</v>
      </c>
      <c r="AA133" s="98">
        <f>IFERROR(VLOOKUP($B133,'[4]ACT DEN8.1'!$H$3:$P$151,3,FALSE),0)</f>
        <v>0</v>
      </c>
      <c r="AB133" s="98">
        <f>IFERROR(VLOOKUP($B133,'[4]ACT DEN8.1'!$H$3:$P$151,4,FALSE),0)</f>
        <v>0</v>
      </c>
      <c r="AC133" s="98">
        <f>IFERROR(VLOOKUP($B133,'[4]ACT DEN8.1'!$H$3:$P$151,5,FALSE),0)</f>
        <v>0</v>
      </c>
      <c r="AD133" s="98">
        <f>IFERROR(VLOOKUP($B133,'[4]ACT DEN8.1'!$H$3:$P$151,6,FALSE),0)</f>
        <v>0</v>
      </c>
      <c r="AE133" s="98">
        <f>IFERROR(VLOOKUP($B133,'[4]ACT DEN8.1'!$H$3:$P$151,7,FALSE),0)</f>
        <v>0</v>
      </c>
      <c r="AF133" s="98">
        <f>IFERROR(VLOOKUP($B133,'[4]ACT DEN8.1'!$H$3:$P$151,8,FALSE),0)</f>
        <v>0</v>
      </c>
      <c r="AG133" s="87"/>
      <c r="AH133" s="87"/>
      <c r="AI133" s="87"/>
      <c r="AJ133" s="91"/>
      <c r="AK133" s="91"/>
      <c r="AL133" s="6">
        <f t="shared" si="53"/>
        <v>0</v>
      </c>
      <c r="AM133" s="98">
        <f>IFERROR(VLOOKUP($B133,'[4]ACT DEN8.1'!$Z$3:$AH$126,2,FALSE),0)</f>
        <v>0</v>
      </c>
      <c r="AN133" s="98">
        <f>IFERROR(VLOOKUP($B133,'[4]ACT DEN8.1'!$Z$3:$AH$126,3,FALSE),0)</f>
        <v>0</v>
      </c>
      <c r="AO133" s="98">
        <f>IFERROR(VLOOKUP($B133,'[4]ACT DEN8.1'!$Z$3:$AH$126,4,FALSE),0)</f>
        <v>0</v>
      </c>
      <c r="AP133" s="98">
        <f>IFERROR(VLOOKUP($B133,'[4]ACT DEN8.1'!$Z$3:$AH$126,5,FALSE),0)</f>
        <v>0</v>
      </c>
      <c r="AQ133" s="98">
        <f>IFERROR(VLOOKUP($B133,'[4]ACT DEN8.1'!$Z$3:$AH$126,6,FALSE),0)</f>
        <v>1</v>
      </c>
      <c r="AR133" s="98">
        <f>IFERROR(VLOOKUP($B133,'[4]ACT DEN8.1'!$Z$3:$AH$126,7,FALSE),0)</f>
        <v>0</v>
      </c>
      <c r="AS133" s="98">
        <f>IFERROR(VLOOKUP($B133,'[4]ACT DEN8.1'!$Z$3:$AH$126,8,FALSE),0)</f>
        <v>0</v>
      </c>
      <c r="AT133" s="91"/>
      <c r="AU133" s="91"/>
      <c r="AV133" s="91"/>
      <c r="AW133" s="91"/>
      <c r="AX133" s="91"/>
      <c r="AY133" s="6">
        <f t="shared" si="54"/>
        <v>1</v>
      </c>
    </row>
    <row r="134" spans="1:51" s="61" customFormat="1" ht="15" thickBot="1" x14ac:dyDescent="0.25">
      <c r="A134" s="1" t="s">
        <v>161</v>
      </c>
      <c r="B134" s="184" t="s">
        <v>160</v>
      </c>
      <c r="C134" s="59"/>
      <c r="D134" s="89"/>
      <c r="E134" s="98">
        <f>IFERROR(VLOOKUP($B134,'[4]NUM8.1'!$H$3:$P$174,2,FALSE),0)</f>
        <v>0</v>
      </c>
      <c r="F134" s="98">
        <f>IFERROR(VLOOKUP($B134,'[4]NUM8.1'!$H$3:$P$174,3,FALSE),0)</f>
        <v>0</v>
      </c>
      <c r="G134" s="98">
        <f>IFERROR(VLOOKUP($B134,'[4]NUM8.1'!$H$3:$P$174,4,FALSE),0)</f>
        <v>0</v>
      </c>
      <c r="H134" s="98">
        <f>IFERROR(VLOOKUP($B134,'[4]NUM8.1'!$H$3:$P$174,5,FALSE),0)</f>
        <v>0</v>
      </c>
      <c r="I134" s="98">
        <f>IFERROR(VLOOKUP($B134,'[4]NUM8.1'!$H$3:$P$174,6,FALSE),0)</f>
        <v>0</v>
      </c>
      <c r="J134" s="98">
        <f>IFERROR(VLOOKUP($B134,'[4]NUM8.1'!$H$3:$P$174,7,FALSE),0)</f>
        <v>0</v>
      </c>
      <c r="K134" s="98">
        <f>IFERROR(VLOOKUP($B134,'[4]NUM8.1'!$H$3:$P$174,8,FALSE),0)</f>
        <v>3</v>
      </c>
      <c r="L134" s="87"/>
      <c r="M134" s="87"/>
      <c r="N134" s="87"/>
      <c r="O134" s="91"/>
      <c r="P134" s="91"/>
      <c r="Q134" s="6">
        <f t="shared" si="104"/>
        <v>3</v>
      </c>
      <c r="S134" s="15">
        <f>IFERROR(VLOOKUP($B134,'[1]DEN8.1'!$H$3:$J$159,2,FALSE),0)</f>
        <v>3</v>
      </c>
      <c r="T134" s="45">
        <f t="shared" si="105"/>
        <v>3</v>
      </c>
      <c r="U134" s="15">
        <f>IFERROR(VLOOKUP($B134,'[4]DEN8.1'!$H$3:$J$175,2,FALSE),0)</f>
        <v>4</v>
      </c>
      <c r="V134" s="3"/>
      <c r="W134" s="3"/>
      <c r="X134" s="6"/>
      <c r="Y134" s="9"/>
      <c r="Z134" s="98">
        <f>IFERROR(VLOOKUP($B134,'[4]ACT DEN8.1'!$H$3:$P$151,2,FALSE),0)</f>
        <v>0</v>
      </c>
      <c r="AA134" s="98">
        <f>IFERROR(VLOOKUP($B134,'[4]ACT DEN8.1'!$H$3:$P$151,3,FALSE),0)</f>
        <v>0</v>
      </c>
      <c r="AB134" s="98">
        <f>IFERROR(VLOOKUP($B134,'[4]ACT DEN8.1'!$H$3:$P$151,4,FALSE),0)</f>
        <v>0</v>
      </c>
      <c r="AC134" s="98">
        <f>IFERROR(VLOOKUP($B134,'[4]ACT DEN8.1'!$H$3:$P$151,5,FALSE),0)</f>
        <v>0</v>
      </c>
      <c r="AD134" s="98">
        <f>IFERROR(VLOOKUP($B134,'[4]ACT DEN8.1'!$H$3:$P$151,6,FALSE),0)</f>
        <v>0</v>
      </c>
      <c r="AE134" s="98">
        <f>IFERROR(VLOOKUP($B134,'[4]ACT DEN8.1'!$H$3:$P$151,7,FALSE),0)</f>
        <v>1</v>
      </c>
      <c r="AF134" s="98">
        <f>IFERROR(VLOOKUP($B134,'[4]ACT DEN8.1'!$H$3:$P$151,8,FALSE),0)</f>
        <v>0</v>
      </c>
      <c r="AG134" s="87"/>
      <c r="AH134" s="87"/>
      <c r="AI134" s="87"/>
      <c r="AJ134" s="91"/>
      <c r="AK134" s="91"/>
      <c r="AL134" s="6">
        <f t="shared" si="53"/>
        <v>1</v>
      </c>
      <c r="AM134" s="98">
        <f>IFERROR(VLOOKUP($B134,'[4]ACT DEN8.1'!$Z$3:$AH$126,2,FALSE),0)</f>
        <v>0</v>
      </c>
      <c r="AN134" s="98">
        <f>IFERROR(VLOOKUP($B134,'[4]ACT DEN8.1'!$Z$3:$AH$126,3,FALSE),0)</f>
        <v>0</v>
      </c>
      <c r="AO134" s="98">
        <f>IFERROR(VLOOKUP($B134,'[4]ACT DEN8.1'!$Z$3:$AH$126,4,FALSE),0)</f>
        <v>0</v>
      </c>
      <c r="AP134" s="98">
        <f>IFERROR(VLOOKUP($B134,'[4]ACT DEN8.1'!$Z$3:$AH$126,5,FALSE),0)</f>
        <v>0</v>
      </c>
      <c r="AQ134" s="98">
        <f>IFERROR(VLOOKUP($B134,'[4]ACT DEN8.1'!$Z$3:$AH$126,6,FALSE),0)</f>
        <v>0</v>
      </c>
      <c r="AR134" s="98">
        <f>IFERROR(VLOOKUP($B134,'[4]ACT DEN8.1'!$Z$3:$AH$126,7,FALSE),0)</f>
        <v>0</v>
      </c>
      <c r="AS134" s="98">
        <f>IFERROR(VLOOKUP($B134,'[4]ACT DEN8.1'!$Z$3:$AH$126,8,FALSE),0)</f>
        <v>0</v>
      </c>
      <c r="AT134" s="91"/>
      <c r="AU134" s="91"/>
      <c r="AV134" s="91"/>
      <c r="AW134" s="91"/>
      <c r="AX134" s="91"/>
      <c r="AY134" s="6">
        <f t="shared" si="54"/>
        <v>0</v>
      </c>
    </row>
    <row r="135" spans="1:51" s="61" customFormat="1" ht="25.5" customHeight="1" thickBot="1" x14ac:dyDescent="0.25">
      <c r="A135" s="351" t="s">
        <v>201</v>
      </c>
      <c r="B135" s="352"/>
      <c r="C135" s="276">
        <f>+D135/Metas!L71</f>
        <v>0.77850058654153786</v>
      </c>
      <c r="D135" s="17">
        <f>+Q135/R135</f>
        <v>6.2280046923323028E-2</v>
      </c>
      <c r="E135" s="12">
        <f t="shared" ref="E135:P135" si="106">SUM(E122:E134)</f>
        <v>42</v>
      </c>
      <c r="F135" s="12">
        <f t="shared" si="106"/>
        <v>86</v>
      </c>
      <c r="G135" s="12">
        <f t="shared" si="106"/>
        <v>33</v>
      </c>
      <c r="H135" s="12">
        <f t="shared" si="106"/>
        <v>29</v>
      </c>
      <c r="I135" s="12">
        <f t="shared" ref="I135" si="107">SUM(I122:I134)</f>
        <v>75</v>
      </c>
      <c r="J135" s="12">
        <f t="shared" ref="J135:K135" si="108">SUM(J122:J134)</f>
        <v>175</v>
      </c>
      <c r="K135" s="12">
        <f t="shared" si="108"/>
        <v>144</v>
      </c>
      <c r="L135" s="12">
        <f t="shared" si="106"/>
        <v>0</v>
      </c>
      <c r="M135" s="12">
        <f t="shared" si="106"/>
        <v>0</v>
      </c>
      <c r="N135" s="12">
        <f t="shared" si="106"/>
        <v>0</v>
      </c>
      <c r="O135" s="12">
        <f t="shared" si="106"/>
        <v>0</v>
      </c>
      <c r="P135" s="132">
        <f t="shared" si="106"/>
        <v>0</v>
      </c>
      <c r="Q135" s="12">
        <f>SUM(Q122:Q134)</f>
        <v>584</v>
      </c>
      <c r="R135" s="13">
        <f>+Y135-U135</f>
        <v>9377</v>
      </c>
      <c r="S135" s="12">
        <f t="shared" ref="S135:X135" si="109">SUM(S122:S134)</f>
        <v>758</v>
      </c>
      <c r="T135" s="12">
        <f t="shared" si="109"/>
        <v>804</v>
      </c>
      <c r="U135" s="12">
        <f t="shared" si="109"/>
        <v>781</v>
      </c>
      <c r="V135" s="11">
        <f t="shared" si="109"/>
        <v>0</v>
      </c>
      <c r="W135" s="11">
        <f t="shared" si="109"/>
        <v>0</v>
      </c>
      <c r="X135" s="11">
        <f t="shared" si="109"/>
        <v>0</v>
      </c>
      <c r="Y135" s="14">
        <v>10158</v>
      </c>
      <c r="Z135" s="11">
        <f>SUM(Z122:Z134)</f>
        <v>14</v>
      </c>
      <c r="AA135" s="11">
        <f t="shared" ref="AA135:AK135" si="110">SUM(AA122:AA134)</f>
        <v>19</v>
      </c>
      <c r="AB135" s="11">
        <f t="shared" si="110"/>
        <v>15</v>
      </c>
      <c r="AC135" s="11">
        <f t="shared" si="110"/>
        <v>6</v>
      </c>
      <c r="AD135" s="11">
        <f t="shared" ref="AD135:AE135" si="111">SUM(AD122:AD134)</f>
        <v>10</v>
      </c>
      <c r="AE135" s="11">
        <f t="shared" si="111"/>
        <v>19</v>
      </c>
      <c r="AF135" s="11">
        <f t="shared" si="110"/>
        <v>8</v>
      </c>
      <c r="AG135" s="11">
        <f t="shared" si="110"/>
        <v>0</v>
      </c>
      <c r="AH135" s="11">
        <f t="shared" si="110"/>
        <v>0</v>
      </c>
      <c r="AI135" s="11">
        <f t="shared" si="110"/>
        <v>0</v>
      </c>
      <c r="AJ135" s="11">
        <f t="shared" si="110"/>
        <v>0</v>
      </c>
      <c r="AK135" s="11">
        <f t="shared" si="110"/>
        <v>0</v>
      </c>
      <c r="AL135" s="11">
        <f t="shared" si="53"/>
        <v>91</v>
      </c>
      <c r="AM135" s="11">
        <f t="shared" ref="AM135:AX135" si="112">SUM(AM122:AM134)</f>
        <v>0</v>
      </c>
      <c r="AN135" s="11">
        <f t="shared" si="112"/>
        <v>6</v>
      </c>
      <c r="AO135" s="11">
        <f t="shared" si="112"/>
        <v>1</v>
      </c>
      <c r="AP135" s="11">
        <f t="shared" si="112"/>
        <v>1</v>
      </c>
      <c r="AQ135" s="11">
        <f t="shared" ref="AQ135:AR135" si="113">SUM(AQ122:AQ134)</f>
        <v>3</v>
      </c>
      <c r="AR135" s="11">
        <f t="shared" si="113"/>
        <v>1</v>
      </c>
      <c r="AS135" s="11">
        <f t="shared" si="112"/>
        <v>6</v>
      </c>
      <c r="AT135" s="11">
        <f t="shared" si="112"/>
        <v>0</v>
      </c>
      <c r="AU135" s="11">
        <f t="shared" si="112"/>
        <v>0</v>
      </c>
      <c r="AV135" s="11">
        <f t="shared" si="112"/>
        <v>0</v>
      </c>
      <c r="AW135" s="11">
        <f t="shared" si="112"/>
        <v>0</v>
      </c>
      <c r="AX135" s="11">
        <f t="shared" si="112"/>
        <v>0</v>
      </c>
      <c r="AY135" s="11">
        <f t="shared" si="54"/>
        <v>18</v>
      </c>
    </row>
    <row r="136" spans="1:51" s="67" customFormat="1" ht="15" thickBot="1" x14ac:dyDescent="0.25">
      <c r="A136" s="8" t="s">
        <v>166</v>
      </c>
      <c r="B136" s="184" t="s">
        <v>162</v>
      </c>
      <c r="C136" s="59"/>
      <c r="D136" s="89"/>
      <c r="E136" s="98">
        <f>IFERROR(VLOOKUP($B136,'[4]NUM8.1'!$H$3:$P$174,2,FALSE),0)</f>
        <v>0</v>
      </c>
      <c r="F136" s="98">
        <f>IFERROR(VLOOKUP($B136,'[4]NUM8.1'!$H$3:$P$174,3,FALSE),0)</f>
        <v>0</v>
      </c>
      <c r="G136" s="98">
        <f>IFERROR(VLOOKUP($B136,'[4]NUM8.1'!$H$3:$P$174,4,FALSE),0)</f>
        <v>35</v>
      </c>
      <c r="H136" s="98">
        <f>IFERROR(VLOOKUP($B136,'[4]NUM8.1'!$H$3:$P$174,5,FALSE),0)</f>
        <v>61</v>
      </c>
      <c r="I136" s="98">
        <f>IFERROR(VLOOKUP($B136,'[4]NUM8.1'!$H$3:$P$174,6,FALSE),0)</f>
        <v>47</v>
      </c>
      <c r="J136" s="98">
        <f>IFERROR(VLOOKUP($B136,'[4]NUM8.1'!$H$3:$P$174,7,FALSE),0)</f>
        <v>26</v>
      </c>
      <c r="K136" s="98">
        <f>IFERROR(VLOOKUP($B136,'[4]NUM8.1'!$H$3:$P$174,8,FALSE),0)</f>
        <v>160</v>
      </c>
      <c r="L136" s="92"/>
      <c r="M136" s="92"/>
      <c r="N136" s="92"/>
      <c r="O136" s="92"/>
      <c r="P136" s="93"/>
      <c r="Q136" s="6">
        <f>SUM(E136:P136)</f>
        <v>329</v>
      </c>
      <c r="R136" s="64"/>
      <c r="S136" s="15">
        <f>IFERROR(VLOOKUP($B136,'[1]DEN8.1'!$H$3:$J$159,2,FALSE),0)</f>
        <v>315</v>
      </c>
      <c r="T136" s="45">
        <f t="shared" ref="T136:T139" si="114">+S136+(Z136+AA136+AB136+AC136)-(AM136+AN136+AO136+AP136)</f>
        <v>338</v>
      </c>
      <c r="U136" s="15">
        <f>IFERROR(VLOOKUP($B136,'[4]DEN8.1'!$H$3:$J$175,2,FALSE),0)</f>
        <v>314</v>
      </c>
      <c r="V136" s="3"/>
      <c r="W136" s="3"/>
      <c r="X136" s="6"/>
      <c r="Y136" s="9"/>
      <c r="Z136" s="98">
        <f>IFERROR(VLOOKUP($B136,'[4]ACT DEN8.1'!$H$3:$P$151,2,FALSE),0)</f>
        <v>4</v>
      </c>
      <c r="AA136" s="98">
        <f>IFERROR(VLOOKUP($B136,'[4]ACT DEN8.1'!$H$3:$P$151,3,FALSE),0)</f>
        <v>5</v>
      </c>
      <c r="AB136" s="98">
        <f>IFERROR(VLOOKUP($B136,'[4]ACT DEN8.1'!$H$3:$P$151,4,FALSE),0)</f>
        <v>6</v>
      </c>
      <c r="AC136" s="98">
        <f>IFERROR(VLOOKUP($B136,'[4]ACT DEN8.1'!$H$3:$P$151,5,FALSE),0)</f>
        <v>8</v>
      </c>
      <c r="AD136" s="98">
        <f>IFERROR(VLOOKUP($B136,'[4]ACT DEN8.1'!$H$3:$P$151,6,FALSE),0)</f>
        <v>10</v>
      </c>
      <c r="AE136" s="98">
        <f>IFERROR(VLOOKUP($B136,'[4]ACT DEN8.1'!$H$3:$P$151,7,FALSE),0)</f>
        <v>13</v>
      </c>
      <c r="AF136" s="98">
        <f>IFERROR(VLOOKUP($B136,'[4]ACT DEN8.1'!$H$3:$P$151,8,FALSE),0)</f>
        <v>3</v>
      </c>
      <c r="AG136" s="96"/>
      <c r="AH136" s="96"/>
      <c r="AI136" s="96"/>
      <c r="AJ136" s="96"/>
      <c r="AK136" s="66"/>
      <c r="AL136" s="6">
        <f t="shared" si="53"/>
        <v>49</v>
      </c>
      <c r="AM136" s="98">
        <f>IFERROR(VLOOKUP($B136,'[4]ACT DEN8.1'!$Z$3:$AH$126,2,FALSE),0)</f>
        <v>0</v>
      </c>
      <c r="AN136" s="98">
        <f>IFERROR(VLOOKUP($B136,'[4]ACT DEN8.1'!$Z$3:$AH$126,3,FALSE),0)</f>
        <v>0</v>
      </c>
      <c r="AO136" s="98">
        <f>IFERROR(VLOOKUP($B136,'[4]ACT DEN8.1'!$Z$3:$AH$126,4,FALSE),0)</f>
        <v>0</v>
      </c>
      <c r="AP136" s="98">
        <f>IFERROR(VLOOKUP($B136,'[4]ACT DEN8.1'!$Z$3:$AH$126,5,FALSE),0)</f>
        <v>0</v>
      </c>
      <c r="AQ136" s="98">
        <f>IFERROR(VLOOKUP($B136,'[4]ACT DEN8.1'!$Z$3:$AH$126,6,FALSE),0)</f>
        <v>0</v>
      </c>
      <c r="AR136" s="98">
        <f>IFERROR(VLOOKUP($B136,'[4]ACT DEN8.1'!$Z$3:$AH$126,7,FALSE),0)</f>
        <v>0</v>
      </c>
      <c r="AS136" s="98">
        <f>IFERROR(VLOOKUP($B136,'[4]ACT DEN8.1'!$Z$3:$AH$126,8,FALSE),0)</f>
        <v>1</v>
      </c>
      <c r="AT136" s="93"/>
      <c r="AU136" s="93"/>
      <c r="AV136" s="93"/>
      <c r="AW136" s="97"/>
      <c r="AX136" s="97"/>
      <c r="AY136" s="6">
        <f t="shared" si="54"/>
        <v>1</v>
      </c>
    </row>
    <row r="137" spans="1:51" ht="15" thickBot="1" x14ac:dyDescent="0.25">
      <c r="A137" s="8" t="s">
        <v>166</v>
      </c>
      <c r="B137" s="184" t="s">
        <v>163</v>
      </c>
      <c r="C137" s="59"/>
      <c r="D137" s="89"/>
      <c r="E137" s="98">
        <f>IFERROR(VLOOKUP($B137,'[4]NUM8.1'!$H$3:$P$174,2,FALSE),0)</f>
        <v>0</v>
      </c>
      <c r="F137" s="98">
        <f>IFERROR(VLOOKUP($B137,'[4]NUM8.1'!$H$3:$P$174,3,FALSE),0)</f>
        <v>0</v>
      </c>
      <c r="G137" s="98">
        <f>IFERROR(VLOOKUP($B137,'[4]NUM8.1'!$H$3:$P$174,4,FALSE),0)</f>
        <v>1</v>
      </c>
      <c r="H137" s="98">
        <f>IFERROR(VLOOKUP($B137,'[4]NUM8.1'!$H$3:$P$174,5,FALSE),0)</f>
        <v>0</v>
      </c>
      <c r="I137" s="98">
        <f>IFERROR(VLOOKUP($B137,'[4]NUM8.1'!$H$3:$P$174,6,FALSE),0)</f>
        <v>0</v>
      </c>
      <c r="J137" s="98">
        <f>IFERROR(VLOOKUP($B137,'[4]NUM8.1'!$H$3:$P$174,7,FALSE),0)</f>
        <v>0</v>
      </c>
      <c r="K137" s="98">
        <f>IFERROR(VLOOKUP($B137,'[4]NUM8.1'!$H$3:$P$174,8,FALSE),0)</f>
        <v>4</v>
      </c>
      <c r="L137" s="93"/>
      <c r="M137" s="93"/>
      <c r="N137" s="93"/>
      <c r="O137" s="93"/>
      <c r="P137" s="93"/>
      <c r="Q137" s="6">
        <f>SUM(E137:P137)</f>
        <v>5</v>
      </c>
      <c r="R137" s="64"/>
      <c r="S137" s="15">
        <f>IFERROR(VLOOKUP($B137,'[1]DEN8.1'!$H$3:$J$159,2,FALSE),0)</f>
        <v>49</v>
      </c>
      <c r="T137" s="45">
        <f t="shared" si="114"/>
        <v>49</v>
      </c>
      <c r="U137" s="15">
        <f>IFERROR(VLOOKUP($B137,'[4]DEN8.1'!$H$3:$J$175,2,FALSE),0)</f>
        <v>39</v>
      </c>
      <c r="V137" s="3"/>
      <c r="W137" s="3"/>
      <c r="X137" s="6"/>
      <c r="Y137" s="9"/>
      <c r="Z137" s="98">
        <f>IFERROR(VLOOKUP($B137,'[4]ACT DEN8.1'!$H$3:$P$151,2,FALSE),0)</f>
        <v>0</v>
      </c>
      <c r="AA137" s="98">
        <f>IFERROR(VLOOKUP($B137,'[4]ACT DEN8.1'!$H$3:$P$151,3,FALSE),0)</f>
        <v>0</v>
      </c>
      <c r="AB137" s="98">
        <f>IFERROR(VLOOKUP($B137,'[4]ACT DEN8.1'!$H$3:$P$151,4,FALSE),0)</f>
        <v>1</v>
      </c>
      <c r="AC137" s="98">
        <f>IFERROR(VLOOKUP($B137,'[4]ACT DEN8.1'!$H$3:$P$151,5,FALSE),0)</f>
        <v>0</v>
      </c>
      <c r="AD137" s="98">
        <f>IFERROR(VLOOKUP($B137,'[4]ACT DEN8.1'!$H$3:$P$151,6,FALSE),0)</f>
        <v>0</v>
      </c>
      <c r="AE137" s="98">
        <f>IFERROR(VLOOKUP($B137,'[4]ACT DEN8.1'!$H$3:$P$151,7,FALSE),0)</f>
        <v>0</v>
      </c>
      <c r="AF137" s="98">
        <f>IFERROR(VLOOKUP($B137,'[4]ACT DEN8.1'!$H$3:$P$151,8,FALSE),0)</f>
        <v>0</v>
      </c>
      <c r="AG137" s="93"/>
      <c r="AH137" s="93"/>
      <c r="AI137" s="93"/>
      <c r="AJ137" s="93"/>
      <c r="AL137" s="6">
        <f t="shared" si="53"/>
        <v>1</v>
      </c>
      <c r="AM137" s="98">
        <f>IFERROR(VLOOKUP($B137,'[4]ACT DEN8.1'!$Z$3:$AH$126,2,FALSE),0)</f>
        <v>1</v>
      </c>
      <c r="AN137" s="98">
        <f>IFERROR(VLOOKUP($B137,'[4]ACT DEN8.1'!$Z$3:$AH$126,3,FALSE),0)</f>
        <v>0</v>
      </c>
      <c r="AO137" s="98">
        <f>IFERROR(VLOOKUP($B137,'[4]ACT DEN8.1'!$Z$3:$AH$126,4,FALSE),0)</f>
        <v>0</v>
      </c>
      <c r="AP137" s="98">
        <f>IFERROR(VLOOKUP($B137,'[4]ACT DEN8.1'!$Z$3:$AH$126,5,FALSE),0)</f>
        <v>0</v>
      </c>
      <c r="AQ137" s="98">
        <f>IFERROR(VLOOKUP($B137,'[4]ACT DEN8.1'!$Z$3:$AH$126,6,FALSE),0)</f>
        <v>0</v>
      </c>
      <c r="AR137" s="98">
        <f>IFERROR(VLOOKUP($B137,'[4]ACT DEN8.1'!$Z$3:$AH$126,7,FALSE),0)</f>
        <v>1</v>
      </c>
      <c r="AS137" s="98">
        <f>IFERROR(VLOOKUP($B137,'[4]ACT DEN8.1'!$Z$3:$AH$126,8,FALSE),0)</f>
        <v>0</v>
      </c>
      <c r="AT137" s="93"/>
      <c r="AU137" s="93"/>
      <c r="AV137" s="93"/>
      <c r="AW137" s="93"/>
      <c r="AX137" s="93"/>
      <c r="AY137" s="6">
        <f t="shared" si="54"/>
        <v>2</v>
      </c>
    </row>
    <row r="138" spans="1:51" ht="15" thickBot="1" x14ac:dyDescent="0.25">
      <c r="A138" s="8" t="s">
        <v>166</v>
      </c>
      <c r="B138" s="184" t="s">
        <v>164</v>
      </c>
      <c r="C138" s="59"/>
      <c r="D138" s="89"/>
      <c r="E138" s="98">
        <f>IFERROR(VLOOKUP($B138,'[4]NUM8.1'!$H$3:$P$174,2,FALSE),0)</f>
        <v>0</v>
      </c>
      <c r="F138" s="98">
        <f>IFERROR(VLOOKUP($B138,'[4]NUM8.1'!$H$3:$P$174,3,FALSE),0)</f>
        <v>0</v>
      </c>
      <c r="G138" s="98">
        <f>IFERROR(VLOOKUP($B138,'[4]NUM8.1'!$H$3:$P$174,4,FALSE),0)</f>
        <v>0</v>
      </c>
      <c r="H138" s="98">
        <f>IFERROR(VLOOKUP($B138,'[4]NUM8.1'!$H$3:$P$174,5,FALSE),0)</f>
        <v>0</v>
      </c>
      <c r="I138" s="98">
        <f>IFERROR(VLOOKUP($B138,'[4]NUM8.1'!$H$3:$P$174,6,FALSE),0)</f>
        <v>0</v>
      </c>
      <c r="J138" s="98">
        <f>IFERROR(VLOOKUP($B138,'[4]NUM8.1'!$H$3:$P$174,7,FALSE),0)</f>
        <v>0</v>
      </c>
      <c r="K138" s="98">
        <f>IFERROR(VLOOKUP($B138,'[4]NUM8.1'!$H$3:$P$174,8,FALSE),0)</f>
        <v>0</v>
      </c>
      <c r="L138" s="93"/>
      <c r="M138" s="93"/>
      <c r="N138" s="93"/>
      <c r="O138" s="93"/>
      <c r="P138" s="93"/>
      <c r="Q138" s="6">
        <f>SUM(E138:P138)</f>
        <v>0</v>
      </c>
      <c r="R138" s="64"/>
      <c r="S138" s="15">
        <f>IFERROR(VLOOKUP($B138,'[1]DEN8.1'!$H$3:$J$159,2,FALSE),0)</f>
        <v>7</v>
      </c>
      <c r="T138" s="45">
        <f t="shared" si="114"/>
        <v>7</v>
      </c>
      <c r="U138" s="15">
        <f>IFERROR(VLOOKUP($B138,'[4]DEN8.1'!$H$3:$J$175,2,FALSE),0)</f>
        <v>6</v>
      </c>
      <c r="V138" s="3"/>
      <c r="W138" s="3"/>
      <c r="X138" s="6"/>
      <c r="Y138" s="9"/>
      <c r="Z138" s="98">
        <f>IFERROR(VLOOKUP($B138,'[4]ACT DEN8.1'!$H$3:$P$151,2,FALSE),0)</f>
        <v>0</v>
      </c>
      <c r="AA138" s="98">
        <f>IFERROR(VLOOKUP($B138,'[4]ACT DEN8.1'!$H$3:$P$151,3,FALSE),0)</f>
        <v>0</v>
      </c>
      <c r="AB138" s="98">
        <f>IFERROR(VLOOKUP($B138,'[4]ACT DEN8.1'!$H$3:$P$151,4,FALSE),0)</f>
        <v>0</v>
      </c>
      <c r="AC138" s="98">
        <f>IFERROR(VLOOKUP($B138,'[4]ACT DEN8.1'!$H$3:$P$151,5,FALSE),0)</f>
        <v>0</v>
      </c>
      <c r="AD138" s="98">
        <f>IFERROR(VLOOKUP($B138,'[4]ACT DEN8.1'!$H$3:$P$151,6,FALSE),0)</f>
        <v>0</v>
      </c>
      <c r="AE138" s="98">
        <f>IFERROR(VLOOKUP($B138,'[4]ACT DEN8.1'!$H$3:$P$151,7,FALSE),0)</f>
        <v>0</v>
      </c>
      <c r="AF138" s="98">
        <f>IFERROR(VLOOKUP($B138,'[4]ACT DEN8.1'!$H$3:$P$151,8,FALSE),0)</f>
        <v>0</v>
      </c>
      <c r="AG138" s="93"/>
      <c r="AH138" s="93"/>
      <c r="AI138" s="93"/>
      <c r="AJ138" s="93"/>
      <c r="AL138" s="6">
        <f t="shared" si="53"/>
        <v>0</v>
      </c>
      <c r="AM138" s="98">
        <f>IFERROR(VLOOKUP($B138,'[4]ACT DEN8.1'!$Z$3:$AH$126,2,FALSE),0)</f>
        <v>0</v>
      </c>
      <c r="AN138" s="98">
        <f>IFERROR(VLOOKUP($B138,'[4]ACT DEN8.1'!$Z$3:$AH$126,3,FALSE),0)</f>
        <v>0</v>
      </c>
      <c r="AO138" s="98">
        <f>IFERROR(VLOOKUP($B138,'[4]ACT DEN8.1'!$Z$3:$AH$126,4,FALSE),0)</f>
        <v>0</v>
      </c>
      <c r="AP138" s="98">
        <f>IFERROR(VLOOKUP($B138,'[4]ACT DEN8.1'!$Z$3:$AH$126,5,FALSE),0)</f>
        <v>0</v>
      </c>
      <c r="AQ138" s="98">
        <f>IFERROR(VLOOKUP($B138,'[4]ACT DEN8.1'!$Z$3:$AH$126,6,FALSE),0)</f>
        <v>0</v>
      </c>
      <c r="AR138" s="98">
        <f>IFERROR(VLOOKUP($B138,'[4]ACT DEN8.1'!$Z$3:$AH$126,7,FALSE),0)</f>
        <v>0</v>
      </c>
      <c r="AS138" s="98">
        <f>IFERROR(VLOOKUP($B138,'[4]ACT DEN8.1'!$Z$3:$AH$126,8,FALSE),0)</f>
        <v>0</v>
      </c>
      <c r="AT138" s="93"/>
      <c r="AU138" s="93"/>
      <c r="AV138" s="93"/>
      <c r="AW138" s="93"/>
      <c r="AX138" s="93"/>
      <c r="AY138" s="6">
        <f t="shared" si="54"/>
        <v>0</v>
      </c>
    </row>
    <row r="139" spans="1:51" ht="15" thickBot="1" x14ac:dyDescent="0.25">
      <c r="A139" s="8" t="s">
        <v>166</v>
      </c>
      <c r="B139" s="184" t="s">
        <v>165</v>
      </c>
      <c r="C139" s="59"/>
      <c r="D139" s="89"/>
      <c r="E139" s="98">
        <f>IFERROR(VLOOKUP($B139,'[4]NUM8.1'!$H$3:$P$174,2,FALSE),0)</f>
        <v>0</v>
      </c>
      <c r="F139" s="98">
        <f>IFERROR(VLOOKUP($B139,'[4]NUM8.1'!$H$3:$P$174,3,FALSE),0)</f>
        <v>0</v>
      </c>
      <c r="G139" s="98">
        <f>IFERROR(VLOOKUP($B139,'[4]NUM8.1'!$H$3:$P$174,4,FALSE),0)</f>
        <v>0</v>
      </c>
      <c r="H139" s="98">
        <f>IFERROR(VLOOKUP($B139,'[4]NUM8.1'!$H$3:$P$174,5,FALSE),0)</f>
        <v>0</v>
      </c>
      <c r="I139" s="98">
        <f>IFERROR(VLOOKUP($B139,'[4]NUM8.1'!$H$3:$P$174,6,FALSE),0)</f>
        <v>0</v>
      </c>
      <c r="J139" s="98">
        <f>IFERROR(VLOOKUP($B139,'[4]NUM8.1'!$H$3:$P$174,7,FALSE),0)</f>
        <v>0</v>
      </c>
      <c r="K139" s="98">
        <f>IFERROR(VLOOKUP($B139,'[4]NUM8.1'!$H$3:$P$174,8,FALSE),0)</f>
        <v>0</v>
      </c>
      <c r="L139" s="93"/>
      <c r="M139" s="93"/>
      <c r="N139" s="93"/>
      <c r="O139" s="93"/>
      <c r="P139" s="93"/>
      <c r="Q139" s="6">
        <f>SUM(E139:P139)</f>
        <v>0</v>
      </c>
      <c r="R139" s="64"/>
      <c r="S139" s="15">
        <f>IFERROR(VLOOKUP($B139,'[1]DEN8.1'!$H$3:$J$159,2,FALSE),0)</f>
        <v>9</v>
      </c>
      <c r="T139" s="45">
        <f t="shared" si="114"/>
        <v>9</v>
      </c>
      <c r="U139" s="15">
        <f>IFERROR(VLOOKUP($B139,'[4]DEN8.1'!$H$3:$J$175,2,FALSE),0)</f>
        <v>6</v>
      </c>
      <c r="V139" s="3"/>
      <c r="W139" s="3"/>
      <c r="X139" s="6"/>
      <c r="Y139" s="9"/>
      <c r="Z139" s="98">
        <f>IFERROR(VLOOKUP($B139,'[4]ACT DEN8.1'!$H$3:$P$151,2,FALSE),0)</f>
        <v>0</v>
      </c>
      <c r="AA139" s="98">
        <f>IFERROR(VLOOKUP($B139,'[4]ACT DEN8.1'!$H$3:$P$151,3,FALSE),0)</f>
        <v>0</v>
      </c>
      <c r="AB139" s="98">
        <f>IFERROR(VLOOKUP($B139,'[4]ACT DEN8.1'!$H$3:$P$151,4,FALSE),0)</f>
        <v>0</v>
      </c>
      <c r="AC139" s="98">
        <f>IFERROR(VLOOKUP($B139,'[4]ACT DEN8.1'!$H$3:$P$151,5,FALSE),0)</f>
        <v>0</v>
      </c>
      <c r="AD139" s="98">
        <f>IFERROR(VLOOKUP($B139,'[4]ACT DEN8.1'!$H$3:$P$151,6,FALSE),0)</f>
        <v>0</v>
      </c>
      <c r="AE139" s="98">
        <f>IFERROR(VLOOKUP($B139,'[4]ACT DEN8.1'!$H$3:$P$151,7,FALSE),0)</f>
        <v>0</v>
      </c>
      <c r="AF139" s="98">
        <f>IFERROR(VLOOKUP($B139,'[4]ACT DEN8.1'!$H$3:$P$151,8,FALSE),0)</f>
        <v>0</v>
      </c>
      <c r="AG139" s="93"/>
      <c r="AH139" s="93"/>
      <c r="AI139" s="93"/>
      <c r="AJ139" s="93"/>
      <c r="AL139" s="6">
        <f t="shared" si="53"/>
        <v>0</v>
      </c>
      <c r="AM139" s="98">
        <f>IFERROR(VLOOKUP($B139,'[4]ACT DEN8.1'!$Z$3:$AH$126,2,FALSE),0)</f>
        <v>0</v>
      </c>
      <c r="AN139" s="98">
        <f>IFERROR(VLOOKUP($B139,'[4]ACT DEN8.1'!$Z$3:$AH$126,3,FALSE),0)</f>
        <v>0</v>
      </c>
      <c r="AO139" s="98">
        <f>IFERROR(VLOOKUP($B139,'[4]ACT DEN8.1'!$Z$3:$AH$126,4,FALSE),0)</f>
        <v>0</v>
      </c>
      <c r="AP139" s="98">
        <f>IFERROR(VLOOKUP($B139,'[4]ACT DEN8.1'!$Z$3:$AH$126,5,FALSE),0)</f>
        <v>0</v>
      </c>
      <c r="AQ139" s="98">
        <f>IFERROR(VLOOKUP($B139,'[4]ACT DEN8.1'!$Z$3:$AH$126,6,FALSE),0)</f>
        <v>0</v>
      </c>
      <c r="AR139" s="98">
        <f>IFERROR(VLOOKUP($B139,'[4]ACT DEN8.1'!$Z$3:$AH$126,7,FALSE),0)</f>
        <v>0</v>
      </c>
      <c r="AS139" s="98">
        <f>IFERROR(VLOOKUP($B139,'[4]ACT DEN8.1'!$Z$3:$AH$126,8,FALSE),0)</f>
        <v>0</v>
      </c>
      <c r="AT139" s="93"/>
      <c r="AU139" s="93"/>
      <c r="AV139" s="93"/>
      <c r="AW139" s="93"/>
      <c r="AX139" s="93"/>
      <c r="AY139" s="6">
        <f t="shared" si="54"/>
        <v>0</v>
      </c>
    </row>
    <row r="140" spans="1:51" s="61" customFormat="1" ht="15" thickBot="1" x14ac:dyDescent="0.25">
      <c r="A140" s="351" t="s">
        <v>202</v>
      </c>
      <c r="B140" s="352"/>
      <c r="C140" s="276">
        <f>+D140/Metas!L73</f>
        <v>1.7036446886446885</v>
      </c>
      <c r="D140" s="17">
        <f>+Q140/R140</f>
        <v>0.11928571428571429</v>
      </c>
      <c r="E140" s="12">
        <f t="shared" ref="E140:P140" si="115">SUM(E136:E139)</f>
        <v>0</v>
      </c>
      <c r="F140" s="12">
        <f t="shared" si="115"/>
        <v>0</v>
      </c>
      <c r="G140" s="12">
        <f t="shared" si="115"/>
        <v>36</v>
      </c>
      <c r="H140" s="12">
        <f t="shared" si="115"/>
        <v>61</v>
      </c>
      <c r="I140" s="12">
        <f t="shared" ref="I140" si="116">SUM(I136:I139)</f>
        <v>47</v>
      </c>
      <c r="J140" s="12">
        <f t="shared" ref="J140:K140" si="117">SUM(J136:J139)</f>
        <v>26</v>
      </c>
      <c r="K140" s="12">
        <f t="shared" si="117"/>
        <v>164</v>
      </c>
      <c r="L140" s="12">
        <f t="shared" si="115"/>
        <v>0</v>
      </c>
      <c r="M140" s="12">
        <f t="shared" si="115"/>
        <v>0</v>
      </c>
      <c r="N140" s="12">
        <f t="shared" si="115"/>
        <v>0</v>
      </c>
      <c r="O140" s="12">
        <f t="shared" si="115"/>
        <v>0</v>
      </c>
      <c r="P140" s="132">
        <f t="shared" si="115"/>
        <v>0</v>
      </c>
      <c r="Q140" s="12">
        <f>SUM(Q136:Q139)</f>
        <v>334</v>
      </c>
      <c r="R140" s="13">
        <f>+Y140-U140</f>
        <v>2800</v>
      </c>
      <c r="S140" s="12">
        <f t="shared" ref="S140:X140" si="118">SUM(S136:S139)</f>
        <v>380</v>
      </c>
      <c r="T140" s="12">
        <f t="shared" si="118"/>
        <v>403</v>
      </c>
      <c r="U140" s="12">
        <f t="shared" si="118"/>
        <v>365</v>
      </c>
      <c r="V140" s="11">
        <f t="shared" si="118"/>
        <v>0</v>
      </c>
      <c r="W140" s="11">
        <f t="shared" si="118"/>
        <v>0</v>
      </c>
      <c r="X140" s="42">
        <f t="shared" si="118"/>
        <v>0</v>
      </c>
      <c r="Y140" s="14">
        <v>3165</v>
      </c>
      <c r="Z140" s="42">
        <v>0</v>
      </c>
      <c r="AA140" s="42">
        <v>0</v>
      </c>
      <c r="AB140" s="42">
        <v>0</v>
      </c>
      <c r="AC140" s="42">
        <v>0</v>
      </c>
      <c r="AD140" s="42">
        <v>0</v>
      </c>
      <c r="AE140" s="42">
        <v>0</v>
      </c>
      <c r="AF140" s="42">
        <f t="shared" ref="AF140:AL140" si="119">SUM(AF136:AF139)</f>
        <v>3</v>
      </c>
      <c r="AG140" s="42">
        <f t="shared" si="119"/>
        <v>0</v>
      </c>
      <c r="AH140" s="42">
        <f t="shared" si="119"/>
        <v>0</v>
      </c>
      <c r="AI140" s="42">
        <f t="shared" si="119"/>
        <v>0</v>
      </c>
      <c r="AJ140" s="42">
        <f t="shared" si="119"/>
        <v>0</v>
      </c>
      <c r="AK140" s="42">
        <f t="shared" si="119"/>
        <v>0</v>
      </c>
      <c r="AL140" s="42">
        <f t="shared" si="119"/>
        <v>50</v>
      </c>
      <c r="AM140" s="42">
        <f t="shared" ref="AM140:AX140" si="120">SUM(AM136:AM139)</f>
        <v>1</v>
      </c>
      <c r="AN140" s="42">
        <f t="shared" si="120"/>
        <v>0</v>
      </c>
      <c r="AO140" s="42">
        <f t="shared" si="120"/>
        <v>0</v>
      </c>
      <c r="AP140" s="42">
        <f t="shared" si="120"/>
        <v>0</v>
      </c>
      <c r="AQ140" s="42">
        <f t="shared" ref="AQ140:AR140" si="121">SUM(AQ136:AQ139)</f>
        <v>0</v>
      </c>
      <c r="AR140" s="42">
        <f t="shared" si="121"/>
        <v>1</v>
      </c>
      <c r="AS140" s="42">
        <f t="shared" si="120"/>
        <v>1</v>
      </c>
      <c r="AT140" s="42">
        <f t="shared" si="120"/>
        <v>0</v>
      </c>
      <c r="AU140" s="42">
        <f t="shared" si="120"/>
        <v>0</v>
      </c>
      <c r="AV140" s="42">
        <f t="shared" si="120"/>
        <v>0</v>
      </c>
      <c r="AW140" s="42">
        <f t="shared" si="120"/>
        <v>0</v>
      </c>
      <c r="AX140" s="42">
        <f t="shared" si="120"/>
        <v>0</v>
      </c>
      <c r="AY140" s="11">
        <f t="shared" si="54"/>
        <v>3</v>
      </c>
    </row>
    <row r="141" spans="1:51" ht="15" thickBot="1" x14ac:dyDescent="0.25">
      <c r="A141" s="94" t="s">
        <v>174</v>
      </c>
      <c r="B141" s="184" t="s">
        <v>167</v>
      </c>
      <c r="C141" s="59"/>
      <c r="D141" s="89"/>
      <c r="E141" s="98">
        <f>IFERROR(VLOOKUP($B141,'[4]NUM8.1'!$H$3:$P$174,2,FALSE),0)</f>
        <v>1</v>
      </c>
      <c r="F141" s="98">
        <f>IFERROR(VLOOKUP($B141,'[4]NUM8.1'!$H$3:$P$174,3,FALSE),0)</f>
        <v>1</v>
      </c>
      <c r="G141" s="98">
        <f>IFERROR(VLOOKUP($B141,'[4]NUM8.1'!$H$3:$P$174,4,FALSE),0)</f>
        <v>2</v>
      </c>
      <c r="H141" s="98">
        <f>IFERROR(VLOOKUP($B141,'[4]NUM8.1'!$H$3:$P$174,5,FALSE),0)</f>
        <v>0</v>
      </c>
      <c r="I141" s="98">
        <f>IFERROR(VLOOKUP($B141,'[4]NUM8.1'!$H$3:$P$174,6,FALSE),0)</f>
        <v>2</v>
      </c>
      <c r="J141" s="98">
        <f>IFERROR(VLOOKUP($B141,'[4]NUM8.1'!$H$3:$P$174,7,FALSE),0)</f>
        <v>11</v>
      </c>
      <c r="K141" s="98">
        <f>IFERROR(VLOOKUP($B141,'[4]NUM8.1'!$H$3:$P$174,8,FALSE),0)</f>
        <v>8</v>
      </c>
      <c r="L141" s="93"/>
      <c r="M141" s="93"/>
      <c r="N141" s="93"/>
      <c r="O141" s="93"/>
      <c r="P141" s="93"/>
      <c r="Q141" s="6">
        <f t="shared" ref="Q141:Q147" si="122">SUM(E141:P141)</f>
        <v>25</v>
      </c>
      <c r="S141" s="15">
        <f>IFERROR(VLOOKUP($B141,'[1]DEN8.1'!$H$3:$J$159,2,FALSE),0)</f>
        <v>53</v>
      </c>
      <c r="T141" s="45">
        <f t="shared" ref="T141:T147" si="123">+S141+(Z141+AA141+AB141+AC141)-(AM141+AN141+AO141+AP141)</f>
        <v>53</v>
      </c>
      <c r="U141" s="15">
        <f>IFERROR(VLOOKUP($B141,'[4]DEN8.1'!$H$3:$J$175,2,FALSE),0)</f>
        <v>57</v>
      </c>
      <c r="V141" s="3"/>
      <c r="W141" s="3"/>
      <c r="X141" s="6"/>
      <c r="Y141" s="9"/>
      <c r="Z141" s="98">
        <f>IFERROR(VLOOKUP($B141,'[4]ACT DEN8.1'!$H$3:$P$151,2,FALSE),0)</f>
        <v>0</v>
      </c>
      <c r="AA141" s="98">
        <f>IFERROR(VLOOKUP($B141,'[4]ACT DEN8.1'!$H$3:$P$151,3,FALSE),0)</f>
        <v>0</v>
      </c>
      <c r="AB141" s="98">
        <f>IFERROR(VLOOKUP($B141,'[4]ACT DEN8.1'!$H$3:$P$151,4,FALSE),0)</f>
        <v>1</v>
      </c>
      <c r="AC141" s="98">
        <f>IFERROR(VLOOKUP($B141,'[4]ACT DEN8.1'!$H$3:$P$151,5,FALSE),0)</f>
        <v>0</v>
      </c>
      <c r="AD141" s="98">
        <f>IFERROR(VLOOKUP($B141,'[4]ACT DEN8.1'!$H$3:$P$151,6,FALSE),0)</f>
        <v>0</v>
      </c>
      <c r="AE141" s="98">
        <f>IFERROR(VLOOKUP($B141,'[4]ACT DEN8.1'!$H$3:$P$151,7,FALSE),0)</f>
        <v>0</v>
      </c>
      <c r="AF141" s="98">
        <f>IFERROR(VLOOKUP($B141,'[4]ACT DEN8.1'!$H$3:$P$151,8,FALSE),0)</f>
        <v>0</v>
      </c>
      <c r="AG141" s="93"/>
      <c r="AH141" s="93"/>
      <c r="AI141" s="93"/>
      <c r="AJ141" s="93"/>
      <c r="AL141" s="6">
        <f t="shared" si="53"/>
        <v>1</v>
      </c>
      <c r="AM141" s="98">
        <f>IFERROR(VLOOKUP($B141,'[4]ACT DEN8.1'!$Z$3:$AH$126,2,FALSE),0)</f>
        <v>0</v>
      </c>
      <c r="AN141" s="98">
        <f>IFERROR(VLOOKUP($B141,'[4]ACT DEN8.1'!$Z$3:$AH$126,3,FALSE),0)</f>
        <v>0</v>
      </c>
      <c r="AO141" s="98">
        <f>IFERROR(VLOOKUP($B141,'[4]ACT DEN8.1'!$Z$3:$AH$126,4,FALSE),0)</f>
        <v>1</v>
      </c>
      <c r="AP141" s="98">
        <f>IFERROR(VLOOKUP($B141,'[4]ACT DEN8.1'!$Z$3:$AH$126,5,FALSE),0)</f>
        <v>0</v>
      </c>
      <c r="AQ141" s="98">
        <f>IFERROR(VLOOKUP($B141,'[4]ACT DEN8.1'!$Z$3:$AH$126,6,FALSE),0)</f>
        <v>0</v>
      </c>
      <c r="AR141" s="98">
        <f>IFERROR(VLOOKUP($B141,'[4]ACT DEN8.1'!$Z$3:$AH$126,7,FALSE),0)</f>
        <v>0</v>
      </c>
      <c r="AS141" s="98">
        <f>IFERROR(VLOOKUP($B141,'[4]ACT DEN8.1'!$Z$3:$AH$126,8,FALSE),0)</f>
        <v>0</v>
      </c>
      <c r="AY141" s="6">
        <f t="shared" si="54"/>
        <v>1</v>
      </c>
    </row>
    <row r="142" spans="1:51" ht="15" thickBot="1" x14ac:dyDescent="0.25">
      <c r="A142" s="94" t="s">
        <v>174</v>
      </c>
      <c r="B142" s="184" t="s">
        <v>168</v>
      </c>
      <c r="C142" s="59"/>
      <c r="D142" s="89"/>
      <c r="E142" s="98">
        <f>IFERROR(VLOOKUP($B142,'[4]NUM8.1'!$H$3:$P$174,2,FALSE),0)</f>
        <v>0</v>
      </c>
      <c r="F142" s="98">
        <f>IFERROR(VLOOKUP($B142,'[4]NUM8.1'!$H$3:$P$174,3,FALSE),0)</f>
        <v>0</v>
      </c>
      <c r="G142" s="98">
        <f>IFERROR(VLOOKUP($B142,'[4]NUM8.1'!$H$3:$P$174,4,FALSE),0)</f>
        <v>1</v>
      </c>
      <c r="H142" s="98">
        <f>IFERROR(VLOOKUP($B142,'[4]NUM8.1'!$H$3:$P$174,5,FALSE),0)</f>
        <v>0</v>
      </c>
      <c r="I142" s="98">
        <f>IFERROR(VLOOKUP($B142,'[4]NUM8.1'!$H$3:$P$174,6,FALSE),0)</f>
        <v>0</v>
      </c>
      <c r="J142" s="98">
        <f>IFERROR(VLOOKUP($B142,'[4]NUM8.1'!$H$3:$P$174,7,FALSE),0)</f>
        <v>0</v>
      </c>
      <c r="K142" s="98">
        <f>IFERROR(VLOOKUP($B142,'[4]NUM8.1'!$H$3:$P$174,8,FALSE),0)</f>
        <v>2</v>
      </c>
      <c r="L142" s="93"/>
      <c r="M142" s="93"/>
      <c r="N142" s="93"/>
      <c r="O142" s="93"/>
      <c r="P142" s="93"/>
      <c r="Q142" s="6">
        <f t="shared" si="122"/>
        <v>3</v>
      </c>
      <c r="S142" s="15">
        <f>IFERROR(VLOOKUP($B142,'[1]DEN8.1'!$H$3:$J$159,2,FALSE),0)</f>
        <v>8</v>
      </c>
      <c r="T142" s="45">
        <f t="shared" si="123"/>
        <v>8</v>
      </c>
      <c r="U142" s="15">
        <f>IFERROR(VLOOKUP($B142,'[4]DEN8.1'!$H$3:$J$175,2,FALSE),0)</f>
        <v>9</v>
      </c>
      <c r="V142" s="3"/>
      <c r="W142" s="3"/>
      <c r="X142" s="6"/>
      <c r="Y142" s="9"/>
      <c r="Z142" s="98">
        <f>IFERROR(VLOOKUP($B142,'[4]ACT DEN8.1'!$H$3:$P$151,2,FALSE),0)</f>
        <v>0</v>
      </c>
      <c r="AA142" s="98">
        <f>IFERROR(VLOOKUP($B142,'[4]ACT DEN8.1'!$H$3:$P$151,3,FALSE),0)</f>
        <v>0</v>
      </c>
      <c r="AB142" s="98">
        <f>IFERROR(VLOOKUP($B142,'[4]ACT DEN8.1'!$H$3:$P$151,4,FALSE),0)</f>
        <v>0</v>
      </c>
      <c r="AC142" s="98">
        <f>IFERROR(VLOOKUP($B142,'[4]ACT DEN8.1'!$H$3:$P$151,5,FALSE),0)</f>
        <v>0</v>
      </c>
      <c r="AD142" s="98">
        <f>IFERROR(VLOOKUP($B142,'[4]ACT DEN8.1'!$H$3:$P$151,6,FALSE),0)</f>
        <v>0</v>
      </c>
      <c r="AE142" s="98">
        <f>IFERROR(VLOOKUP($B142,'[4]ACT DEN8.1'!$H$3:$P$151,7,FALSE),0)</f>
        <v>0</v>
      </c>
      <c r="AF142" s="98">
        <f>IFERROR(VLOOKUP($B142,'[4]ACT DEN8.1'!$H$3:$P$151,8,FALSE),0)</f>
        <v>1</v>
      </c>
      <c r="AG142" s="93"/>
      <c r="AH142" s="93"/>
      <c r="AI142" s="93"/>
      <c r="AJ142" s="93"/>
      <c r="AL142" s="6">
        <f t="shared" ref="AL142:AL148" si="124">SUM(Z142:AK142)</f>
        <v>1</v>
      </c>
      <c r="AM142" s="98">
        <f>IFERROR(VLOOKUP($B142,'[4]ACT DEN8.1'!$Z$3:$AH$126,2,FALSE),0)</f>
        <v>0</v>
      </c>
      <c r="AN142" s="98">
        <f>IFERROR(VLOOKUP($B142,'[4]ACT DEN8.1'!$Z$3:$AH$126,3,FALSE),0)</f>
        <v>0</v>
      </c>
      <c r="AO142" s="98">
        <f>IFERROR(VLOOKUP($B142,'[4]ACT DEN8.1'!$Z$3:$AH$126,4,FALSE),0)</f>
        <v>0</v>
      </c>
      <c r="AP142" s="98">
        <f>IFERROR(VLOOKUP($B142,'[4]ACT DEN8.1'!$Z$3:$AH$126,5,FALSE),0)</f>
        <v>0</v>
      </c>
      <c r="AQ142" s="98">
        <f>IFERROR(VLOOKUP($B142,'[4]ACT DEN8.1'!$Z$3:$AH$126,6,FALSE),0)</f>
        <v>0</v>
      </c>
      <c r="AR142" s="98">
        <f>IFERROR(VLOOKUP($B142,'[4]ACT DEN8.1'!$Z$3:$AH$126,7,FALSE),0)</f>
        <v>0</v>
      </c>
      <c r="AS142" s="98">
        <f>IFERROR(VLOOKUP($B142,'[4]ACT DEN8.1'!$Z$3:$AH$126,8,FALSE),0)</f>
        <v>0</v>
      </c>
      <c r="AY142" s="6">
        <f t="shared" ref="AY142:AY148" si="125">SUM(AM142:AX142)</f>
        <v>0</v>
      </c>
    </row>
    <row r="143" spans="1:51" ht="15" thickBot="1" x14ac:dyDescent="0.25">
      <c r="A143" s="94" t="s">
        <v>174</v>
      </c>
      <c r="B143" s="184" t="s">
        <v>169</v>
      </c>
      <c r="C143" s="59"/>
      <c r="D143" s="89"/>
      <c r="E143" s="98">
        <f>IFERROR(VLOOKUP($B143,'[4]NUM8.1'!$H$3:$P$174,2,FALSE),0)</f>
        <v>4</v>
      </c>
      <c r="F143" s="98">
        <f>IFERROR(VLOOKUP($B143,'[4]NUM8.1'!$H$3:$P$174,3,FALSE),0)</f>
        <v>1</v>
      </c>
      <c r="G143" s="98">
        <f>IFERROR(VLOOKUP($B143,'[4]NUM8.1'!$H$3:$P$174,4,FALSE),0)</f>
        <v>2</v>
      </c>
      <c r="H143" s="98">
        <f>IFERROR(VLOOKUP($B143,'[4]NUM8.1'!$H$3:$P$174,5,FALSE),0)</f>
        <v>1</v>
      </c>
      <c r="I143" s="98">
        <f>IFERROR(VLOOKUP($B143,'[4]NUM8.1'!$H$3:$P$174,6,FALSE),0)</f>
        <v>0</v>
      </c>
      <c r="J143" s="98">
        <f>IFERROR(VLOOKUP($B143,'[4]NUM8.1'!$H$3:$P$174,7,FALSE),0)</f>
        <v>5</v>
      </c>
      <c r="K143" s="98">
        <f>IFERROR(VLOOKUP($B143,'[4]NUM8.1'!$H$3:$P$174,8,FALSE),0)</f>
        <v>3</v>
      </c>
      <c r="L143" s="93"/>
      <c r="M143" s="93"/>
      <c r="N143" s="93"/>
      <c r="O143" s="93"/>
      <c r="P143" s="93"/>
      <c r="Q143" s="6">
        <f t="shared" si="122"/>
        <v>16</v>
      </c>
      <c r="S143" s="15">
        <f>IFERROR(VLOOKUP($B143,'[1]DEN8.1'!$H$3:$J$159,2,FALSE),0)</f>
        <v>17</v>
      </c>
      <c r="T143" s="45">
        <f t="shared" si="123"/>
        <v>17</v>
      </c>
      <c r="U143" s="15">
        <f>IFERROR(VLOOKUP($B143,'[4]DEN8.1'!$H$3:$J$175,2,FALSE),0)</f>
        <v>16</v>
      </c>
      <c r="V143" s="3"/>
      <c r="W143" s="3"/>
      <c r="X143" s="6"/>
      <c r="Y143" s="9"/>
      <c r="Z143" s="98">
        <f>IFERROR(VLOOKUP($B143,'[4]ACT DEN8.1'!$H$3:$P$151,2,FALSE),0)</f>
        <v>0</v>
      </c>
      <c r="AA143" s="98">
        <f>IFERROR(VLOOKUP($B143,'[4]ACT DEN8.1'!$H$3:$P$151,3,FALSE),0)</f>
        <v>0</v>
      </c>
      <c r="AB143" s="98">
        <f>IFERROR(VLOOKUP($B143,'[4]ACT DEN8.1'!$H$3:$P$151,4,FALSE),0)</f>
        <v>0</v>
      </c>
      <c r="AC143" s="98">
        <f>IFERROR(VLOOKUP($B143,'[4]ACT DEN8.1'!$H$3:$P$151,5,FALSE),0)</f>
        <v>0</v>
      </c>
      <c r="AD143" s="98">
        <f>IFERROR(VLOOKUP($B143,'[4]ACT DEN8.1'!$H$3:$P$151,6,FALSE),0)</f>
        <v>0</v>
      </c>
      <c r="AE143" s="98">
        <f>IFERROR(VLOOKUP($B143,'[4]ACT DEN8.1'!$H$3:$P$151,7,FALSE),0)</f>
        <v>0</v>
      </c>
      <c r="AF143" s="98">
        <f>IFERROR(VLOOKUP($B143,'[4]ACT DEN8.1'!$H$3:$P$151,8,FALSE),0)</f>
        <v>0</v>
      </c>
      <c r="AG143" s="93"/>
      <c r="AH143" s="93"/>
      <c r="AI143" s="93"/>
      <c r="AJ143" s="93"/>
      <c r="AL143" s="6">
        <f t="shared" si="124"/>
        <v>0</v>
      </c>
      <c r="AM143" s="98">
        <f>IFERROR(VLOOKUP($B143,'[4]ACT DEN8.1'!$Z$3:$AH$126,2,FALSE),0)</f>
        <v>0</v>
      </c>
      <c r="AN143" s="98">
        <f>IFERROR(VLOOKUP($B143,'[4]ACT DEN8.1'!$Z$3:$AH$126,3,FALSE),0)</f>
        <v>0</v>
      </c>
      <c r="AO143" s="98">
        <f>IFERROR(VLOOKUP($B143,'[4]ACT DEN8.1'!$Z$3:$AH$126,4,FALSE),0)</f>
        <v>0</v>
      </c>
      <c r="AP143" s="98">
        <f>IFERROR(VLOOKUP($B143,'[4]ACT DEN8.1'!$Z$3:$AH$126,5,FALSE),0)</f>
        <v>0</v>
      </c>
      <c r="AQ143" s="98">
        <f>IFERROR(VLOOKUP($B143,'[4]ACT DEN8.1'!$Z$3:$AH$126,6,FALSE),0)</f>
        <v>0</v>
      </c>
      <c r="AR143" s="98">
        <f>IFERROR(VLOOKUP($B143,'[4]ACT DEN8.1'!$Z$3:$AH$126,7,FALSE),0)</f>
        <v>0</v>
      </c>
      <c r="AS143" s="98">
        <f>IFERROR(VLOOKUP($B143,'[4]ACT DEN8.1'!$Z$3:$AH$126,8,FALSE),0)</f>
        <v>2</v>
      </c>
      <c r="AY143" s="6">
        <f t="shared" si="125"/>
        <v>2</v>
      </c>
    </row>
    <row r="144" spans="1:51" ht="15" thickBot="1" x14ac:dyDescent="0.25">
      <c r="A144" s="94" t="s">
        <v>174</v>
      </c>
      <c r="B144" s="184" t="s">
        <v>170</v>
      </c>
      <c r="C144" s="59"/>
      <c r="D144" s="89"/>
      <c r="E144" s="98">
        <f>IFERROR(VLOOKUP($B144,'[4]NUM8.1'!$H$3:$P$174,2,FALSE),0)</f>
        <v>0</v>
      </c>
      <c r="F144" s="98">
        <f>IFERROR(VLOOKUP($B144,'[4]NUM8.1'!$H$3:$P$174,3,FALSE),0)</f>
        <v>0</v>
      </c>
      <c r="G144" s="98">
        <f>IFERROR(VLOOKUP($B144,'[4]NUM8.1'!$H$3:$P$174,4,FALSE),0)</f>
        <v>2</v>
      </c>
      <c r="H144" s="98">
        <f>IFERROR(VLOOKUP($B144,'[4]NUM8.1'!$H$3:$P$174,5,FALSE),0)</f>
        <v>0</v>
      </c>
      <c r="I144" s="98">
        <f>IFERROR(VLOOKUP($B144,'[4]NUM8.1'!$H$3:$P$174,6,FALSE),0)</f>
        <v>0</v>
      </c>
      <c r="J144" s="98">
        <f>IFERROR(VLOOKUP($B144,'[4]NUM8.1'!$H$3:$P$174,7,FALSE),0)</f>
        <v>3</v>
      </c>
      <c r="K144" s="98">
        <f>IFERROR(VLOOKUP($B144,'[4]NUM8.1'!$H$3:$P$174,8,FALSE),0)</f>
        <v>4</v>
      </c>
      <c r="L144" s="93"/>
      <c r="M144" s="93"/>
      <c r="N144" s="93"/>
      <c r="O144" s="93"/>
      <c r="P144" s="93"/>
      <c r="Q144" s="6">
        <f t="shared" si="122"/>
        <v>9</v>
      </c>
      <c r="S144" s="15">
        <f>IFERROR(VLOOKUP($B144,'[1]DEN8.1'!$H$3:$J$159,2,FALSE),0)</f>
        <v>10</v>
      </c>
      <c r="T144" s="45">
        <f t="shared" si="123"/>
        <v>10</v>
      </c>
      <c r="U144" s="15">
        <f>IFERROR(VLOOKUP($B144,'[4]DEN8.1'!$H$3:$J$175,2,FALSE),0)</f>
        <v>8</v>
      </c>
      <c r="V144" s="3"/>
      <c r="W144" s="3"/>
      <c r="X144" s="6"/>
      <c r="Y144" s="9"/>
      <c r="Z144" s="98">
        <f>IFERROR(VLOOKUP($B144,'[4]ACT DEN8.1'!$H$3:$P$151,2,FALSE),0)</f>
        <v>0</v>
      </c>
      <c r="AA144" s="98">
        <f>IFERROR(VLOOKUP($B144,'[4]ACT DEN8.1'!$H$3:$P$151,3,FALSE),0)</f>
        <v>0</v>
      </c>
      <c r="AB144" s="98">
        <f>IFERROR(VLOOKUP($B144,'[4]ACT DEN8.1'!$H$3:$P$151,4,FALSE),0)</f>
        <v>0</v>
      </c>
      <c r="AC144" s="98">
        <f>IFERROR(VLOOKUP($B144,'[4]ACT DEN8.1'!$H$3:$P$151,5,FALSE),0)</f>
        <v>0</v>
      </c>
      <c r="AD144" s="98">
        <f>IFERROR(VLOOKUP($B144,'[4]ACT DEN8.1'!$H$3:$P$151,6,FALSE),0)</f>
        <v>0</v>
      </c>
      <c r="AE144" s="98">
        <f>IFERROR(VLOOKUP($B144,'[4]ACT DEN8.1'!$H$3:$P$151,7,FALSE),0)</f>
        <v>0</v>
      </c>
      <c r="AF144" s="98">
        <f>IFERROR(VLOOKUP($B144,'[4]ACT DEN8.1'!$H$3:$P$151,8,FALSE),0)</f>
        <v>0</v>
      </c>
      <c r="AG144" s="93"/>
      <c r="AH144" s="93"/>
      <c r="AI144" s="93"/>
      <c r="AJ144" s="93"/>
      <c r="AL144" s="6">
        <f t="shared" si="124"/>
        <v>0</v>
      </c>
      <c r="AM144" s="98">
        <f>IFERROR(VLOOKUP($B144,'[4]ACT DEN8.1'!$Z$3:$AH$126,2,FALSE),0)</f>
        <v>0</v>
      </c>
      <c r="AN144" s="98">
        <f>IFERROR(VLOOKUP($B144,'[4]ACT DEN8.1'!$Z$3:$AH$126,3,FALSE),0)</f>
        <v>0</v>
      </c>
      <c r="AO144" s="98">
        <f>IFERROR(VLOOKUP($B144,'[4]ACT DEN8.1'!$Z$3:$AH$126,4,FALSE),0)</f>
        <v>0</v>
      </c>
      <c r="AP144" s="98">
        <f>IFERROR(VLOOKUP($B144,'[4]ACT DEN8.1'!$Z$3:$AH$126,5,FALSE),0)</f>
        <v>0</v>
      </c>
      <c r="AQ144" s="98">
        <f>IFERROR(VLOOKUP($B144,'[4]ACT DEN8.1'!$Z$3:$AH$126,6,FALSE),0)</f>
        <v>0</v>
      </c>
      <c r="AR144" s="98">
        <f>IFERROR(VLOOKUP($B144,'[4]ACT DEN8.1'!$Z$3:$AH$126,7,FALSE),0)</f>
        <v>0</v>
      </c>
      <c r="AS144" s="98">
        <f>IFERROR(VLOOKUP($B144,'[4]ACT DEN8.1'!$Z$3:$AH$126,8,FALSE),0)</f>
        <v>0</v>
      </c>
      <c r="AY144" s="6">
        <f t="shared" si="125"/>
        <v>0</v>
      </c>
    </row>
    <row r="145" spans="1:51" ht="15" thickBot="1" x14ac:dyDescent="0.25">
      <c r="A145" s="94" t="s">
        <v>174</v>
      </c>
      <c r="B145" s="184" t="s">
        <v>171</v>
      </c>
      <c r="C145" s="59"/>
      <c r="D145" s="89"/>
      <c r="E145" s="98">
        <f>IFERROR(VLOOKUP($B145,'[4]NUM8.1'!$H$3:$P$174,2,FALSE),0)</f>
        <v>3</v>
      </c>
      <c r="F145" s="98">
        <f>IFERROR(VLOOKUP($B145,'[4]NUM8.1'!$H$3:$P$174,3,FALSE),0)</f>
        <v>3</v>
      </c>
      <c r="G145" s="98">
        <f>IFERROR(VLOOKUP($B145,'[4]NUM8.1'!$H$3:$P$174,4,FALSE),0)</f>
        <v>1</v>
      </c>
      <c r="H145" s="98">
        <f>IFERROR(VLOOKUP($B145,'[4]NUM8.1'!$H$3:$P$174,5,FALSE),0)</f>
        <v>5</v>
      </c>
      <c r="I145" s="98">
        <f>IFERROR(VLOOKUP($B145,'[4]NUM8.1'!$H$3:$P$174,6,FALSE),0)</f>
        <v>2</v>
      </c>
      <c r="J145" s="98">
        <f>IFERROR(VLOOKUP($B145,'[4]NUM8.1'!$H$3:$P$174,7,FALSE),0)</f>
        <v>6</v>
      </c>
      <c r="K145" s="98">
        <f>IFERROR(VLOOKUP($B145,'[4]NUM8.1'!$H$3:$P$174,8,FALSE),0)</f>
        <v>9</v>
      </c>
      <c r="L145" s="93"/>
      <c r="M145" s="93"/>
      <c r="N145" s="93"/>
      <c r="O145" s="93"/>
      <c r="P145" s="93"/>
      <c r="Q145" s="6">
        <f t="shared" si="122"/>
        <v>29</v>
      </c>
      <c r="S145" s="15">
        <f>IFERROR(VLOOKUP($B145,'[1]DEN8.1'!$H$3:$J$159,2,FALSE),0)</f>
        <v>29</v>
      </c>
      <c r="T145" s="45">
        <f t="shared" si="123"/>
        <v>30</v>
      </c>
      <c r="U145" s="15">
        <f>IFERROR(VLOOKUP($B145,'[4]DEN8.1'!$H$3:$J$175,2,FALSE),0)</f>
        <v>28</v>
      </c>
      <c r="V145" s="3"/>
      <c r="W145" s="3"/>
      <c r="X145" s="6"/>
      <c r="Y145" s="9"/>
      <c r="Z145" s="98">
        <f>IFERROR(VLOOKUP($B145,'[4]ACT DEN8.1'!$H$3:$P$151,2,FALSE),0)</f>
        <v>0</v>
      </c>
      <c r="AA145" s="98">
        <f>IFERROR(VLOOKUP($B145,'[4]ACT DEN8.1'!$H$3:$P$151,3,FALSE),0)</f>
        <v>0</v>
      </c>
      <c r="AB145" s="98">
        <f>IFERROR(VLOOKUP($B145,'[4]ACT DEN8.1'!$H$3:$P$151,4,FALSE),0)</f>
        <v>1</v>
      </c>
      <c r="AC145" s="98">
        <f>IFERROR(VLOOKUP($B145,'[4]ACT DEN8.1'!$H$3:$P$151,5,FALSE),0)</f>
        <v>0</v>
      </c>
      <c r="AD145" s="98">
        <f>IFERROR(VLOOKUP($B145,'[4]ACT DEN8.1'!$H$3:$P$151,6,FALSE),0)</f>
        <v>0</v>
      </c>
      <c r="AE145" s="98">
        <f>IFERROR(VLOOKUP($B145,'[4]ACT DEN8.1'!$H$3:$P$151,7,FALSE),0)</f>
        <v>0</v>
      </c>
      <c r="AF145" s="98">
        <f>IFERROR(VLOOKUP($B145,'[4]ACT DEN8.1'!$H$3:$P$151,8,FALSE),0)</f>
        <v>2</v>
      </c>
      <c r="AG145" s="93"/>
      <c r="AH145" s="93"/>
      <c r="AI145" s="93"/>
      <c r="AJ145" s="93"/>
      <c r="AL145" s="6">
        <f t="shared" si="124"/>
        <v>3</v>
      </c>
      <c r="AM145" s="98">
        <f>IFERROR(VLOOKUP($B145,'[4]ACT DEN8.1'!$Z$3:$AH$126,2,FALSE),0)</f>
        <v>0</v>
      </c>
      <c r="AN145" s="98">
        <f>IFERROR(VLOOKUP($B145,'[4]ACT DEN8.1'!$Z$3:$AH$126,3,FALSE),0)</f>
        <v>0</v>
      </c>
      <c r="AO145" s="98">
        <f>IFERROR(VLOOKUP($B145,'[4]ACT DEN8.1'!$Z$3:$AH$126,4,FALSE),0)</f>
        <v>0</v>
      </c>
      <c r="AP145" s="98">
        <f>IFERROR(VLOOKUP($B145,'[4]ACT DEN8.1'!$Z$3:$AH$126,5,FALSE),0)</f>
        <v>0</v>
      </c>
      <c r="AQ145" s="98">
        <f>IFERROR(VLOOKUP($B145,'[4]ACT DEN8.1'!$Z$3:$AH$126,6,FALSE),0)</f>
        <v>0</v>
      </c>
      <c r="AR145" s="98">
        <f>IFERROR(VLOOKUP($B145,'[4]ACT DEN8.1'!$Z$3:$AH$126,7,FALSE),0)</f>
        <v>0</v>
      </c>
      <c r="AS145" s="98">
        <f>IFERROR(VLOOKUP($B145,'[4]ACT DEN8.1'!$Z$3:$AH$126,8,FALSE),0)</f>
        <v>0</v>
      </c>
      <c r="AY145" s="6">
        <f t="shared" si="125"/>
        <v>0</v>
      </c>
    </row>
    <row r="146" spans="1:51" ht="15" thickBot="1" x14ac:dyDescent="0.25">
      <c r="A146" s="94" t="s">
        <v>174</v>
      </c>
      <c r="B146" s="184" t="s">
        <v>172</v>
      </c>
      <c r="C146" s="59"/>
      <c r="D146" s="89"/>
      <c r="E146" s="98">
        <f>IFERROR(VLOOKUP($B146,'[4]NUM8.1'!$H$3:$P$174,2,FALSE),0)</f>
        <v>2</v>
      </c>
      <c r="F146" s="98">
        <f>IFERROR(VLOOKUP($B146,'[4]NUM8.1'!$H$3:$P$174,3,FALSE),0)</f>
        <v>0</v>
      </c>
      <c r="G146" s="98">
        <f>IFERROR(VLOOKUP($B146,'[4]NUM8.1'!$H$3:$P$174,4,FALSE),0)</f>
        <v>1</v>
      </c>
      <c r="H146" s="98">
        <f>IFERROR(VLOOKUP($B146,'[4]NUM8.1'!$H$3:$P$174,5,FALSE),0)</f>
        <v>0</v>
      </c>
      <c r="I146" s="98">
        <f>IFERROR(VLOOKUP($B146,'[4]NUM8.1'!$H$3:$P$174,6,FALSE),0)</f>
        <v>1</v>
      </c>
      <c r="J146" s="98">
        <f>IFERROR(VLOOKUP($B146,'[4]NUM8.1'!$H$3:$P$174,7,FALSE),0)</f>
        <v>0</v>
      </c>
      <c r="K146" s="98">
        <f>IFERROR(VLOOKUP($B146,'[4]NUM8.1'!$H$3:$P$174,8,FALSE),0)</f>
        <v>0</v>
      </c>
      <c r="L146" s="93"/>
      <c r="M146" s="93"/>
      <c r="N146" s="93"/>
      <c r="O146" s="93"/>
      <c r="P146" s="93"/>
      <c r="Q146" s="6">
        <f t="shared" si="122"/>
        <v>4</v>
      </c>
      <c r="S146" s="15">
        <f>IFERROR(VLOOKUP($B146,'[1]DEN8.1'!$H$3:$J$159,2,FALSE),0)</f>
        <v>23</v>
      </c>
      <c r="T146" s="45">
        <f t="shared" si="123"/>
        <v>23</v>
      </c>
      <c r="U146" s="15">
        <f>IFERROR(VLOOKUP($B146,'[4]DEN8.1'!$H$3:$J$175,2,FALSE),0)</f>
        <v>23</v>
      </c>
      <c r="V146" s="3"/>
      <c r="W146" s="3"/>
      <c r="X146" s="6"/>
      <c r="Y146" s="9"/>
      <c r="Z146" s="98">
        <f>IFERROR(VLOOKUP($B146,'[4]ACT DEN8.1'!$H$3:$P$151,2,FALSE),0)</f>
        <v>0</v>
      </c>
      <c r="AA146" s="98">
        <f>IFERROR(VLOOKUP($B146,'[4]ACT DEN8.1'!$H$3:$P$151,3,FALSE),0)</f>
        <v>0</v>
      </c>
      <c r="AB146" s="98">
        <f>IFERROR(VLOOKUP($B146,'[4]ACT DEN8.1'!$H$3:$P$151,4,FALSE),0)</f>
        <v>0</v>
      </c>
      <c r="AC146" s="98">
        <f>IFERROR(VLOOKUP($B146,'[4]ACT DEN8.1'!$H$3:$P$151,5,FALSE),0)</f>
        <v>0</v>
      </c>
      <c r="AD146" s="98">
        <f>IFERROR(VLOOKUP($B146,'[4]ACT DEN8.1'!$H$3:$P$151,6,FALSE),0)</f>
        <v>0</v>
      </c>
      <c r="AE146" s="98">
        <f>IFERROR(VLOOKUP($B146,'[4]ACT DEN8.1'!$H$3:$P$151,7,FALSE),0)</f>
        <v>0</v>
      </c>
      <c r="AF146" s="98">
        <f>IFERROR(VLOOKUP($B146,'[4]ACT DEN8.1'!$H$3:$P$151,8,FALSE),0)</f>
        <v>2</v>
      </c>
      <c r="AG146" s="93"/>
      <c r="AH146" s="93"/>
      <c r="AI146" s="93"/>
      <c r="AJ146" s="93"/>
      <c r="AL146" s="6">
        <f t="shared" si="124"/>
        <v>2</v>
      </c>
      <c r="AM146" s="98">
        <f>IFERROR(VLOOKUP($B146,'[4]ACT DEN8.1'!$Z$3:$AH$126,2,FALSE),0)</f>
        <v>0</v>
      </c>
      <c r="AN146" s="98">
        <f>IFERROR(VLOOKUP($B146,'[4]ACT DEN8.1'!$Z$3:$AH$126,3,FALSE),0)</f>
        <v>0</v>
      </c>
      <c r="AO146" s="98">
        <f>IFERROR(VLOOKUP($B146,'[4]ACT DEN8.1'!$Z$3:$AH$126,4,FALSE),0)</f>
        <v>0</v>
      </c>
      <c r="AP146" s="98">
        <f>IFERROR(VLOOKUP($B146,'[4]ACT DEN8.1'!$Z$3:$AH$126,5,FALSE),0)</f>
        <v>0</v>
      </c>
      <c r="AQ146" s="98">
        <f>IFERROR(VLOOKUP($B146,'[4]ACT DEN8.1'!$Z$3:$AH$126,6,FALSE),0)</f>
        <v>0</v>
      </c>
      <c r="AR146" s="98">
        <f>IFERROR(VLOOKUP($B146,'[4]ACT DEN8.1'!$Z$3:$AH$126,7,FALSE),0)</f>
        <v>0</v>
      </c>
      <c r="AS146" s="98">
        <f>IFERROR(VLOOKUP($B146,'[4]ACT DEN8.1'!$Z$3:$AH$126,8,FALSE),0)</f>
        <v>0</v>
      </c>
      <c r="AY146" s="6">
        <f t="shared" si="125"/>
        <v>0</v>
      </c>
    </row>
    <row r="147" spans="1:51" ht="15" thickBot="1" x14ac:dyDescent="0.25">
      <c r="A147" s="94" t="s">
        <v>174</v>
      </c>
      <c r="B147" s="184" t="s">
        <v>173</v>
      </c>
      <c r="C147" s="59"/>
      <c r="D147" s="89"/>
      <c r="E147" s="98">
        <f>IFERROR(VLOOKUP($B147,'[4]NUM8.1'!$H$3:$P$174,2,FALSE),0)</f>
        <v>0</v>
      </c>
      <c r="F147" s="98">
        <f>IFERROR(VLOOKUP($B147,'[4]NUM8.1'!$H$3:$P$174,3,FALSE),0)</f>
        <v>0</v>
      </c>
      <c r="G147" s="98">
        <f>IFERROR(VLOOKUP($B147,'[4]NUM8.1'!$H$3:$P$174,4,FALSE),0)</f>
        <v>0</v>
      </c>
      <c r="H147" s="98">
        <f>IFERROR(VLOOKUP($B147,'[4]NUM8.1'!$H$3:$P$174,5,FALSE),0)</f>
        <v>0</v>
      </c>
      <c r="I147" s="98">
        <f>IFERROR(VLOOKUP($B147,'[4]NUM8.1'!$H$3:$P$174,6,FALSE),0)</f>
        <v>0</v>
      </c>
      <c r="J147" s="98">
        <f>IFERROR(VLOOKUP($B147,'[4]NUM8.1'!$H$3:$P$174,7,FALSE),0)</f>
        <v>8</v>
      </c>
      <c r="K147" s="98">
        <f>IFERROR(VLOOKUP($B147,'[4]NUM8.1'!$H$3:$P$174,8,FALSE),0)</f>
        <v>0</v>
      </c>
      <c r="L147" s="93"/>
      <c r="M147" s="93"/>
      <c r="N147" s="93"/>
      <c r="O147" s="93"/>
      <c r="P147" s="93"/>
      <c r="Q147" s="6">
        <f t="shared" si="122"/>
        <v>8</v>
      </c>
      <c r="S147" s="15">
        <f>IFERROR(VLOOKUP($B147,'[1]DEN8.1'!$H$3:$J$159,2,FALSE),0)</f>
        <v>9</v>
      </c>
      <c r="T147" s="45">
        <f t="shared" si="123"/>
        <v>9</v>
      </c>
      <c r="U147" s="15">
        <f>IFERROR(VLOOKUP($B147,'[4]DEN8.1'!$H$3:$J$175,2,FALSE),0)</f>
        <v>8</v>
      </c>
      <c r="V147" s="3"/>
      <c r="W147" s="3"/>
      <c r="X147" s="6"/>
      <c r="Y147" s="9"/>
      <c r="Z147" s="98">
        <f>IFERROR(VLOOKUP($B147,'[4]ACT DEN8.1'!$H$3:$P$151,2,FALSE),0)</f>
        <v>0</v>
      </c>
      <c r="AA147" s="98">
        <f>IFERROR(VLOOKUP($B147,'[4]ACT DEN8.1'!$H$3:$P$151,3,FALSE),0)</f>
        <v>0</v>
      </c>
      <c r="AB147" s="98">
        <f>IFERROR(VLOOKUP($B147,'[4]ACT DEN8.1'!$H$3:$P$151,4,FALSE),0)</f>
        <v>0</v>
      </c>
      <c r="AC147" s="98">
        <f>IFERROR(VLOOKUP($B147,'[4]ACT DEN8.1'!$H$3:$P$151,5,FALSE),0)</f>
        <v>0</v>
      </c>
      <c r="AD147" s="98">
        <f>IFERROR(VLOOKUP($B147,'[4]ACT DEN8.1'!$H$3:$P$151,6,FALSE),0)</f>
        <v>0</v>
      </c>
      <c r="AE147" s="98">
        <f>IFERROR(VLOOKUP($B147,'[4]ACT DEN8.1'!$H$3:$P$151,7,FALSE),0)</f>
        <v>0</v>
      </c>
      <c r="AF147" s="98">
        <f>IFERROR(VLOOKUP($B147,'[4]ACT DEN8.1'!$H$3:$P$151,8,FALSE),0)</f>
        <v>0</v>
      </c>
      <c r="AG147" s="93"/>
      <c r="AH147" s="93"/>
      <c r="AI147" s="93"/>
      <c r="AJ147" s="93"/>
      <c r="AL147" s="6">
        <f t="shared" si="124"/>
        <v>0</v>
      </c>
      <c r="AM147" s="98">
        <f>IFERROR(VLOOKUP($B147,'[4]ACT DEN8.1'!$Z$3:$AH$126,2,FALSE),0)</f>
        <v>0</v>
      </c>
      <c r="AN147" s="98">
        <f>IFERROR(VLOOKUP($B147,'[4]ACT DEN8.1'!$Z$3:$AH$126,3,FALSE),0)</f>
        <v>0</v>
      </c>
      <c r="AO147" s="98">
        <f>IFERROR(VLOOKUP($B147,'[4]ACT DEN8.1'!$Z$3:$AH$126,4,FALSE),0)</f>
        <v>0</v>
      </c>
      <c r="AP147" s="98">
        <f>IFERROR(VLOOKUP($B147,'[4]ACT DEN8.1'!$Z$3:$AH$126,5,FALSE),0)</f>
        <v>0</v>
      </c>
      <c r="AQ147" s="98">
        <f>IFERROR(VLOOKUP($B147,'[4]ACT DEN8.1'!$Z$3:$AH$126,6,FALSE),0)</f>
        <v>0</v>
      </c>
      <c r="AR147" s="98">
        <f>IFERROR(VLOOKUP($B147,'[4]ACT DEN8.1'!$Z$3:$AH$126,7,FALSE),0)</f>
        <v>0</v>
      </c>
      <c r="AS147" s="98">
        <f>IFERROR(VLOOKUP($B147,'[4]ACT DEN8.1'!$Z$3:$AH$126,8,FALSE),0)</f>
        <v>0</v>
      </c>
      <c r="AY147" s="6">
        <f t="shared" si="125"/>
        <v>0</v>
      </c>
    </row>
    <row r="148" spans="1:51" s="61" customFormat="1" ht="15" thickBot="1" x14ac:dyDescent="0.25">
      <c r="A148" s="351" t="s">
        <v>203</v>
      </c>
      <c r="B148" s="352"/>
      <c r="C148" s="276">
        <f>+D148/Metas!L74</f>
        <v>1.1058823529411765</v>
      </c>
      <c r="D148" s="17">
        <f>+Q148/R148</f>
        <v>8.2965578111209179E-2</v>
      </c>
      <c r="E148" s="12">
        <f t="shared" ref="E148:P148" si="126">SUM(E141:E147)</f>
        <v>10</v>
      </c>
      <c r="F148" s="12">
        <f t="shared" si="126"/>
        <v>5</v>
      </c>
      <c r="G148" s="12">
        <f t="shared" si="126"/>
        <v>9</v>
      </c>
      <c r="H148" s="12">
        <f t="shared" si="126"/>
        <v>6</v>
      </c>
      <c r="I148" s="12">
        <f t="shared" ref="I148" si="127">SUM(I141:I147)</f>
        <v>5</v>
      </c>
      <c r="J148" s="12">
        <f t="shared" ref="J148:K148" si="128">SUM(J141:J147)</f>
        <v>33</v>
      </c>
      <c r="K148" s="12">
        <f t="shared" si="128"/>
        <v>26</v>
      </c>
      <c r="L148" s="12">
        <f t="shared" si="126"/>
        <v>0</v>
      </c>
      <c r="M148" s="12">
        <f t="shared" si="126"/>
        <v>0</v>
      </c>
      <c r="N148" s="12">
        <f t="shared" si="126"/>
        <v>0</v>
      </c>
      <c r="O148" s="12">
        <f t="shared" si="126"/>
        <v>0</v>
      </c>
      <c r="P148" s="132">
        <f t="shared" si="126"/>
        <v>0</v>
      </c>
      <c r="Q148" s="12">
        <f>SUM(Q141:Q147)</f>
        <v>94</v>
      </c>
      <c r="R148" s="13">
        <f>+Y148-U148</f>
        <v>1133</v>
      </c>
      <c r="S148" s="12">
        <f t="shared" ref="S148:X148" si="129">SUM(S141:S147)</f>
        <v>149</v>
      </c>
      <c r="T148" s="12">
        <f>SUM(T141:T147)</f>
        <v>150</v>
      </c>
      <c r="U148" s="12">
        <f t="shared" si="129"/>
        <v>149</v>
      </c>
      <c r="V148" s="11">
        <f t="shared" si="129"/>
        <v>0</v>
      </c>
      <c r="W148" s="11">
        <f t="shared" si="129"/>
        <v>0</v>
      </c>
      <c r="X148" s="11">
        <f t="shared" si="129"/>
        <v>0</v>
      </c>
      <c r="Y148" s="14">
        <v>1282</v>
      </c>
      <c r="Z148" s="11">
        <f>SUM(Z141:Z147)</f>
        <v>0</v>
      </c>
      <c r="AA148" s="11">
        <f t="shared" ref="AA148:AK148" si="130">SUM(AA141:AA147)</f>
        <v>0</v>
      </c>
      <c r="AB148" s="11">
        <f t="shared" si="130"/>
        <v>2</v>
      </c>
      <c r="AC148" s="11">
        <f t="shared" si="130"/>
        <v>0</v>
      </c>
      <c r="AD148" s="11">
        <f t="shared" ref="AD148:AE148" si="131">SUM(AD141:AD147)</f>
        <v>0</v>
      </c>
      <c r="AE148" s="11">
        <f t="shared" si="131"/>
        <v>0</v>
      </c>
      <c r="AF148" s="11">
        <f t="shared" si="130"/>
        <v>5</v>
      </c>
      <c r="AG148" s="11">
        <f t="shared" si="130"/>
        <v>0</v>
      </c>
      <c r="AH148" s="11">
        <f t="shared" si="130"/>
        <v>0</v>
      </c>
      <c r="AI148" s="11">
        <f t="shared" si="130"/>
        <v>0</v>
      </c>
      <c r="AJ148" s="11">
        <f t="shared" si="130"/>
        <v>0</v>
      </c>
      <c r="AK148" s="11">
        <f t="shared" si="130"/>
        <v>0</v>
      </c>
      <c r="AL148" s="11">
        <f t="shared" si="124"/>
        <v>7</v>
      </c>
      <c r="AM148" s="11">
        <f t="shared" ref="AM148:AX148" si="132">SUM(AM141:AM147)</f>
        <v>0</v>
      </c>
      <c r="AN148" s="11">
        <f t="shared" si="132"/>
        <v>0</v>
      </c>
      <c r="AO148" s="11">
        <f t="shared" si="132"/>
        <v>1</v>
      </c>
      <c r="AP148" s="11">
        <f t="shared" si="132"/>
        <v>0</v>
      </c>
      <c r="AQ148" s="11">
        <f t="shared" ref="AQ148:AR148" si="133">SUM(AQ141:AQ147)</f>
        <v>0</v>
      </c>
      <c r="AR148" s="11">
        <f t="shared" si="133"/>
        <v>0</v>
      </c>
      <c r="AS148" s="11">
        <f t="shared" si="132"/>
        <v>2</v>
      </c>
      <c r="AT148" s="11">
        <f t="shared" si="132"/>
        <v>0</v>
      </c>
      <c r="AU148" s="11">
        <f t="shared" si="132"/>
        <v>0</v>
      </c>
      <c r="AV148" s="11">
        <f t="shared" si="132"/>
        <v>0</v>
      </c>
      <c r="AW148" s="11">
        <f t="shared" si="132"/>
        <v>0</v>
      </c>
      <c r="AX148" s="11">
        <f t="shared" si="132"/>
        <v>0</v>
      </c>
      <c r="AY148" s="11">
        <f t="shared" si="125"/>
        <v>3</v>
      </c>
    </row>
    <row r="149" spans="1:51" s="94" customFormat="1" x14ac:dyDescent="0.2">
      <c r="B149" s="112" t="s">
        <v>190</v>
      </c>
      <c r="C149" s="68"/>
      <c r="D149" s="130"/>
      <c r="E149" s="95">
        <f t="shared" ref="E149:AY149" si="134">+E25+E37+E48+E62+E73+E79+E90+E108+E121+E135+E140+E148</f>
        <v>1146</v>
      </c>
      <c r="F149" s="95">
        <f t="shared" si="134"/>
        <v>1215</v>
      </c>
      <c r="G149" s="95">
        <f t="shared" si="134"/>
        <v>2096</v>
      </c>
      <c r="H149" s="95">
        <f t="shared" si="134"/>
        <v>1912</v>
      </c>
      <c r="I149" s="95">
        <f t="shared" ref="I149" si="135">+I25+I37+I48+I62+I73+I79+I90+I108+I121+I135+I140+I148</f>
        <v>2526</v>
      </c>
      <c r="J149" s="95">
        <f t="shared" ref="J149:K149" si="136">+J25+J37+J48+J62+J73+J79+J90+J108+J121+J135+J140+J148</f>
        <v>2103</v>
      </c>
      <c r="K149" s="95">
        <f t="shared" si="136"/>
        <v>2176</v>
      </c>
      <c r="L149" s="95">
        <f t="shared" si="134"/>
        <v>0</v>
      </c>
      <c r="M149" s="95">
        <f t="shared" si="134"/>
        <v>0</v>
      </c>
      <c r="N149" s="95">
        <f t="shared" si="134"/>
        <v>0</v>
      </c>
      <c r="O149" s="95">
        <f t="shared" si="134"/>
        <v>0</v>
      </c>
      <c r="P149" s="96">
        <f t="shared" si="134"/>
        <v>0</v>
      </c>
      <c r="Q149" s="95">
        <f>+Q25+Q37+Q48+Q62+Q73+Q79+Q90+Q108+Q121+Q135+Q140+Q148</f>
        <v>13174</v>
      </c>
      <c r="R149" s="95">
        <f t="shared" si="134"/>
        <v>150474</v>
      </c>
      <c r="S149" s="127">
        <f t="shared" si="134"/>
        <v>12835</v>
      </c>
      <c r="T149" s="127">
        <f t="shared" si="134"/>
        <v>13518</v>
      </c>
      <c r="U149" s="127">
        <f t="shared" si="134"/>
        <v>13206</v>
      </c>
      <c r="V149" s="95">
        <f t="shared" si="134"/>
        <v>0</v>
      </c>
      <c r="W149" s="95">
        <f>+W25+W37+W48+W62+W73+W79+W90+W108+W121+W135+W140+W148</f>
        <v>0</v>
      </c>
      <c r="X149" s="95">
        <f>+X25+X37+X48+X62+X73+X79+X90+X108+X121+X135+X140+X148</f>
        <v>0</v>
      </c>
      <c r="Y149" s="95">
        <f t="shared" si="134"/>
        <v>163680</v>
      </c>
      <c r="Z149" s="95">
        <f t="shared" si="134"/>
        <v>221</v>
      </c>
      <c r="AA149" s="95">
        <f t="shared" si="134"/>
        <v>168</v>
      </c>
      <c r="AB149" s="95">
        <f t="shared" si="134"/>
        <v>200</v>
      </c>
      <c r="AC149" s="95">
        <f t="shared" si="134"/>
        <v>163</v>
      </c>
      <c r="AD149" s="95">
        <f t="shared" ref="AD149:AE149" si="137">+AD25+AD37+AD48+AD62+AD73+AD79+AD90+AD108+AD121+AD135+AD140+AD148</f>
        <v>197</v>
      </c>
      <c r="AE149" s="95">
        <f t="shared" si="137"/>
        <v>185</v>
      </c>
      <c r="AF149" s="95">
        <f t="shared" si="134"/>
        <v>239</v>
      </c>
      <c r="AG149" s="95">
        <f t="shared" si="134"/>
        <v>0</v>
      </c>
      <c r="AH149" s="95">
        <f t="shared" si="134"/>
        <v>0</v>
      </c>
      <c r="AI149" s="95">
        <f t="shared" si="134"/>
        <v>0</v>
      </c>
      <c r="AJ149" s="95">
        <f t="shared" si="134"/>
        <v>0</v>
      </c>
      <c r="AK149" s="95">
        <f t="shared" si="134"/>
        <v>0</v>
      </c>
      <c r="AL149" s="135">
        <f t="shared" si="134"/>
        <v>1420</v>
      </c>
      <c r="AM149" s="95">
        <f t="shared" si="134"/>
        <v>18</v>
      </c>
      <c r="AN149" s="95">
        <f t="shared" si="134"/>
        <v>10</v>
      </c>
      <c r="AO149" s="95">
        <f t="shared" si="134"/>
        <v>36</v>
      </c>
      <c r="AP149" s="95">
        <f t="shared" si="134"/>
        <v>29</v>
      </c>
      <c r="AQ149" s="95">
        <f t="shared" ref="AQ149:AR149" si="138">+AQ25+AQ37+AQ48+AQ62+AQ73+AQ79+AQ90+AQ108+AQ121+AQ135+AQ140+AQ148</f>
        <v>44</v>
      </c>
      <c r="AR149" s="95">
        <f t="shared" si="138"/>
        <v>115</v>
      </c>
      <c r="AS149" s="95">
        <f t="shared" si="134"/>
        <v>45</v>
      </c>
      <c r="AT149" s="95">
        <f t="shared" si="134"/>
        <v>0</v>
      </c>
      <c r="AU149" s="95">
        <f t="shared" si="134"/>
        <v>0</v>
      </c>
      <c r="AV149" s="95">
        <f t="shared" si="134"/>
        <v>0</v>
      </c>
      <c r="AW149" s="95">
        <f t="shared" si="134"/>
        <v>0</v>
      </c>
      <c r="AX149" s="95">
        <f t="shared" si="134"/>
        <v>0</v>
      </c>
      <c r="AY149" s="135">
        <f t="shared" si="134"/>
        <v>297</v>
      </c>
    </row>
    <row r="150" spans="1:51" x14ac:dyDescent="0.2">
      <c r="C150" s="69"/>
      <c r="D150" s="84"/>
    </row>
    <row r="152" spans="1:51" x14ac:dyDescent="0.2">
      <c r="Q152" s="65"/>
    </row>
  </sheetData>
  <mergeCells count="23"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  <mergeCell ref="A25:B25"/>
    <mergeCell ref="A37:B37"/>
    <mergeCell ref="A48:B48"/>
    <mergeCell ref="C1:C11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A121:B121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1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5.7109375" style="94" bestFit="1" customWidth="1"/>
    <col min="2" max="2" width="50" style="94" bestFit="1" customWidth="1"/>
    <col min="3" max="3" width="14.42578125" style="58" customWidth="1"/>
    <col min="4" max="4" width="12.28515625" style="58" customWidth="1"/>
    <col min="5" max="5" width="8.42578125" style="58" bestFit="1" customWidth="1"/>
    <col min="6" max="6" width="9.42578125" style="58" bestFit="1" customWidth="1"/>
    <col min="7" max="8" width="9.7109375" style="58" bestFit="1" customWidth="1"/>
    <col min="9" max="11" width="9.7109375" style="58" customWidth="1"/>
    <col min="12" max="12" width="9.5703125" style="58" customWidth="1"/>
    <col min="13" max="15" width="9.7109375" style="58" bestFit="1" customWidth="1"/>
    <col min="16" max="16" width="9.7109375" style="133" bestFit="1" customWidth="1"/>
    <col min="17" max="17" width="11.140625" style="58" bestFit="1" customWidth="1"/>
    <col min="18" max="18" width="19.85546875" style="58" bestFit="1" customWidth="1"/>
    <col min="19" max="20" width="11.140625" style="71" bestFit="1" customWidth="1"/>
    <col min="21" max="21" width="12.85546875" style="71" customWidth="1"/>
    <col min="22" max="24" width="11.140625" style="58" bestFit="1" customWidth="1"/>
    <col min="25" max="25" width="12.7109375" style="58" bestFit="1" customWidth="1"/>
    <col min="26" max="26" width="7.5703125" style="58" customWidth="1"/>
    <col min="27" max="27" width="10" style="58" bestFit="1" customWidth="1"/>
    <col min="28" max="28" width="7.7109375" style="58" bestFit="1" customWidth="1"/>
    <col min="29" max="29" width="7.5703125" style="58" bestFit="1" customWidth="1"/>
    <col min="30" max="30" width="7.5703125" style="58" customWidth="1"/>
    <col min="31" max="32" width="7.5703125" style="58" bestFit="1" customWidth="1"/>
    <col min="33" max="33" width="8.42578125" style="58" bestFit="1" customWidth="1"/>
    <col min="34" max="34" width="8.140625" style="58" bestFit="1" customWidth="1"/>
    <col min="35" max="36" width="8.42578125" style="58" bestFit="1" customWidth="1"/>
    <col min="37" max="37" width="7.7109375" style="58" bestFit="1" customWidth="1"/>
    <col min="38" max="38" width="9.7109375" style="58" bestFit="1" customWidth="1"/>
    <col min="39" max="39" width="7.140625" style="58" bestFit="1" customWidth="1"/>
    <col min="40" max="40" width="9.5703125" style="58" customWidth="1"/>
    <col min="41" max="41" width="7.7109375" style="58" bestFit="1" customWidth="1"/>
    <col min="42" max="42" width="6.28515625" style="58" bestFit="1" customWidth="1"/>
    <col min="43" max="43" width="6.28515625" style="58" customWidth="1"/>
    <col min="44" max="44" width="6" style="58" bestFit="1" customWidth="1"/>
    <col min="45" max="45" width="5.7109375" style="58" bestFit="1" customWidth="1"/>
    <col min="46" max="46" width="8.42578125" style="58" bestFit="1" customWidth="1"/>
    <col min="47" max="47" width="8.140625" style="58" bestFit="1" customWidth="1"/>
    <col min="48" max="49" width="8.42578125" style="58" bestFit="1" customWidth="1"/>
    <col min="50" max="50" width="7.7109375" style="58" bestFit="1" customWidth="1"/>
    <col min="51" max="51" width="7.5703125" style="58" bestFit="1" customWidth="1"/>
    <col min="52" max="16384" width="11.42578125" style="58"/>
  </cols>
  <sheetData>
    <row r="1" spans="1:51" s="137" customFormat="1" ht="73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397" t="s">
        <v>293</v>
      </c>
      <c r="F1" s="395"/>
      <c r="G1" s="395"/>
      <c r="H1" s="395"/>
      <c r="I1" s="395"/>
      <c r="J1" s="395"/>
      <c r="K1" s="395"/>
      <c r="L1" s="395"/>
      <c r="M1" s="395"/>
      <c r="N1" s="395"/>
      <c r="O1" s="395"/>
      <c r="P1" s="395"/>
      <c r="Q1" s="395"/>
      <c r="R1" s="395"/>
      <c r="S1" s="395"/>
      <c r="T1" s="395"/>
      <c r="U1" s="395"/>
      <c r="V1" s="395"/>
      <c r="W1" s="395"/>
      <c r="X1" s="395"/>
      <c r="Y1" s="395"/>
      <c r="Z1" s="395"/>
      <c r="AA1" s="395"/>
      <c r="AB1" s="395"/>
      <c r="AC1" s="395"/>
      <c r="AD1" s="395"/>
      <c r="AE1" s="395"/>
      <c r="AF1" s="395"/>
      <c r="AG1" s="395"/>
      <c r="AH1" s="395"/>
      <c r="AI1" s="395"/>
      <c r="AJ1" s="395"/>
      <c r="AK1" s="395"/>
      <c r="AL1" s="395"/>
      <c r="AM1" s="395"/>
      <c r="AN1" s="395"/>
      <c r="AO1" s="395"/>
      <c r="AP1" s="395"/>
      <c r="AQ1" s="395"/>
      <c r="AR1" s="395"/>
      <c r="AS1" s="395"/>
      <c r="AT1" s="395"/>
      <c r="AU1" s="395"/>
      <c r="AV1" s="395"/>
      <c r="AW1" s="395"/>
      <c r="AX1" s="395"/>
      <c r="AY1" s="395"/>
    </row>
    <row r="2" spans="1:51" s="137" customFormat="1" ht="15" customHeight="1" x14ac:dyDescent="0.2">
      <c r="A2" s="354"/>
      <c r="B2" s="356"/>
      <c r="C2" s="323"/>
      <c r="D2" s="349"/>
      <c r="E2" s="389" t="s">
        <v>2</v>
      </c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9" t="s">
        <v>3</v>
      </c>
      <c r="S2" s="386"/>
      <c r="T2" s="386"/>
      <c r="U2" s="386"/>
      <c r="V2" s="386"/>
      <c r="W2" s="386"/>
      <c r="X2" s="386"/>
      <c r="Y2" s="386"/>
      <c r="Z2" s="386"/>
      <c r="AA2" s="386"/>
      <c r="AB2" s="386"/>
      <c r="AC2" s="386"/>
      <c r="AD2" s="386"/>
      <c r="AE2" s="386"/>
      <c r="AF2" s="386"/>
      <c r="AG2" s="386"/>
      <c r="AH2" s="386"/>
      <c r="AI2" s="386"/>
      <c r="AJ2" s="386"/>
      <c r="AK2" s="386"/>
      <c r="AL2" s="386"/>
      <c r="AM2" s="386"/>
      <c r="AN2" s="386"/>
      <c r="AO2" s="386"/>
      <c r="AP2" s="386"/>
      <c r="AQ2" s="386"/>
      <c r="AR2" s="386"/>
      <c r="AS2" s="386"/>
      <c r="AT2" s="386"/>
      <c r="AU2" s="386"/>
      <c r="AV2" s="386"/>
      <c r="AW2" s="386"/>
      <c r="AX2" s="386"/>
      <c r="AY2" s="390"/>
    </row>
    <row r="3" spans="1:51" s="137" customFormat="1" ht="15" customHeight="1" x14ac:dyDescent="0.2">
      <c r="A3" s="354"/>
      <c r="B3" s="356"/>
      <c r="C3" s="323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91"/>
      <c r="S3" s="387"/>
      <c r="T3" s="387"/>
      <c r="U3" s="387"/>
      <c r="V3" s="387"/>
      <c r="W3" s="387"/>
      <c r="X3" s="387"/>
      <c r="Y3" s="387"/>
      <c r="Z3" s="387"/>
      <c r="AA3" s="387"/>
      <c r="AB3" s="387"/>
      <c r="AC3" s="387"/>
      <c r="AD3" s="387"/>
      <c r="AE3" s="387"/>
      <c r="AF3" s="387"/>
      <c r="AG3" s="387"/>
      <c r="AH3" s="387"/>
      <c r="AI3" s="387"/>
      <c r="AJ3" s="387"/>
      <c r="AK3" s="387"/>
      <c r="AL3" s="387"/>
      <c r="AM3" s="387"/>
      <c r="AN3" s="387"/>
      <c r="AO3" s="387"/>
      <c r="AP3" s="387"/>
      <c r="AQ3" s="387"/>
      <c r="AR3" s="387"/>
      <c r="AS3" s="387"/>
      <c r="AT3" s="387"/>
      <c r="AU3" s="387"/>
      <c r="AV3" s="387"/>
      <c r="AW3" s="387"/>
      <c r="AX3" s="387"/>
      <c r="AY3" s="392"/>
    </row>
    <row r="4" spans="1:51" s="137" customFormat="1" ht="15" customHeight="1" x14ac:dyDescent="0.2">
      <c r="A4" s="354"/>
      <c r="B4" s="356"/>
      <c r="C4" s="323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91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  <c r="AL4" s="387"/>
      <c r="AM4" s="387"/>
      <c r="AN4" s="387"/>
      <c r="AO4" s="387"/>
      <c r="AP4" s="387"/>
      <c r="AQ4" s="387"/>
      <c r="AR4" s="387"/>
      <c r="AS4" s="387"/>
      <c r="AT4" s="387"/>
      <c r="AU4" s="387"/>
      <c r="AV4" s="387"/>
      <c r="AW4" s="387"/>
      <c r="AX4" s="387"/>
      <c r="AY4" s="392"/>
    </row>
    <row r="5" spans="1:51" s="137" customFormat="1" ht="15" customHeight="1" x14ac:dyDescent="0.2">
      <c r="A5" s="354"/>
      <c r="B5" s="356"/>
      <c r="C5" s="323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91"/>
      <c r="S5" s="387"/>
      <c r="T5" s="387"/>
      <c r="U5" s="387"/>
      <c r="V5" s="387"/>
      <c r="W5" s="387"/>
      <c r="X5" s="387"/>
      <c r="Y5" s="387"/>
      <c r="Z5" s="387"/>
      <c r="AA5" s="387"/>
      <c r="AB5" s="387"/>
      <c r="AC5" s="387"/>
      <c r="AD5" s="387"/>
      <c r="AE5" s="387"/>
      <c r="AF5" s="387"/>
      <c r="AG5" s="387"/>
      <c r="AH5" s="387"/>
      <c r="AI5" s="387"/>
      <c r="AJ5" s="387"/>
      <c r="AK5" s="387"/>
      <c r="AL5" s="387"/>
      <c r="AM5" s="387"/>
      <c r="AN5" s="387"/>
      <c r="AO5" s="387"/>
      <c r="AP5" s="387"/>
      <c r="AQ5" s="387"/>
      <c r="AR5" s="387"/>
      <c r="AS5" s="387"/>
      <c r="AT5" s="387"/>
      <c r="AU5" s="387"/>
      <c r="AV5" s="387"/>
      <c r="AW5" s="387"/>
      <c r="AX5" s="387"/>
      <c r="AY5" s="392"/>
    </row>
    <row r="6" spans="1:51" s="137" customFormat="1" ht="15" customHeight="1" x14ac:dyDescent="0.2">
      <c r="A6" s="354"/>
      <c r="B6" s="356"/>
      <c r="C6" s="323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91"/>
      <c r="S6" s="387"/>
      <c r="T6" s="387"/>
      <c r="U6" s="387"/>
      <c r="V6" s="387"/>
      <c r="W6" s="387"/>
      <c r="X6" s="387"/>
      <c r="Y6" s="387"/>
      <c r="Z6" s="387"/>
      <c r="AA6" s="387"/>
      <c r="AB6" s="387"/>
      <c r="AC6" s="387"/>
      <c r="AD6" s="387"/>
      <c r="AE6" s="387"/>
      <c r="AF6" s="387"/>
      <c r="AG6" s="387"/>
      <c r="AH6" s="387"/>
      <c r="AI6" s="387"/>
      <c r="AJ6" s="387"/>
      <c r="AK6" s="387"/>
      <c r="AL6" s="387"/>
      <c r="AM6" s="387"/>
      <c r="AN6" s="387"/>
      <c r="AO6" s="387"/>
      <c r="AP6" s="387"/>
      <c r="AQ6" s="387"/>
      <c r="AR6" s="387"/>
      <c r="AS6" s="387"/>
      <c r="AT6" s="387"/>
      <c r="AU6" s="387"/>
      <c r="AV6" s="387"/>
      <c r="AW6" s="387"/>
      <c r="AX6" s="387"/>
      <c r="AY6" s="392"/>
    </row>
    <row r="7" spans="1:51" s="137" customFormat="1" ht="15" customHeight="1" x14ac:dyDescent="0.2">
      <c r="A7" s="354"/>
      <c r="B7" s="356"/>
      <c r="C7" s="323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91"/>
      <c r="S7" s="387"/>
      <c r="T7" s="387"/>
      <c r="U7" s="387"/>
      <c r="V7" s="387"/>
      <c r="W7" s="387"/>
      <c r="X7" s="387"/>
      <c r="Y7" s="387"/>
      <c r="Z7" s="387"/>
      <c r="AA7" s="387"/>
      <c r="AB7" s="387"/>
      <c r="AC7" s="387"/>
      <c r="AD7" s="387"/>
      <c r="AE7" s="387"/>
      <c r="AF7" s="387"/>
      <c r="AG7" s="387"/>
      <c r="AH7" s="387"/>
      <c r="AI7" s="387"/>
      <c r="AJ7" s="387"/>
      <c r="AK7" s="387"/>
      <c r="AL7" s="387"/>
      <c r="AM7" s="387"/>
      <c r="AN7" s="387"/>
      <c r="AO7" s="387"/>
      <c r="AP7" s="387"/>
      <c r="AQ7" s="387"/>
      <c r="AR7" s="387"/>
      <c r="AS7" s="387"/>
      <c r="AT7" s="387"/>
      <c r="AU7" s="387"/>
      <c r="AV7" s="387"/>
      <c r="AW7" s="387"/>
      <c r="AX7" s="387"/>
      <c r="AY7" s="392"/>
    </row>
    <row r="8" spans="1:51" s="137" customFormat="1" ht="15" customHeight="1" x14ac:dyDescent="0.2">
      <c r="A8" s="354"/>
      <c r="B8" s="356"/>
      <c r="C8" s="323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91"/>
      <c r="S8" s="387"/>
      <c r="T8" s="387"/>
      <c r="U8" s="387"/>
      <c r="V8" s="387"/>
      <c r="W8" s="387"/>
      <c r="X8" s="387"/>
      <c r="Y8" s="387"/>
      <c r="Z8" s="387"/>
      <c r="AA8" s="387"/>
      <c r="AB8" s="387"/>
      <c r="AC8" s="387"/>
      <c r="AD8" s="387"/>
      <c r="AE8" s="387"/>
      <c r="AF8" s="387"/>
      <c r="AG8" s="387"/>
      <c r="AH8" s="387"/>
      <c r="AI8" s="387"/>
      <c r="AJ8" s="387"/>
      <c r="AK8" s="387"/>
      <c r="AL8" s="387"/>
      <c r="AM8" s="387"/>
      <c r="AN8" s="387"/>
      <c r="AO8" s="387"/>
      <c r="AP8" s="387"/>
      <c r="AQ8" s="387"/>
      <c r="AR8" s="387"/>
      <c r="AS8" s="387"/>
      <c r="AT8" s="387"/>
      <c r="AU8" s="387"/>
      <c r="AV8" s="387"/>
      <c r="AW8" s="387"/>
      <c r="AX8" s="387"/>
      <c r="AY8" s="392"/>
    </row>
    <row r="9" spans="1:51" s="137" customFormat="1" ht="15.75" customHeight="1" thickBot="1" x14ac:dyDescent="0.25">
      <c r="A9" s="354"/>
      <c r="B9" s="356"/>
      <c r="C9" s="323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93"/>
      <c r="S9" s="387"/>
      <c r="T9" s="387"/>
      <c r="U9" s="387"/>
      <c r="V9" s="387"/>
      <c r="W9" s="387"/>
      <c r="X9" s="387"/>
      <c r="Y9" s="388"/>
      <c r="Z9" s="388"/>
      <c r="AA9" s="388"/>
      <c r="AB9" s="388"/>
      <c r="AC9" s="388"/>
      <c r="AD9" s="388"/>
      <c r="AE9" s="388"/>
      <c r="AF9" s="388"/>
      <c r="AG9" s="388"/>
      <c r="AH9" s="388"/>
      <c r="AI9" s="388"/>
      <c r="AJ9" s="388"/>
      <c r="AK9" s="388"/>
      <c r="AL9" s="388"/>
      <c r="AM9" s="388"/>
      <c r="AN9" s="388"/>
      <c r="AO9" s="388"/>
      <c r="AP9" s="388"/>
      <c r="AQ9" s="388"/>
      <c r="AR9" s="388"/>
      <c r="AS9" s="388"/>
      <c r="AT9" s="388"/>
      <c r="AU9" s="388"/>
      <c r="AV9" s="388"/>
      <c r="AW9" s="388"/>
      <c r="AX9" s="388"/>
      <c r="AY9" s="394"/>
    </row>
    <row r="10" spans="1:51" s="137" customFormat="1" ht="57.75" customHeight="1" thickTop="1" thickBot="1" x14ac:dyDescent="0.25">
      <c r="A10" s="355"/>
      <c r="B10" s="324"/>
      <c r="C10" s="323"/>
      <c r="D10" s="350"/>
      <c r="E10" s="383" t="s">
        <v>22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4"/>
      <c r="R10" s="138" t="s">
        <v>25</v>
      </c>
      <c r="S10" s="398" t="s">
        <v>24</v>
      </c>
      <c r="T10" s="399"/>
      <c r="U10" s="399"/>
      <c r="V10" s="399"/>
      <c r="W10" s="399"/>
      <c r="X10" s="400"/>
      <c r="Y10" s="139" t="s">
        <v>23</v>
      </c>
      <c r="Z10" s="382" t="s">
        <v>26</v>
      </c>
      <c r="AA10" s="383"/>
      <c r="AB10" s="383"/>
      <c r="AC10" s="383"/>
      <c r="AD10" s="383"/>
      <c r="AE10" s="383"/>
      <c r="AF10" s="383"/>
      <c r="AG10" s="383"/>
      <c r="AH10" s="383"/>
      <c r="AI10" s="383"/>
      <c r="AJ10" s="383"/>
      <c r="AK10" s="383"/>
      <c r="AL10" s="383"/>
      <c r="AM10" s="382" t="s">
        <v>27</v>
      </c>
      <c r="AN10" s="383"/>
      <c r="AO10" s="383"/>
      <c r="AP10" s="383"/>
      <c r="AQ10" s="383"/>
      <c r="AR10" s="383"/>
      <c r="AS10" s="383"/>
      <c r="AT10" s="383"/>
      <c r="AU10" s="383"/>
      <c r="AV10" s="383"/>
      <c r="AW10" s="383"/>
      <c r="AX10" s="383"/>
      <c r="AY10" s="384"/>
    </row>
    <row r="11" spans="1:51" s="137" customFormat="1" ht="15" thickBot="1" x14ac:dyDescent="0.25">
      <c r="A11" s="146"/>
      <c r="B11" s="146"/>
      <c r="C11" s="324"/>
      <c r="D11" s="140" t="s">
        <v>189</v>
      </c>
      <c r="E11" s="140" t="s">
        <v>4</v>
      </c>
      <c r="F11" s="140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0" t="s">
        <v>16</v>
      </c>
      <c r="R11" s="144"/>
      <c r="S11" s="140" t="s">
        <v>295</v>
      </c>
      <c r="T11" s="145" t="s">
        <v>336</v>
      </c>
      <c r="U11" s="148" t="s">
        <v>17</v>
      </c>
      <c r="V11" s="145" t="s">
        <v>337</v>
      </c>
      <c r="W11" s="145" t="s">
        <v>21</v>
      </c>
      <c r="X11" s="145" t="s">
        <v>20</v>
      </c>
      <c r="Y11" s="144" t="s">
        <v>272</v>
      </c>
      <c r="Z11" s="140" t="s">
        <v>4</v>
      </c>
      <c r="AA11" s="140" t="s">
        <v>5</v>
      </c>
      <c r="AB11" s="140" t="s">
        <v>6</v>
      </c>
      <c r="AC11" s="140" t="s">
        <v>7</v>
      </c>
      <c r="AD11" s="140" t="s">
        <v>8</v>
      </c>
      <c r="AE11" s="140" t="s">
        <v>9</v>
      </c>
      <c r="AF11" s="140" t="s">
        <v>10</v>
      </c>
      <c r="AG11" s="140" t="s">
        <v>11</v>
      </c>
      <c r="AH11" s="140" t="s">
        <v>12</v>
      </c>
      <c r="AI11" s="140" t="s">
        <v>13</v>
      </c>
      <c r="AJ11" s="140" t="s">
        <v>14</v>
      </c>
      <c r="AK11" s="140" t="s">
        <v>15</v>
      </c>
      <c r="AL11" s="140" t="s">
        <v>16</v>
      </c>
      <c r="AM11" s="140" t="s">
        <v>4</v>
      </c>
      <c r="AN11" s="140" t="s">
        <v>5</v>
      </c>
      <c r="AO11" s="140" t="s">
        <v>6</v>
      </c>
      <c r="AP11" s="140" t="s">
        <v>7</v>
      </c>
      <c r="AQ11" s="140" t="s">
        <v>8</v>
      </c>
      <c r="AR11" s="140" t="s">
        <v>9</v>
      </c>
      <c r="AS11" s="140" t="s">
        <v>10</v>
      </c>
      <c r="AT11" s="140" t="s">
        <v>11</v>
      </c>
      <c r="AU11" s="140" t="s">
        <v>12</v>
      </c>
      <c r="AV11" s="140" t="s">
        <v>13</v>
      </c>
      <c r="AW11" s="140" t="s">
        <v>14</v>
      </c>
      <c r="AX11" s="140" t="s">
        <v>15</v>
      </c>
      <c r="AY11" s="140" t="s">
        <v>16</v>
      </c>
    </row>
    <row r="12" spans="1:51" s="61" customFormat="1" ht="15" thickBot="1" x14ac:dyDescent="0.25">
      <c r="A12" s="1" t="s">
        <v>53</v>
      </c>
      <c r="B12" s="184" t="s">
        <v>40</v>
      </c>
      <c r="C12" s="59"/>
      <c r="D12" s="59"/>
      <c r="E12" s="98">
        <f>IFERROR(VLOOKUP($B12,'[4]NUM8.2'!$H$3:$P$174,2,FALSE),0)</f>
        <v>17</v>
      </c>
      <c r="F12" s="98">
        <f>IFERROR(VLOOKUP($B12,'[4]NUM8.2'!$H$3:$P$174,3,FALSE),0)</f>
        <v>17</v>
      </c>
      <c r="G12" s="98">
        <f>IFERROR(VLOOKUP($B12,'[4]NUM8.2'!$H$3:$P$174,4,FALSE),0)</f>
        <v>58</v>
      </c>
      <c r="H12" s="98">
        <f>IFERROR(VLOOKUP($B12,'[4]NUM8.2'!$H$3:$P$174,5,FALSE),0)</f>
        <v>54</v>
      </c>
      <c r="I12" s="98">
        <f>IFERROR(VLOOKUP($B12,'[4]NUM8.2'!$H$3:$P$174,6,FALSE),0)</f>
        <v>25</v>
      </c>
      <c r="J12" s="98">
        <f>IFERROR(VLOOKUP($B12,'[4]NUM8.2'!$H$3:$P$174,7,FALSE),0)</f>
        <v>12</v>
      </c>
      <c r="K12" s="98">
        <f>IFERROR(VLOOKUP($B12,'[4]NUM8.2'!$H$3:$P$174,8,FALSE),0)</f>
        <v>24</v>
      </c>
      <c r="L12" s="87"/>
      <c r="M12" s="87"/>
      <c r="N12" s="87"/>
      <c r="O12" s="87"/>
      <c r="P12" s="87"/>
      <c r="Q12" s="6">
        <f t="shared" ref="Q12:Q24" si="0">SUM(E12:P12)</f>
        <v>207</v>
      </c>
      <c r="R12" s="4"/>
      <c r="S12" s="6">
        <f>IFERROR(VLOOKUP($B12,'[1]DEN8.2'!$H$3:$J$159,2,FALSE),0)</f>
        <v>861</v>
      </c>
      <c r="T12" s="45">
        <f t="shared" ref="T12:T18" si="1">+S12+(Z12+AA12+AB12+AC12)-(AM12+AN12+AO12+AP12)</f>
        <v>891</v>
      </c>
      <c r="U12" s="6">
        <f>IFERROR(VLOOKUP($B12,'[4]DEN8.2'!$H$3:$J$175,2,FALSE),0)</f>
        <v>965</v>
      </c>
      <c r="V12" s="57"/>
      <c r="W12" s="57"/>
      <c r="X12" s="15"/>
      <c r="Y12" s="5"/>
      <c r="Z12" s="98">
        <f>IFERROR(VLOOKUP($B12,'[4]ACT DEN8.2'!$H$3:$P$151,2,FALSE),0)</f>
        <v>13</v>
      </c>
      <c r="AA12" s="98">
        <f>IFERROR(VLOOKUP($B12,'[4]ACT DEN8.2'!$H$3:$P$151,3,FALSE),0)</f>
        <v>15</v>
      </c>
      <c r="AB12" s="98">
        <f>IFERROR(VLOOKUP($B12,'[4]ACT DEN8.2'!$H$3:$P$151,4,FALSE),0)</f>
        <v>3</v>
      </c>
      <c r="AC12" s="98">
        <f>IFERROR(VLOOKUP($B12,'[4]ACT DEN8.2'!$H$3:$P$151,5,FALSE),0)</f>
        <v>16</v>
      </c>
      <c r="AD12" s="98">
        <f>IFERROR(VLOOKUP($B12,'[4]ACT DEN8.2'!$H$3:$P$151,6,FALSE),0)</f>
        <v>15</v>
      </c>
      <c r="AE12" s="98">
        <f>IFERROR(VLOOKUP($B12,'[4]ACT DEN8.2'!$H$3:$P$151,7,FALSE),0)</f>
        <v>10</v>
      </c>
      <c r="AF12" s="98">
        <f>IFERROR(VLOOKUP($B12,'[4]ACT DEN8.2'!$H$3:$P$151,8,FALSE),0)</f>
        <v>6</v>
      </c>
      <c r="AG12" s="86"/>
      <c r="AH12" s="87"/>
      <c r="AI12" s="87"/>
      <c r="AJ12" s="87"/>
      <c r="AK12" s="2"/>
      <c r="AL12" s="6">
        <f>SUM(Z12:AK12)</f>
        <v>78</v>
      </c>
      <c r="AM12" s="98">
        <f>IFERROR(VLOOKUP($B12,'[4]ACT DEN8.2'!$Z$3:$AH$126,2,FALSE),0)</f>
        <v>5</v>
      </c>
      <c r="AN12" s="98">
        <f>IFERROR(VLOOKUP($B12,'[4]ACT DEN8.2'!$Z$3:$AH$126,3,FALSE),0)</f>
        <v>4</v>
      </c>
      <c r="AO12" s="98">
        <f>IFERROR(VLOOKUP($B12,'[4]ACT DEN8.2'!$Z$3:$AH$126,4,FALSE),0)</f>
        <v>3</v>
      </c>
      <c r="AP12" s="98">
        <f>IFERROR(VLOOKUP($B12,'[4]ACT DEN8.2'!$Z$3:$AH$126,5,FALSE),0)</f>
        <v>5</v>
      </c>
      <c r="AQ12" s="98">
        <f>IFERROR(VLOOKUP($B12,'[4]ACT DEN8.2'!$Z$3:$AH$126,6,FALSE),0)</f>
        <v>8</v>
      </c>
      <c r="AR12" s="98">
        <f>IFERROR(VLOOKUP($B12,'[4]ACT DEN8.2'!$Z$3:$AH$126,7,FALSE),0)</f>
        <v>18</v>
      </c>
      <c r="AS12" s="98">
        <f>IFERROR(VLOOKUP($B12,'[4]ACT DEN8.2'!$Z$3:$AH$126,8,FALSE),0)</f>
        <v>2</v>
      </c>
      <c r="AT12" s="87"/>
      <c r="AU12" s="87"/>
      <c r="AV12" s="87"/>
      <c r="AW12" s="87"/>
      <c r="AX12" s="86"/>
      <c r="AY12" s="6">
        <f>SUM(AM12:AX12)</f>
        <v>45</v>
      </c>
    </row>
    <row r="13" spans="1:51" s="61" customFormat="1" ht="15" thickBot="1" x14ac:dyDescent="0.25">
      <c r="A13" s="1" t="s">
        <v>53</v>
      </c>
      <c r="B13" s="184" t="s">
        <v>41</v>
      </c>
      <c r="C13" s="59"/>
      <c r="D13" s="59"/>
      <c r="E13" s="98">
        <f>IFERROR(VLOOKUP($B13,'[4]NUM8.2'!$H$3:$P$174,2,FALSE),0)</f>
        <v>33</v>
      </c>
      <c r="F13" s="98">
        <f>IFERROR(VLOOKUP($B13,'[4]NUM8.2'!$H$3:$P$174,3,FALSE),0)</f>
        <v>19</v>
      </c>
      <c r="G13" s="98">
        <f>IFERROR(VLOOKUP($B13,'[4]NUM8.2'!$H$3:$P$174,4,FALSE),0)</f>
        <v>31</v>
      </c>
      <c r="H13" s="98">
        <f>IFERROR(VLOOKUP($B13,'[4]NUM8.2'!$H$3:$P$174,5,FALSE),0)</f>
        <v>17</v>
      </c>
      <c r="I13" s="98">
        <f>IFERROR(VLOOKUP($B13,'[4]NUM8.2'!$H$3:$P$174,6,FALSE),0)</f>
        <v>136</v>
      </c>
      <c r="J13" s="98">
        <f>IFERROR(VLOOKUP($B13,'[4]NUM8.2'!$H$3:$P$174,7,FALSE),0)</f>
        <v>33</v>
      </c>
      <c r="K13" s="98">
        <f>IFERROR(VLOOKUP($B13,'[4]NUM8.2'!$H$3:$P$174,8,FALSE),0)</f>
        <v>38</v>
      </c>
      <c r="L13" s="87"/>
      <c r="M13" s="87"/>
      <c r="N13" s="87"/>
      <c r="O13" s="87"/>
      <c r="P13" s="86"/>
      <c r="Q13" s="6">
        <f t="shared" si="0"/>
        <v>307</v>
      </c>
      <c r="R13" s="4"/>
      <c r="S13" s="6">
        <f>IFERROR(VLOOKUP($B13,'[1]DEN8.2'!$H$3:$J$159,2,FALSE),0)</f>
        <v>807</v>
      </c>
      <c r="T13" s="45">
        <f t="shared" si="1"/>
        <v>818</v>
      </c>
      <c r="U13" s="6">
        <f>IFERROR(VLOOKUP($B13,'[4]DEN8.2'!$H$3:$J$175,2,FALSE),0)</f>
        <v>806</v>
      </c>
      <c r="V13" s="57"/>
      <c r="W13" s="57"/>
      <c r="X13" s="15"/>
      <c r="Y13" s="5"/>
      <c r="Z13" s="98">
        <f>IFERROR(VLOOKUP($B13,'[4]ACT DEN8.2'!$H$3:$P$151,2,FALSE),0)</f>
        <v>14</v>
      </c>
      <c r="AA13" s="98">
        <f>IFERROR(VLOOKUP($B13,'[4]ACT DEN8.2'!$H$3:$P$151,3,FALSE),0)</f>
        <v>0</v>
      </c>
      <c r="AB13" s="98">
        <f>IFERROR(VLOOKUP($B13,'[4]ACT DEN8.2'!$H$3:$P$151,4,FALSE),0)</f>
        <v>21</v>
      </c>
      <c r="AC13" s="98">
        <f>IFERROR(VLOOKUP($B13,'[4]ACT DEN8.2'!$H$3:$P$151,5,FALSE),0)</f>
        <v>12</v>
      </c>
      <c r="AD13" s="98">
        <f>IFERROR(VLOOKUP($B13,'[4]ACT DEN8.2'!$H$3:$P$151,6,FALSE),0)</f>
        <v>17</v>
      </c>
      <c r="AE13" s="98">
        <f>IFERROR(VLOOKUP($B13,'[4]ACT DEN8.2'!$H$3:$P$151,7,FALSE),0)</f>
        <v>34</v>
      </c>
      <c r="AF13" s="98">
        <f>IFERROR(VLOOKUP($B13,'[4]ACT DEN8.2'!$H$3:$P$151,8,FALSE),0)</f>
        <v>21</v>
      </c>
      <c r="AG13" s="86"/>
      <c r="AH13" s="87"/>
      <c r="AI13" s="87"/>
      <c r="AJ13" s="87"/>
      <c r="AK13" s="2"/>
      <c r="AL13" s="6">
        <f t="shared" ref="AL13:AL76" si="2">SUM(Z13:AK13)</f>
        <v>119</v>
      </c>
      <c r="AM13" s="98">
        <f>IFERROR(VLOOKUP($B13,'[4]ACT DEN8.2'!$Z$3:$AH$126,2,FALSE),0)</f>
        <v>13</v>
      </c>
      <c r="AN13" s="98">
        <f>IFERROR(VLOOKUP($B13,'[4]ACT DEN8.2'!$Z$3:$AH$126,3,FALSE),0)</f>
        <v>0</v>
      </c>
      <c r="AO13" s="98">
        <f>IFERROR(VLOOKUP($B13,'[4]ACT DEN8.2'!$Z$3:$AH$126,4,FALSE),0)</f>
        <v>11</v>
      </c>
      <c r="AP13" s="98">
        <f>IFERROR(VLOOKUP($B13,'[4]ACT DEN8.2'!$Z$3:$AH$126,5,FALSE),0)</f>
        <v>12</v>
      </c>
      <c r="AQ13" s="98">
        <f>IFERROR(VLOOKUP($B13,'[4]ACT DEN8.2'!$Z$3:$AH$126,6,FALSE),0)</f>
        <v>23</v>
      </c>
      <c r="AR13" s="98">
        <f>IFERROR(VLOOKUP($B13,'[4]ACT DEN8.2'!$Z$3:$AH$126,7,FALSE),0)</f>
        <v>12</v>
      </c>
      <c r="AS13" s="98">
        <f>IFERROR(VLOOKUP($B13,'[4]ACT DEN8.2'!$Z$3:$AH$126,8,FALSE),0)</f>
        <v>21</v>
      </c>
      <c r="AT13" s="87"/>
      <c r="AU13" s="87"/>
      <c r="AV13" s="87"/>
      <c r="AW13" s="86"/>
      <c r="AX13" s="86"/>
      <c r="AY13" s="6">
        <f t="shared" ref="AY13:AY76" si="3">SUM(AM13:AX13)</f>
        <v>92</v>
      </c>
    </row>
    <row r="14" spans="1:51" s="61" customFormat="1" ht="15" thickBot="1" x14ac:dyDescent="0.25">
      <c r="A14" s="1" t="s">
        <v>53</v>
      </c>
      <c r="B14" s="184" t="s">
        <v>42</v>
      </c>
      <c r="C14" s="59"/>
      <c r="D14" s="59"/>
      <c r="E14" s="98">
        <f>IFERROR(VLOOKUP($B14,'[4]NUM8.2'!$H$3:$P$174,2,FALSE),0)</f>
        <v>27</v>
      </c>
      <c r="F14" s="98">
        <f>IFERROR(VLOOKUP($B14,'[4]NUM8.2'!$H$3:$P$174,3,FALSE),0)</f>
        <v>30</v>
      </c>
      <c r="G14" s="98">
        <f>IFERROR(VLOOKUP($B14,'[4]NUM8.2'!$H$3:$P$174,4,FALSE),0)</f>
        <v>45</v>
      </c>
      <c r="H14" s="98">
        <f>IFERROR(VLOOKUP($B14,'[4]NUM8.2'!$H$3:$P$174,5,FALSE),0)</f>
        <v>50</v>
      </c>
      <c r="I14" s="98">
        <f>IFERROR(VLOOKUP($B14,'[4]NUM8.2'!$H$3:$P$174,6,FALSE),0)</f>
        <v>28</v>
      </c>
      <c r="J14" s="98">
        <f>IFERROR(VLOOKUP($B14,'[4]NUM8.2'!$H$3:$P$174,7,FALSE),0)</f>
        <v>21</v>
      </c>
      <c r="K14" s="98">
        <f>IFERROR(VLOOKUP($B14,'[4]NUM8.2'!$H$3:$P$174,8,FALSE),0)</f>
        <v>23</v>
      </c>
      <c r="L14" s="87"/>
      <c r="M14" s="87"/>
      <c r="N14" s="87"/>
      <c r="O14" s="87"/>
      <c r="P14" s="86"/>
      <c r="Q14" s="6">
        <f t="shared" si="0"/>
        <v>224</v>
      </c>
      <c r="R14" s="4"/>
      <c r="S14" s="6">
        <f>IFERROR(VLOOKUP($B14,'[1]DEN8.2'!$H$3:$J$159,2,FALSE),0)</f>
        <v>999</v>
      </c>
      <c r="T14" s="45">
        <f t="shared" si="1"/>
        <v>1048</v>
      </c>
      <c r="U14" s="6">
        <f>IFERROR(VLOOKUP($B14,'[4]DEN8.2'!$H$3:$J$175,2,FALSE),0)</f>
        <v>1018</v>
      </c>
      <c r="V14" s="57"/>
      <c r="W14" s="57"/>
      <c r="X14" s="15"/>
      <c r="Y14" s="5"/>
      <c r="Z14" s="98">
        <f>IFERROR(VLOOKUP($B14,'[4]ACT DEN8.2'!$H$3:$P$151,2,FALSE),0)</f>
        <v>10</v>
      </c>
      <c r="AA14" s="98">
        <f>IFERROR(VLOOKUP($B14,'[4]ACT DEN8.2'!$H$3:$P$151,3,FALSE),0)</f>
        <v>12</v>
      </c>
      <c r="AB14" s="98">
        <f>IFERROR(VLOOKUP($B14,'[4]ACT DEN8.2'!$H$3:$P$151,4,FALSE),0)</f>
        <v>18</v>
      </c>
      <c r="AC14" s="98">
        <f>IFERROR(VLOOKUP($B14,'[4]ACT DEN8.2'!$H$3:$P$151,5,FALSE),0)</f>
        <v>13</v>
      </c>
      <c r="AD14" s="98">
        <f>IFERROR(VLOOKUP($B14,'[4]ACT DEN8.2'!$H$3:$P$151,6,FALSE),0)</f>
        <v>16</v>
      </c>
      <c r="AE14" s="98">
        <f>IFERROR(VLOOKUP($B14,'[4]ACT DEN8.2'!$H$3:$P$151,7,FALSE),0)</f>
        <v>14</v>
      </c>
      <c r="AF14" s="98">
        <f>IFERROR(VLOOKUP($B14,'[4]ACT DEN8.2'!$H$3:$P$151,8,FALSE),0)</f>
        <v>14</v>
      </c>
      <c r="AG14" s="86"/>
      <c r="AH14" s="87"/>
      <c r="AI14" s="87"/>
      <c r="AJ14" s="87"/>
      <c r="AK14" s="2"/>
      <c r="AL14" s="6">
        <f t="shared" si="2"/>
        <v>97</v>
      </c>
      <c r="AM14" s="98">
        <f>IFERROR(VLOOKUP($B14,'[4]ACT DEN8.2'!$Z$3:$AH$126,2,FALSE),0)</f>
        <v>0</v>
      </c>
      <c r="AN14" s="98">
        <f>IFERROR(VLOOKUP($B14,'[4]ACT DEN8.2'!$Z$3:$AH$126,3,FALSE),0)</f>
        <v>1</v>
      </c>
      <c r="AO14" s="98">
        <f>IFERROR(VLOOKUP($B14,'[4]ACT DEN8.2'!$Z$3:$AH$126,4,FALSE),0)</f>
        <v>2</v>
      </c>
      <c r="AP14" s="98">
        <f>IFERROR(VLOOKUP($B14,'[4]ACT DEN8.2'!$Z$3:$AH$126,5,FALSE),0)</f>
        <v>1</v>
      </c>
      <c r="AQ14" s="98">
        <f>IFERROR(VLOOKUP($B14,'[4]ACT DEN8.2'!$Z$3:$AH$126,6,FALSE),0)</f>
        <v>7</v>
      </c>
      <c r="AR14" s="98">
        <f>IFERROR(VLOOKUP($B14,'[4]ACT DEN8.2'!$Z$3:$AH$126,7,FALSE),0)</f>
        <v>25</v>
      </c>
      <c r="AS14" s="98">
        <f>IFERROR(VLOOKUP($B14,'[4]ACT DEN8.2'!$Z$3:$AH$126,8,FALSE),0)</f>
        <v>1</v>
      </c>
      <c r="AT14" s="87"/>
      <c r="AU14" s="87"/>
      <c r="AV14" s="87"/>
      <c r="AW14" s="86"/>
      <c r="AX14" s="86"/>
      <c r="AY14" s="6">
        <f t="shared" si="3"/>
        <v>37</v>
      </c>
    </row>
    <row r="15" spans="1:51" s="61" customFormat="1" ht="15" thickBot="1" x14ac:dyDescent="0.25">
      <c r="A15" s="1" t="s">
        <v>53</v>
      </c>
      <c r="B15" s="184" t="s">
        <v>43</v>
      </c>
      <c r="C15" s="59"/>
      <c r="D15" s="59"/>
      <c r="E15" s="98">
        <f>IFERROR(VLOOKUP($B15,'[4]NUM8.2'!$H$3:$P$174,2,FALSE),0)</f>
        <v>55</v>
      </c>
      <c r="F15" s="98">
        <f>IFERROR(VLOOKUP($B15,'[4]NUM8.2'!$H$3:$P$174,3,FALSE),0)</f>
        <v>9</v>
      </c>
      <c r="G15" s="98">
        <f>IFERROR(VLOOKUP($B15,'[4]NUM8.2'!$H$3:$P$174,4,FALSE),0)</f>
        <v>80</v>
      </c>
      <c r="H15" s="98">
        <f>IFERROR(VLOOKUP($B15,'[4]NUM8.2'!$H$3:$P$174,5,FALSE),0)</f>
        <v>71</v>
      </c>
      <c r="I15" s="98">
        <f>IFERROR(VLOOKUP($B15,'[4]NUM8.2'!$H$3:$P$174,6,FALSE),0)</f>
        <v>124</v>
      </c>
      <c r="J15" s="98">
        <f>IFERROR(VLOOKUP($B15,'[4]NUM8.2'!$H$3:$P$174,7,FALSE),0)</f>
        <v>149</v>
      </c>
      <c r="K15" s="98">
        <f>IFERROR(VLOOKUP($B15,'[4]NUM8.2'!$H$3:$P$174,8,FALSE),0)</f>
        <v>141</v>
      </c>
      <c r="L15" s="87"/>
      <c r="M15" s="87"/>
      <c r="N15" s="87"/>
      <c r="O15" s="87"/>
      <c r="P15" s="86"/>
      <c r="Q15" s="6">
        <f t="shared" si="0"/>
        <v>629</v>
      </c>
      <c r="R15" s="4"/>
      <c r="S15" s="6">
        <f>IFERROR(VLOOKUP($B15,'[1]DEN8.2'!$H$3:$J$159,2,FALSE),0)</f>
        <v>1067</v>
      </c>
      <c r="T15" s="45">
        <f t="shared" si="1"/>
        <v>1105</v>
      </c>
      <c r="U15" s="6">
        <f>IFERROR(VLOOKUP($B15,'[4]DEN8.2'!$H$3:$J$175,2,FALSE),0)</f>
        <v>1081</v>
      </c>
      <c r="V15" s="57"/>
      <c r="W15" s="57"/>
      <c r="X15" s="15"/>
      <c r="Y15" s="5"/>
      <c r="Z15" s="98">
        <f>IFERROR(VLOOKUP($B15,'[4]ACT DEN8.2'!$H$3:$P$151,2,FALSE),0)</f>
        <v>8</v>
      </c>
      <c r="AA15" s="98">
        <f>IFERROR(VLOOKUP($B15,'[4]ACT DEN8.2'!$H$3:$P$151,3,FALSE),0)</f>
        <v>5</v>
      </c>
      <c r="AB15" s="98">
        <f>IFERROR(VLOOKUP($B15,'[4]ACT DEN8.2'!$H$3:$P$151,4,FALSE),0)</f>
        <v>6</v>
      </c>
      <c r="AC15" s="98">
        <f>IFERROR(VLOOKUP($B15,'[4]ACT DEN8.2'!$H$3:$P$151,5,FALSE),0)</f>
        <v>19</v>
      </c>
      <c r="AD15" s="98">
        <f>IFERROR(VLOOKUP($B15,'[4]ACT DEN8.2'!$H$3:$P$151,6,FALSE),0)</f>
        <v>8</v>
      </c>
      <c r="AE15" s="98">
        <f>IFERROR(VLOOKUP($B15,'[4]ACT DEN8.2'!$H$3:$P$151,7,FALSE),0)</f>
        <v>0</v>
      </c>
      <c r="AF15" s="98">
        <f>IFERROR(VLOOKUP($B15,'[4]ACT DEN8.2'!$H$3:$P$151,8,FALSE),0)</f>
        <v>13</v>
      </c>
      <c r="AG15" s="86"/>
      <c r="AH15" s="87"/>
      <c r="AI15" s="87"/>
      <c r="AJ15" s="87"/>
      <c r="AK15" s="2"/>
      <c r="AL15" s="6">
        <f t="shared" si="2"/>
        <v>59</v>
      </c>
      <c r="AM15" s="98">
        <f>IFERROR(VLOOKUP($B15,'[4]ACT DEN8.2'!$Z$3:$AH$126,2,FALSE),0)</f>
        <v>0</v>
      </c>
      <c r="AN15" s="98">
        <f>IFERROR(VLOOKUP($B15,'[4]ACT DEN8.2'!$Z$3:$AH$126,3,FALSE),0)</f>
        <v>0</v>
      </c>
      <c r="AO15" s="98">
        <f>IFERROR(VLOOKUP($B15,'[4]ACT DEN8.2'!$Z$3:$AH$126,4,FALSE),0)</f>
        <v>0</v>
      </c>
      <c r="AP15" s="98">
        <f>IFERROR(VLOOKUP($B15,'[4]ACT DEN8.2'!$Z$3:$AH$126,5,FALSE),0)</f>
        <v>0</v>
      </c>
      <c r="AQ15" s="98">
        <f>IFERROR(VLOOKUP($B15,'[4]ACT DEN8.2'!$Z$3:$AH$126,6,FALSE),0)</f>
        <v>0</v>
      </c>
      <c r="AR15" s="98">
        <f>IFERROR(VLOOKUP($B15,'[4]ACT DEN8.2'!$Z$3:$AH$126,7,FALSE),0)</f>
        <v>0</v>
      </c>
      <c r="AS15" s="98">
        <f>IFERROR(VLOOKUP($B15,'[4]ACT DEN8.2'!$Z$3:$AH$126,8,FALSE),0)</f>
        <v>0</v>
      </c>
      <c r="AT15" s="87"/>
      <c r="AU15" s="87"/>
      <c r="AV15" s="87"/>
      <c r="AW15" s="86"/>
      <c r="AX15" s="86"/>
      <c r="AY15" s="6">
        <f t="shared" si="3"/>
        <v>0</v>
      </c>
    </row>
    <row r="16" spans="1:51" s="61" customFormat="1" ht="15" thickBot="1" x14ac:dyDescent="0.25">
      <c r="A16" s="1" t="s">
        <v>53</v>
      </c>
      <c r="B16" s="184" t="s">
        <v>44</v>
      </c>
      <c r="C16" s="62"/>
      <c r="D16" s="59"/>
      <c r="E16" s="98">
        <f>IFERROR(VLOOKUP($B16,'[4]NUM8.2'!$H$3:$P$174,2,FALSE),0)</f>
        <v>11</v>
      </c>
      <c r="F16" s="98">
        <f>IFERROR(VLOOKUP($B16,'[4]NUM8.2'!$H$3:$P$174,3,FALSE),0)</f>
        <v>27</v>
      </c>
      <c r="G16" s="98">
        <f>IFERROR(VLOOKUP($B16,'[4]NUM8.2'!$H$3:$P$174,4,FALSE),0)</f>
        <v>48</v>
      </c>
      <c r="H16" s="98">
        <f>IFERROR(VLOOKUP($B16,'[4]NUM8.2'!$H$3:$P$174,5,FALSE),0)</f>
        <v>36</v>
      </c>
      <c r="I16" s="98">
        <f>IFERROR(VLOOKUP($B16,'[4]NUM8.2'!$H$3:$P$174,6,FALSE),0)</f>
        <v>27</v>
      </c>
      <c r="J16" s="98">
        <f>IFERROR(VLOOKUP($B16,'[4]NUM8.2'!$H$3:$P$174,7,FALSE),0)</f>
        <v>20</v>
      </c>
      <c r="K16" s="98">
        <f>IFERROR(VLOOKUP($B16,'[4]NUM8.2'!$H$3:$P$174,8,FALSE),0)</f>
        <v>44</v>
      </c>
      <c r="L16" s="87"/>
      <c r="M16" s="87"/>
      <c r="N16" s="87"/>
      <c r="O16" s="87"/>
      <c r="P16" s="86"/>
      <c r="Q16" s="6">
        <f t="shared" si="0"/>
        <v>213</v>
      </c>
      <c r="R16" s="4"/>
      <c r="S16" s="6">
        <f>IFERROR(VLOOKUP($B16,'[1]DEN8.2'!$H$3:$J$159,2,FALSE),0)</f>
        <v>851</v>
      </c>
      <c r="T16" s="45">
        <f t="shared" si="1"/>
        <v>897</v>
      </c>
      <c r="U16" s="6">
        <f>IFERROR(VLOOKUP($B16,'[4]DEN8.2'!$H$3:$J$175,2,FALSE),0)</f>
        <v>918</v>
      </c>
      <c r="V16" s="57"/>
      <c r="W16" s="57"/>
      <c r="X16" s="15"/>
      <c r="Y16" s="5"/>
      <c r="Z16" s="98">
        <f>IFERROR(VLOOKUP($B16,'[4]ACT DEN8.2'!$H$3:$P$151,2,FALSE),0)</f>
        <v>9</v>
      </c>
      <c r="AA16" s="98">
        <f>IFERROR(VLOOKUP($B16,'[4]ACT DEN8.2'!$H$3:$P$151,3,FALSE),0)</f>
        <v>15</v>
      </c>
      <c r="AB16" s="98">
        <f>IFERROR(VLOOKUP($B16,'[4]ACT DEN8.2'!$H$3:$P$151,4,FALSE),0)</f>
        <v>14</v>
      </c>
      <c r="AC16" s="98">
        <f>IFERROR(VLOOKUP($B16,'[4]ACT DEN8.2'!$H$3:$P$151,5,FALSE),0)</f>
        <v>12</v>
      </c>
      <c r="AD16" s="98">
        <f>IFERROR(VLOOKUP($B16,'[4]ACT DEN8.2'!$H$3:$P$151,6,FALSE),0)</f>
        <v>30</v>
      </c>
      <c r="AE16" s="98">
        <f>IFERROR(VLOOKUP($B16,'[4]ACT DEN8.2'!$H$3:$P$151,7,FALSE),0)</f>
        <v>5</v>
      </c>
      <c r="AF16" s="98">
        <f>IFERROR(VLOOKUP($B16,'[4]ACT DEN8.2'!$H$3:$P$151,8,FALSE),0)</f>
        <v>7</v>
      </c>
      <c r="AG16" s="86"/>
      <c r="AH16" s="87"/>
      <c r="AI16" s="87"/>
      <c r="AJ16" s="87"/>
      <c r="AK16" s="2"/>
      <c r="AL16" s="6">
        <f t="shared" si="2"/>
        <v>92</v>
      </c>
      <c r="AM16" s="98">
        <f>IFERROR(VLOOKUP($B16,'[4]ACT DEN8.2'!$Z$3:$AH$126,2,FALSE),0)</f>
        <v>0</v>
      </c>
      <c r="AN16" s="98">
        <f>IFERROR(VLOOKUP($B16,'[4]ACT DEN8.2'!$Z$3:$AH$126,3,FALSE),0)</f>
        <v>0</v>
      </c>
      <c r="AO16" s="98">
        <f>IFERROR(VLOOKUP($B16,'[4]ACT DEN8.2'!$Z$3:$AH$126,4,FALSE),0)</f>
        <v>0</v>
      </c>
      <c r="AP16" s="98">
        <f>IFERROR(VLOOKUP($B16,'[4]ACT DEN8.2'!$Z$3:$AH$126,5,FALSE),0)</f>
        <v>4</v>
      </c>
      <c r="AQ16" s="98">
        <f>IFERROR(VLOOKUP($B16,'[4]ACT DEN8.2'!$Z$3:$AH$126,6,FALSE),0)</f>
        <v>0</v>
      </c>
      <c r="AR16" s="98">
        <f>IFERROR(VLOOKUP($B16,'[4]ACT DEN8.2'!$Z$3:$AH$126,7,FALSE),0)</f>
        <v>27</v>
      </c>
      <c r="AS16" s="98">
        <f>IFERROR(VLOOKUP($B16,'[4]ACT DEN8.2'!$Z$3:$AH$126,8,FALSE),0)</f>
        <v>0</v>
      </c>
      <c r="AT16" s="87"/>
      <c r="AU16" s="87"/>
      <c r="AV16" s="87"/>
      <c r="AW16" s="86"/>
      <c r="AX16" s="86"/>
      <c r="AY16" s="6">
        <f t="shared" si="3"/>
        <v>31</v>
      </c>
    </row>
    <row r="17" spans="1:51" s="61" customFormat="1" ht="15" thickBot="1" x14ac:dyDescent="0.25">
      <c r="A17" s="1" t="s">
        <v>53</v>
      </c>
      <c r="B17" s="184" t="s">
        <v>45</v>
      </c>
      <c r="C17" s="59"/>
      <c r="D17" s="59"/>
      <c r="E17" s="98">
        <f>IFERROR(VLOOKUP($B17,'[4]NUM8.2'!$H$3:$P$174,2,FALSE),0)</f>
        <v>8</v>
      </c>
      <c r="F17" s="98">
        <f>IFERROR(VLOOKUP($B17,'[4]NUM8.2'!$H$3:$P$174,3,FALSE),0)</f>
        <v>50</v>
      </c>
      <c r="G17" s="98">
        <f>IFERROR(VLOOKUP($B17,'[4]NUM8.2'!$H$3:$P$174,4,FALSE),0)</f>
        <v>34</v>
      </c>
      <c r="H17" s="98">
        <f>IFERROR(VLOOKUP($B17,'[4]NUM8.2'!$H$3:$P$174,5,FALSE),0)</f>
        <v>17</v>
      </c>
      <c r="I17" s="98">
        <f>IFERROR(VLOOKUP($B17,'[4]NUM8.2'!$H$3:$P$174,6,FALSE),0)</f>
        <v>35</v>
      </c>
      <c r="J17" s="98">
        <f>IFERROR(VLOOKUP($B17,'[4]NUM8.2'!$H$3:$P$174,7,FALSE),0)</f>
        <v>40</v>
      </c>
      <c r="K17" s="98">
        <f>IFERROR(VLOOKUP($B17,'[4]NUM8.2'!$H$3:$P$174,8,FALSE),0)</f>
        <v>31</v>
      </c>
      <c r="L17" s="87"/>
      <c r="M17" s="87"/>
      <c r="N17" s="87"/>
      <c r="O17" s="87"/>
      <c r="P17" s="86"/>
      <c r="Q17" s="6">
        <f t="shared" si="0"/>
        <v>215</v>
      </c>
      <c r="R17" s="4"/>
      <c r="S17" s="6">
        <f>IFERROR(VLOOKUP($B17,'[1]DEN8.2'!$H$3:$J$159,2,FALSE),0)</f>
        <v>738</v>
      </c>
      <c r="T17" s="45">
        <f t="shared" si="1"/>
        <v>774</v>
      </c>
      <c r="U17" s="6">
        <f>IFERROR(VLOOKUP($B17,'[4]DEN8.2'!$H$3:$J$175,2,FALSE),0)</f>
        <v>760</v>
      </c>
      <c r="V17" s="57"/>
      <c r="W17" s="57"/>
      <c r="X17" s="15"/>
      <c r="Y17" s="5"/>
      <c r="Z17" s="98">
        <f>IFERROR(VLOOKUP($B17,'[4]ACT DEN8.2'!$H$3:$P$151,2,FALSE),0)</f>
        <v>10</v>
      </c>
      <c r="AA17" s="98">
        <f>IFERROR(VLOOKUP($B17,'[4]ACT DEN8.2'!$H$3:$P$151,3,FALSE),0)</f>
        <v>9</v>
      </c>
      <c r="AB17" s="98">
        <f>IFERROR(VLOOKUP($B17,'[4]ACT DEN8.2'!$H$3:$P$151,4,FALSE),0)</f>
        <v>17</v>
      </c>
      <c r="AC17" s="98">
        <f>IFERROR(VLOOKUP($B17,'[4]ACT DEN8.2'!$H$3:$P$151,5,FALSE),0)</f>
        <v>1</v>
      </c>
      <c r="AD17" s="98">
        <f>IFERROR(VLOOKUP($B17,'[4]ACT DEN8.2'!$H$3:$P$151,6,FALSE),0)</f>
        <v>11</v>
      </c>
      <c r="AE17" s="98">
        <f>IFERROR(VLOOKUP($B17,'[4]ACT DEN8.2'!$H$3:$P$151,7,FALSE),0)</f>
        <v>4</v>
      </c>
      <c r="AF17" s="98">
        <f>IFERROR(VLOOKUP($B17,'[4]ACT DEN8.2'!$H$3:$P$151,8,FALSE),0)</f>
        <v>17</v>
      </c>
      <c r="AG17" s="86"/>
      <c r="AH17" s="87"/>
      <c r="AI17" s="87"/>
      <c r="AJ17" s="87"/>
      <c r="AK17" s="2"/>
      <c r="AL17" s="6">
        <f t="shared" si="2"/>
        <v>69</v>
      </c>
      <c r="AM17" s="98">
        <f>IFERROR(VLOOKUP($B17,'[4]ACT DEN8.2'!$Z$3:$AH$126,2,FALSE),0)</f>
        <v>1</v>
      </c>
      <c r="AN17" s="98">
        <f>IFERROR(VLOOKUP($B17,'[4]ACT DEN8.2'!$Z$3:$AH$126,3,FALSE),0)</f>
        <v>0</v>
      </c>
      <c r="AO17" s="98">
        <f>IFERROR(VLOOKUP($B17,'[4]ACT DEN8.2'!$Z$3:$AH$126,4,FALSE),0)</f>
        <v>0</v>
      </c>
      <c r="AP17" s="98">
        <f>IFERROR(VLOOKUP($B17,'[4]ACT DEN8.2'!$Z$3:$AH$126,5,FALSE),0)</f>
        <v>0</v>
      </c>
      <c r="AQ17" s="98">
        <f>IFERROR(VLOOKUP($B17,'[4]ACT DEN8.2'!$Z$3:$AH$126,6,FALSE),0)</f>
        <v>0</v>
      </c>
      <c r="AR17" s="98">
        <f>IFERROR(VLOOKUP($B17,'[4]ACT DEN8.2'!$Z$3:$AH$126,7,FALSE),0)</f>
        <v>2</v>
      </c>
      <c r="AS17" s="98">
        <f>IFERROR(VLOOKUP($B17,'[4]ACT DEN8.2'!$Z$3:$AH$126,8,FALSE),0)</f>
        <v>0</v>
      </c>
      <c r="AT17" s="87"/>
      <c r="AU17" s="87"/>
      <c r="AV17" s="87"/>
      <c r="AW17" s="86"/>
      <c r="AX17" s="86"/>
      <c r="AY17" s="6">
        <f t="shared" si="3"/>
        <v>3</v>
      </c>
    </row>
    <row r="18" spans="1:51" s="61" customFormat="1" ht="15" thickBot="1" x14ac:dyDescent="0.25">
      <c r="A18" s="1" t="s">
        <v>53</v>
      </c>
      <c r="B18" s="184" t="s">
        <v>46</v>
      </c>
      <c r="C18" s="59"/>
      <c r="D18" s="59"/>
      <c r="E18" s="98">
        <f>IFERROR(VLOOKUP($B18,'[4]NUM8.2'!$H$3:$P$174,2,FALSE),0)</f>
        <v>0</v>
      </c>
      <c r="F18" s="98">
        <f>IFERROR(VLOOKUP($B18,'[4]NUM8.2'!$H$3:$P$174,3,FALSE),0)</f>
        <v>0</v>
      </c>
      <c r="G18" s="98">
        <f>IFERROR(VLOOKUP($B18,'[4]NUM8.2'!$H$3:$P$174,4,FALSE),0)</f>
        <v>4</v>
      </c>
      <c r="H18" s="98">
        <f>IFERROR(VLOOKUP($B18,'[4]NUM8.2'!$H$3:$P$174,5,FALSE),0)</f>
        <v>5</v>
      </c>
      <c r="I18" s="98">
        <f>IFERROR(VLOOKUP($B18,'[4]NUM8.2'!$H$3:$P$174,6,FALSE),0)</f>
        <v>11</v>
      </c>
      <c r="J18" s="98">
        <f>IFERROR(VLOOKUP($B18,'[4]NUM8.2'!$H$3:$P$174,7,FALSE),0)</f>
        <v>11</v>
      </c>
      <c r="K18" s="98">
        <f>IFERROR(VLOOKUP($B18,'[4]NUM8.2'!$H$3:$P$174,8,FALSE),0)</f>
        <v>5</v>
      </c>
      <c r="L18" s="87"/>
      <c r="M18" s="87"/>
      <c r="N18" s="87"/>
      <c r="O18" s="87"/>
      <c r="P18" s="86"/>
      <c r="Q18" s="6">
        <f t="shared" si="0"/>
        <v>36</v>
      </c>
      <c r="R18" s="4"/>
      <c r="S18" s="6">
        <f>IFERROR(VLOOKUP($B18,'[1]DEN8.2'!$H$3:$J$159,2,FALSE),0)</f>
        <v>317</v>
      </c>
      <c r="T18" s="45">
        <f t="shared" si="1"/>
        <v>320</v>
      </c>
      <c r="U18" s="6">
        <f>IFERROR(VLOOKUP($B18,'[4]DEN8.2'!$H$3:$J$175,2,FALSE),0)</f>
        <v>284</v>
      </c>
      <c r="V18" s="57"/>
      <c r="W18" s="57"/>
      <c r="X18" s="15"/>
      <c r="Y18" s="5"/>
      <c r="Z18" s="98">
        <f>IFERROR(VLOOKUP($B18,'[4]ACT DEN8.2'!$H$3:$P$151,2,FALSE),0)</f>
        <v>0</v>
      </c>
      <c r="AA18" s="98">
        <f>IFERROR(VLOOKUP($B18,'[4]ACT DEN8.2'!$H$3:$P$151,3,FALSE),0)</f>
        <v>2</v>
      </c>
      <c r="AB18" s="98">
        <f>IFERROR(VLOOKUP($B18,'[4]ACT DEN8.2'!$H$3:$P$151,4,FALSE),0)</f>
        <v>2</v>
      </c>
      <c r="AC18" s="98">
        <f>IFERROR(VLOOKUP($B18,'[4]ACT DEN8.2'!$H$3:$P$151,5,FALSE),0)</f>
        <v>0</v>
      </c>
      <c r="AD18" s="98">
        <f>IFERROR(VLOOKUP($B18,'[4]ACT DEN8.2'!$H$3:$P$151,6,FALSE),0)</f>
        <v>0</v>
      </c>
      <c r="AE18" s="98">
        <f>IFERROR(VLOOKUP($B18,'[4]ACT DEN8.2'!$H$3:$P$151,7,FALSE),0)</f>
        <v>2</v>
      </c>
      <c r="AF18" s="98">
        <f>IFERROR(VLOOKUP($B18,'[4]ACT DEN8.2'!$H$3:$P$151,8,FALSE),0)</f>
        <v>4</v>
      </c>
      <c r="AG18" s="86"/>
      <c r="AH18" s="87"/>
      <c r="AI18" s="87"/>
      <c r="AJ18" s="87"/>
      <c r="AK18" s="2"/>
      <c r="AL18" s="6">
        <f t="shared" si="2"/>
        <v>10</v>
      </c>
      <c r="AM18" s="98">
        <f>IFERROR(VLOOKUP($B18,'[4]ACT DEN8.2'!$Z$3:$AH$126,2,FALSE),0)</f>
        <v>1</v>
      </c>
      <c r="AN18" s="98">
        <f>IFERROR(VLOOKUP($B18,'[4]ACT DEN8.2'!$Z$3:$AH$126,3,FALSE),0)</f>
        <v>0</v>
      </c>
      <c r="AO18" s="98">
        <f>IFERROR(VLOOKUP($B18,'[4]ACT DEN8.2'!$Z$3:$AH$126,4,FALSE),0)</f>
        <v>0</v>
      </c>
      <c r="AP18" s="98">
        <f>IFERROR(VLOOKUP($B18,'[4]ACT DEN8.2'!$Z$3:$AH$126,5,FALSE),0)</f>
        <v>0</v>
      </c>
      <c r="AQ18" s="98">
        <f>IFERROR(VLOOKUP($B18,'[4]ACT DEN8.2'!$Z$3:$AH$126,6,FALSE),0)</f>
        <v>0</v>
      </c>
      <c r="AR18" s="98">
        <f>IFERROR(VLOOKUP($B18,'[4]ACT DEN8.2'!$Z$3:$AH$126,7,FALSE),0)</f>
        <v>0</v>
      </c>
      <c r="AS18" s="98">
        <f>IFERROR(VLOOKUP($B18,'[4]ACT DEN8.2'!$Z$3:$AH$126,8,FALSE),0)</f>
        <v>0</v>
      </c>
      <c r="AT18" s="87"/>
      <c r="AU18" s="87"/>
      <c r="AV18" s="87"/>
      <c r="AW18" s="86"/>
      <c r="AX18" s="86"/>
      <c r="AY18" s="6">
        <f t="shared" si="3"/>
        <v>1</v>
      </c>
    </row>
    <row r="19" spans="1:51" s="61" customFormat="1" ht="15" thickBot="1" x14ac:dyDescent="0.25">
      <c r="A19" s="1" t="s">
        <v>53</v>
      </c>
      <c r="B19" s="184" t="s">
        <v>47</v>
      </c>
      <c r="C19" s="59"/>
      <c r="D19" s="59"/>
      <c r="E19" s="98">
        <f>IFERROR(VLOOKUP($B19,'[4]NUM8.2'!$H$3:$P$174,2,FALSE),0)</f>
        <v>1</v>
      </c>
      <c r="F19" s="98">
        <f>IFERROR(VLOOKUP($B19,'[4]NUM8.2'!$H$3:$P$174,3,FALSE),0)</f>
        <v>1</v>
      </c>
      <c r="G19" s="98">
        <f>IFERROR(VLOOKUP($B19,'[4]NUM8.2'!$H$3:$P$174,4,FALSE),0)</f>
        <v>0</v>
      </c>
      <c r="H19" s="98">
        <f>IFERROR(VLOOKUP($B19,'[4]NUM8.2'!$H$3:$P$174,5,FALSE),0)</f>
        <v>0</v>
      </c>
      <c r="I19" s="98">
        <f>IFERROR(VLOOKUP($B19,'[4]NUM8.2'!$H$3:$P$174,6,FALSE),0)</f>
        <v>0</v>
      </c>
      <c r="J19" s="98">
        <f>IFERROR(VLOOKUP($B19,'[4]NUM8.2'!$H$3:$P$174,7,FALSE),0)</f>
        <v>7</v>
      </c>
      <c r="K19" s="98">
        <f>IFERROR(VLOOKUP($B19,'[4]NUM8.2'!$H$3:$P$174,8,FALSE),0)</f>
        <v>0</v>
      </c>
      <c r="L19" s="87"/>
      <c r="M19" s="87"/>
      <c r="N19" s="87"/>
      <c r="O19" s="87"/>
      <c r="P19" s="86"/>
      <c r="Q19" s="6">
        <f t="shared" si="0"/>
        <v>9</v>
      </c>
      <c r="R19" s="4"/>
      <c r="S19" s="6">
        <f>IFERROR(VLOOKUP($B19,'[1]DEN8.2'!$H$3:$J$159,2,FALSE),0)</f>
        <v>18</v>
      </c>
      <c r="T19" s="45">
        <f t="shared" ref="T19" si="4">+S19+(Z19+AA19+AB19+AC19)-(AM19+AN19+AO19+AP19)</f>
        <v>19</v>
      </c>
      <c r="U19" s="6">
        <f>IFERROR(VLOOKUP($B19,'[4]DEN8.2'!$H$3:$J$175,2,FALSE),0)</f>
        <v>25</v>
      </c>
      <c r="V19" s="57"/>
      <c r="W19" s="57"/>
      <c r="X19" s="15"/>
      <c r="Y19" s="5"/>
      <c r="Z19" s="98">
        <f>IFERROR(VLOOKUP($B19,'[4]ACT DEN8.2'!$H$3:$P$151,2,FALSE),0)</f>
        <v>0</v>
      </c>
      <c r="AA19" s="98">
        <f>IFERROR(VLOOKUP($B19,'[4]ACT DEN8.2'!$H$3:$P$151,3,FALSE),0)</f>
        <v>1</v>
      </c>
      <c r="AB19" s="98">
        <f>IFERROR(VLOOKUP($B19,'[4]ACT DEN8.2'!$H$3:$P$151,4,FALSE),0)</f>
        <v>0</v>
      </c>
      <c r="AC19" s="98">
        <f>IFERROR(VLOOKUP($B19,'[4]ACT DEN8.2'!$H$3:$P$151,5,FALSE),0)</f>
        <v>0</v>
      </c>
      <c r="AD19" s="98">
        <f>IFERROR(VLOOKUP($B19,'[4]ACT DEN8.2'!$H$3:$P$151,6,FALSE),0)</f>
        <v>0</v>
      </c>
      <c r="AE19" s="98">
        <f>IFERROR(VLOOKUP($B19,'[4]ACT DEN8.2'!$H$3:$P$151,7,FALSE),0)</f>
        <v>0</v>
      </c>
      <c r="AF19" s="98">
        <f>IFERROR(VLOOKUP($B19,'[4]ACT DEN8.2'!$H$3:$P$151,8,FALSE),0)</f>
        <v>1</v>
      </c>
      <c r="AG19" s="86"/>
      <c r="AH19" s="87"/>
      <c r="AI19" s="87"/>
      <c r="AJ19" s="87"/>
      <c r="AK19" s="2"/>
      <c r="AL19" s="6">
        <f t="shared" si="2"/>
        <v>2</v>
      </c>
      <c r="AM19" s="98">
        <f>IFERROR(VLOOKUP($B19,'[4]ACT DEN8.2'!$Z$3:$AH$126,2,FALSE),0)</f>
        <v>0</v>
      </c>
      <c r="AN19" s="98">
        <f>IFERROR(VLOOKUP($B19,'[4]ACT DEN8.2'!$Z$3:$AH$126,3,FALSE),0)</f>
        <v>0</v>
      </c>
      <c r="AO19" s="98">
        <f>IFERROR(VLOOKUP($B19,'[4]ACT DEN8.2'!$Z$3:$AH$126,4,FALSE),0)</f>
        <v>0</v>
      </c>
      <c r="AP19" s="98">
        <f>IFERROR(VLOOKUP($B19,'[4]ACT DEN8.2'!$Z$3:$AH$126,5,FALSE),0)</f>
        <v>0</v>
      </c>
      <c r="AQ19" s="98">
        <f>IFERROR(VLOOKUP($B19,'[4]ACT DEN8.2'!$Z$3:$AH$126,6,FALSE),0)</f>
        <v>0</v>
      </c>
      <c r="AR19" s="98">
        <f>IFERROR(VLOOKUP($B19,'[4]ACT DEN8.2'!$Z$3:$AH$126,7,FALSE),0)</f>
        <v>0</v>
      </c>
      <c r="AS19" s="98">
        <f>IFERROR(VLOOKUP($B19,'[4]ACT DEN8.2'!$Z$3:$AH$126,8,FALSE),0)</f>
        <v>0</v>
      </c>
      <c r="AT19" s="87"/>
      <c r="AU19" s="87"/>
      <c r="AV19" s="87"/>
      <c r="AW19" s="86"/>
      <c r="AX19" s="86"/>
      <c r="AY19" s="6">
        <f t="shared" si="3"/>
        <v>0</v>
      </c>
    </row>
    <row r="20" spans="1:51" s="61" customFormat="1" ht="15" thickBot="1" x14ac:dyDescent="0.25">
      <c r="A20" s="1" t="s">
        <v>53</v>
      </c>
      <c r="B20" s="184" t="s">
        <v>48</v>
      </c>
      <c r="C20" s="59"/>
      <c r="D20" s="59"/>
      <c r="E20" s="98">
        <f>IFERROR(VLOOKUP($B20,'[4]NUM8.2'!$H$3:$P$174,2,FALSE),0)</f>
        <v>0</v>
      </c>
      <c r="F20" s="98">
        <f>IFERROR(VLOOKUP($B20,'[4]NUM8.2'!$H$3:$P$174,3,FALSE),0)</f>
        <v>0</v>
      </c>
      <c r="G20" s="98">
        <f>IFERROR(VLOOKUP($B20,'[4]NUM8.2'!$H$3:$P$174,4,FALSE),0)</f>
        <v>1</v>
      </c>
      <c r="H20" s="98">
        <f>IFERROR(VLOOKUP($B20,'[4]NUM8.2'!$H$3:$P$174,5,FALSE),0)</f>
        <v>3</v>
      </c>
      <c r="I20" s="98">
        <f>IFERROR(VLOOKUP($B20,'[4]NUM8.2'!$H$3:$P$174,6,FALSE),0)</f>
        <v>2</v>
      </c>
      <c r="J20" s="98">
        <f>IFERROR(VLOOKUP($B20,'[4]NUM8.2'!$H$3:$P$174,7,FALSE),0)</f>
        <v>10</v>
      </c>
      <c r="K20" s="98">
        <f>IFERROR(VLOOKUP($B20,'[4]NUM8.2'!$H$3:$P$174,8,FALSE),0)</f>
        <v>3</v>
      </c>
      <c r="L20" s="87"/>
      <c r="M20" s="87"/>
      <c r="N20" s="87"/>
      <c r="O20" s="87"/>
      <c r="P20" s="86"/>
      <c r="Q20" s="6">
        <f t="shared" si="0"/>
        <v>19</v>
      </c>
      <c r="R20" s="4"/>
      <c r="S20" s="6">
        <f>IFERROR(VLOOKUP($B20,'[1]DEN8.2'!$H$3:$J$159,2,FALSE),0)</f>
        <v>31</v>
      </c>
      <c r="T20" s="45">
        <f>+S20+(Z20+AA20+AB20+AC20)-(AM20+AN20+AO20+AP20)</f>
        <v>32</v>
      </c>
      <c r="U20" s="6">
        <f>IFERROR(VLOOKUP($B20,'[4]DEN8.2'!$H$3:$J$175,2,FALSE),0)</f>
        <v>32</v>
      </c>
      <c r="V20" s="57"/>
      <c r="W20" s="57"/>
      <c r="X20" s="15"/>
      <c r="Y20" s="5"/>
      <c r="Z20" s="98">
        <f>IFERROR(VLOOKUP($B20,'[4]ACT DEN8.2'!$H$3:$P$151,2,FALSE),0)</f>
        <v>0</v>
      </c>
      <c r="AA20" s="98">
        <f>IFERROR(VLOOKUP($B20,'[4]ACT DEN8.2'!$H$3:$P$151,3,FALSE),0)</f>
        <v>1</v>
      </c>
      <c r="AB20" s="98">
        <f>IFERROR(VLOOKUP($B20,'[4]ACT DEN8.2'!$H$3:$P$151,4,FALSE),0)</f>
        <v>0</v>
      </c>
      <c r="AC20" s="98">
        <f>IFERROR(VLOOKUP($B20,'[4]ACT DEN8.2'!$H$3:$P$151,5,FALSE),0)</f>
        <v>0</v>
      </c>
      <c r="AD20" s="98">
        <f>IFERROR(VLOOKUP($B20,'[4]ACT DEN8.2'!$H$3:$P$151,6,FALSE),0)</f>
        <v>0</v>
      </c>
      <c r="AE20" s="98">
        <f>IFERROR(VLOOKUP($B20,'[4]ACT DEN8.2'!$H$3:$P$151,7,FALSE),0)</f>
        <v>2</v>
      </c>
      <c r="AF20" s="98">
        <f>IFERROR(VLOOKUP($B20,'[4]ACT DEN8.2'!$H$3:$P$151,8,FALSE),0)</f>
        <v>0</v>
      </c>
      <c r="AG20" s="86"/>
      <c r="AH20" s="87"/>
      <c r="AI20" s="87"/>
      <c r="AJ20" s="87"/>
      <c r="AK20" s="2"/>
      <c r="AL20" s="6">
        <f t="shared" si="2"/>
        <v>3</v>
      </c>
      <c r="AM20" s="98">
        <f>IFERROR(VLOOKUP($B20,'[4]ACT DEN8.2'!$Z$3:$AH$126,2,FALSE),0)</f>
        <v>0</v>
      </c>
      <c r="AN20" s="98">
        <f>IFERROR(VLOOKUP($B20,'[4]ACT DEN8.2'!$Z$3:$AH$126,3,FALSE),0)</f>
        <v>0</v>
      </c>
      <c r="AO20" s="98">
        <f>IFERROR(VLOOKUP($B20,'[4]ACT DEN8.2'!$Z$3:$AH$126,4,FALSE),0)</f>
        <v>0</v>
      </c>
      <c r="AP20" s="98">
        <f>IFERROR(VLOOKUP($B20,'[4]ACT DEN8.2'!$Z$3:$AH$126,5,FALSE),0)</f>
        <v>0</v>
      </c>
      <c r="AQ20" s="98">
        <f>IFERROR(VLOOKUP($B20,'[4]ACT DEN8.2'!$Z$3:$AH$126,6,FALSE),0)</f>
        <v>0</v>
      </c>
      <c r="AR20" s="98">
        <f>IFERROR(VLOOKUP($B20,'[4]ACT DEN8.2'!$Z$3:$AH$126,7,FALSE),0)</f>
        <v>0</v>
      </c>
      <c r="AS20" s="98">
        <f>IFERROR(VLOOKUP($B20,'[4]ACT DEN8.2'!$Z$3:$AH$126,8,FALSE),0)</f>
        <v>0</v>
      </c>
      <c r="AT20" s="87"/>
      <c r="AU20" s="87"/>
      <c r="AV20" s="87"/>
      <c r="AW20" s="86"/>
      <c r="AX20" s="86"/>
      <c r="AY20" s="6">
        <f t="shared" si="3"/>
        <v>0</v>
      </c>
    </row>
    <row r="21" spans="1:51" s="61" customFormat="1" ht="15" thickBot="1" x14ac:dyDescent="0.25">
      <c r="A21" s="1" t="s">
        <v>53</v>
      </c>
      <c r="B21" s="184" t="s">
        <v>49</v>
      </c>
      <c r="C21" s="63"/>
      <c r="D21" s="59"/>
      <c r="E21" s="98">
        <f>IFERROR(VLOOKUP($B21,'[4]NUM8.2'!$H$3:$P$174,2,FALSE),0)</f>
        <v>0</v>
      </c>
      <c r="F21" s="98">
        <f>IFERROR(VLOOKUP($B21,'[4]NUM8.2'!$H$3:$P$174,3,FALSE),0)</f>
        <v>0</v>
      </c>
      <c r="G21" s="98">
        <f>IFERROR(VLOOKUP($B21,'[4]NUM8.2'!$H$3:$P$174,4,FALSE),0)</f>
        <v>0</v>
      </c>
      <c r="H21" s="98">
        <f>IFERROR(VLOOKUP($B21,'[4]NUM8.2'!$H$3:$P$174,5,FALSE),0)</f>
        <v>11</v>
      </c>
      <c r="I21" s="98">
        <f>IFERROR(VLOOKUP($B21,'[4]NUM8.2'!$H$3:$P$174,6,FALSE),0)</f>
        <v>0</v>
      </c>
      <c r="J21" s="98">
        <f>IFERROR(VLOOKUP($B21,'[4]NUM8.2'!$H$3:$P$174,7,FALSE),0)</f>
        <v>6</v>
      </c>
      <c r="K21" s="98">
        <f>IFERROR(VLOOKUP($B21,'[4]NUM8.2'!$H$3:$P$174,8,FALSE),0)</f>
        <v>0</v>
      </c>
      <c r="L21" s="87"/>
      <c r="M21" s="87"/>
      <c r="N21" s="87"/>
      <c r="O21" s="87"/>
      <c r="P21" s="86"/>
      <c r="Q21" s="6">
        <f t="shared" si="0"/>
        <v>17</v>
      </c>
      <c r="R21" s="4"/>
      <c r="S21" s="6">
        <f>IFERROR(VLOOKUP($B21,'[1]DEN8.2'!$H$3:$J$159,2,FALSE),0)</f>
        <v>32</v>
      </c>
      <c r="T21" s="45">
        <f>+S21+(Z21+AA21+AB21+AC21)-(AM21+AN21+AO21+AP21)</f>
        <v>32</v>
      </c>
      <c r="U21" s="6">
        <f>IFERROR(VLOOKUP($B21,'[4]DEN8.2'!$H$3:$J$175,2,FALSE),0)</f>
        <v>41</v>
      </c>
      <c r="V21" s="57"/>
      <c r="W21" s="57"/>
      <c r="X21" s="15"/>
      <c r="Y21" s="5"/>
      <c r="Z21" s="98">
        <f>IFERROR(VLOOKUP($B21,'[4]ACT DEN8.2'!$H$3:$P$151,2,FALSE),0)</f>
        <v>0</v>
      </c>
      <c r="AA21" s="98">
        <f>IFERROR(VLOOKUP($B21,'[4]ACT DEN8.2'!$H$3:$P$151,3,FALSE),0)</f>
        <v>0</v>
      </c>
      <c r="AB21" s="98">
        <f>IFERROR(VLOOKUP($B21,'[4]ACT DEN8.2'!$H$3:$P$151,4,FALSE),0)</f>
        <v>0</v>
      </c>
      <c r="AC21" s="98">
        <f>IFERROR(VLOOKUP($B21,'[4]ACT DEN8.2'!$H$3:$P$151,5,FALSE),0)</f>
        <v>0</v>
      </c>
      <c r="AD21" s="98">
        <f>IFERROR(VLOOKUP($B21,'[4]ACT DEN8.2'!$H$3:$P$151,6,FALSE),0)</f>
        <v>0</v>
      </c>
      <c r="AE21" s="98">
        <f>IFERROR(VLOOKUP($B21,'[4]ACT DEN8.2'!$H$3:$P$151,7,FALSE),0)</f>
        <v>0</v>
      </c>
      <c r="AF21" s="98">
        <f>IFERROR(VLOOKUP($B21,'[4]ACT DEN8.2'!$H$3:$P$151,8,FALSE),0)</f>
        <v>1</v>
      </c>
      <c r="AG21" s="86"/>
      <c r="AH21" s="87"/>
      <c r="AI21" s="87"/>
      <c r="AJ21" s="87"/>
      <c r="AK21" s="2"/>
      <c r="AL21" s="6">
        <f t="shared" si="2"/>
        <v>1</v>
      </c>
      <c r="AM21" s="98">
        <f>IFERROR(VLOOKUP($B21,'[4]ACT DEN8.2'!$Z$3:$AH$126,2,FALSE),0)</f>
        <v>0</v>
      </c>
      <c r="AN21" s="98">
        <f>IFERROR(VLOOKUP($B21,'[4]ACT DEN8.2'!$Z$3:$AH$126,3,FALSE),0)</f>
        <v>0</v>
      </c>
      <c r="AO21" s="98">
        <f>IFERROR(VLOOKUP($B21,'[4]ACT DEN8.2'!$Z$3:$AH$126,4,FALSE),0)</f>
        <v>0</v>
      </c>
      <c r="AP21" s="98">
        <f>IFERROR(VLOOKUP($B21,'[4]ACT DEN8.2'!$Z$3:$AH$126,5,FALSE),0)</f>
        <v>0</v>
      </c>
      <c r="AQ21" s="98">
        <f>IFERROR(VLOOKUP($B21,'[4]ACT DEN8.2'!$Z$3:$AH$126,6,FALSE),0)</f>
        <v>0</v>
      </c>
      <c r="AR21" s="98">
        <f>IFERROR(VLOOKUP($B21,'[4]ACT DEN8.2'!$Z$3:$AH$126,7,FALSE),0)</f>
        <v>0</v>
      </c>
      <c r="AS21" s="98">
        <f>IFERROR(VLOOKUP($B21,'[4]ACT DEN8.2'!$Z$3:$AH$126,8,FALSE),0)</f>
        <v>0</v>
      </c>
      <c r="AT21" s="87"/>
      <c r="AU21" s="87"/>
      <c r="AV21" s="87"/>
      <c r="AW21" s="86"/>
      <c r="AX21" s="86"/>
      <c r="AY21" s="6">
        <f t="shared" si="3"/>
        <v>0</v>
      </c>
    </row>
    <row r="22" spans="1:51" s="61" customFormat="1" ht="15" thickBot="1" x14ac:dyDescent="0.25">
      <c r="A22" s="1" t="s">
        <v>53</v>
      </c>
      <c r="B22" s="184" t="s">
        <v>50</v>
      </c>
      <c r="C22" s="59"/>
      <c r="D22" s="59"/>
      <c r="E22" s="98">
        <f>IFERROR(VLOOKUP($B22,'[4]NUM8.2'!$H$3:$P$174,2,FALSE),0)</f>
        <v>9</v>
      </c>
      <c r="F22" s="98">
        <f>IFERROR(VLOOKUP($B22,'[4]NUM8.2'!$H$3:$P$174,3,FALSE),0)</f>
        <v>6</v>
      </c>
      <c r="G22" s="98">
        <f>IFERROR(VLOOKUP($B22,'[4]NUM8.2'!$H$3:$P$174,4,FALSE),0)</f>
        <v>33</v>
      </c>
      <c r="H22" s="98">
        <f>IFERROR(VLOOKUP($B22,'[4]NUM8.2'!$H$3:$P$174,5,FALSE),0)</f>
        <v>27</v>
      </c>
      <c r="I22" s="98">
        <f>IFERROR(VLOOKUP($B22,'[4]NUM8.2'!$H$3:$P$174,6,FALSE),0)</f>
        <v>8</v>
      </c>
      <c r="J22" s="98">
        <f>IFERROR(VLOOKUP($B22,'[4]NUM8.2'!$H$3:$P$174,7,FALSE),0)</f>
        <v>6</v>
      </c>
      <c r="K22" s="98">
        <f>IFERROR(VLOOKUP($B22,'[4]NUM8.2'!$H$3:$P$174,8,FALSE),0)</f>
        <v>4</v>
      </c>
      <c r="L22" s="87"/>
      <c r="M22" s="87"/>
      <c r="N22" s="87"/>
      <c r="O22" s="87"/>
      <c r="P22" s="86"/>
      <c r="Q22" s="6">
        <f t="shared" si="0"/>
        <v>93</v>
      </c>
      <c r="R22" s="4"/>
      <c r="S22" s="6">
        <f>IFERROR(VLOOKUP($B22,'[1]DEN8.2'!$H$3:$J$159,2,FALSE),0)</f>
        <v>115</v>
      </c>
      <c r="T22" s="45">
        <f>+S22+(Z22+AA22+AB22+AC22)-(AM22+AN22+AO22+AP22)</f>
        <v>124</v>
      </c>
      <c r="U22" s="6">
        <f>IFERROR(VLOOKUP($B22,'[4]DEN8.2'!$H$3:$J$175,2,FALSE),0)</f>
        <v>122</v>
      </c>
      <c r="V22" s="57"/>
      <c r="W22" s="57"/>
      <c r="X22" s="15"/>
      <c r="Y22" s="5"/>
      <c r="Z22" s="98">
        <f>IFERROR(VLOOKUP($B22,'[4]ACT DEN8.2'!$H$3:$P$151,2,FALSE),0)</f>
        <v>3</v>
      </c>
      <c r="AA22" s="98">
        <f>IFERROR(VLOOKUP($B22,'[4]ACT DEN8.2'!$H$3:$P$151,3,FALSE),0)</f>
        <v>0</v>
      </c>
      <c r="AB22" s="98">
        <f>IFERROR(VLOOKUP($B22,'[4]ACT DEN8.2'!$H$3:$P$151,4,FALSE),0)</f>
        <v>3</v>
      </c>
      <c r="AC22" s="98">
        <f>IFERROR(VLOOKUP($B22,'[4]ACT DEN8.2'!$H$3:$P$151,5,FALSE),0)</f>
        <v>3</v>
      </c>
      <c r="AD22" s="98">
        <f>IFERROR(VLOOKUP($B22,'[4]ACT DEN8.2'!$H$3:$P$151,6,FALSE),0)</f>
        <v>3</v>
      </c>
      <c r="AE22" s="98">
        <f>IFERROR(VLOOKUP($B22,'[4]ACT DEN8.2'!$H$3:$P$151,7,FALSE),0)</f>
        <v>0</v>
      </c>
      <c r="AF22" s="98">
        <f>IFERROR(VLOOKUP($B22,'[4]ACT DEN8.2'!$H$3:$P$151,8,FALSE),0)</f>
        <v>0</v>
      </c>
      <c r="AG22" s="86"/>
      <c r="AH22" s="87"/>
      <c r="AI22" s="87"/>
      <c r="AJ22" s="87"/>
      <c r="AK22" s="2"/>
      <c r="AL22" s="6">
        <f t="shared" si="2"/>
        <v>12</v>
      </c>
      <c r="AM22" s="98">
        <f>IFERROR(VLOOKUP($B22,'[4]ACT DEN8.2'!$Z$3:$AH$126,2,FALSE),0)</f>
        <v>0</v>
      </c>
      <c r="AN22" s="98">
        <f>IFERROR(VLOOKUP($B22,'[4]ACT DEN8.2'!$Z$3:$AH$126,3,FALSE),0)</f>
        <v>0</v>
      </c>
      <c r="AO22" s="98">
        <f>IFERROR(VLOOKUP($B22,'[4]ACT DEN8.2'!$Z$3:$AH$126,4,FALSE),0)</f>
        <v>0</v>
      </c>
      <c r="AP22" s="98">
        <f>IFERROR(VLOOKUP($B22,'[4]ACT DEN8.2'!$Z$3:$AH$126,5,FALSE),0)</f>
        <v>0</v>
      </c>
      <c r="AQ22" s="98">
        <f>IFERROR(VLOOKUP($B22,'[4]ACT DEN8.2'!$Z$3:$AH$126,6,FALSE),0)</f>
        <v>0</v>
      </c>
      <c r="AR22" s="98">
        <f>IFERROR(VLOOKUP($B22,'[4]ACT DEN8.2'!$Z$3:$AH$126,7,FALSE),0)</f>
        <v>0</v>
      </c>
      <c r="AS22" s="98">
        <f>IFERROR(VLOOKUP($B22,'[4]ACT DEN8.2'!$Z$3:$AH$126,8,FALSE),0)</f>
        <v>0</v>
      </c>
      <c r="AT22" s="87"/>
      <c r="AU22" s="87"/>
      <c r="AV22" s="87"/>
      <c r="AW22" s="86"/>
      <c r="AX22" s="86"/>
      <c r="AY22" s="6">
        <f t="shared" si="3"/>
        <v>0</v>
      </c>
    </row>
    <row r="23" spans="1:51" s="61" customFormat="1" ht="15" thickBot="1" x14ac:dyDescent="0.25">
      <c r="A23" s="1" t="s">
        <v>53</v>
      </c>
      <c r="B23" s="184" t="s">
        <v>51</v>
      </c>
      <c r="C23" s="59"/>
      <c r="D23" s="59"/>
      <c r="E23" s="98">
        <f>IFERROR(VLOOKUP($B23,'[4]NUM8.2'!$H$3:$P$174,2,FALSE),0)</f>
        <v>3</v>
      </c>
      <c r="F23" s="98">
        <f>IFERROR(VLOOKUP($B23,'[4]NUM8.2'!$H$3:$P$174,3,FALSE),0)</f>
        <v>3</v>
      </c>
      <c r="G23" s="98">
        <f>IFERROR(VLOOKUP($B23,'[4]NUM8.2'!$H$3:$P$174,4,FALSE),0)</f>
        <v>7</v>
      </c>
      <c r="H23" s="98">
        <f>IFERROR(VLOOKUP($B23,'[4]NUM8.2'!$H$3:$P$174,5,FALSE),0)</f>
        <v>4</v>
      </c>
      <c r="I23" s="98">
        <f>IFERROR(VLOOKUP($B23,'[4]NUM8.2'!$H$3:$P$174,6,FALSE),0)</f>
        <v>6</v>
      </c>
      <c r="J23" s="98">
        <f>IFERROR(VLOOKUP($B23,'[4]NUM8.2'!$H$3:$P$174,7,FALSE),0)</f>
        <v>8</v>
      </c>
      <c r="K23" s="98">
        <f>IFERROR(VLOOKUP($B23,'[4]NUM8.2'!$H$3:$P$174,8,FALSE),0)</f>
        <v>0</v>
      </c>
      <c r="L23" s="87"/>
      <c r="M23" s="87"/>
      <c r="N23" s="87"/>
      <c r="O23" s="87"/>
      <c r="P23" s="86"/>
      <c r="Q23" s="6">
        <f t="shared" si="0"/>
        <v>31</v>
      </c>
      <c r="R23" s="4"/>
      <c r="S23" s="6">
        <f>IFERROR(VLOOKUP($B23,'[1]DEN8.2'!$H$3:$J$159,2,FALSE),0)</f>
        <v>89</v>
      </c>
      <c r="T23" s="45">
        <f>+S23+(Z23+AA23+AB23+AC23)-(AM23+AN23+AO23+AP23)</f>
        <v>92</v>
      </c>
      <c r="U23" s="6">
        <f>IFERROR(VLOOKUP($B23,'[4]DEN8.2'!$H$3:$J$175,2,FALSE),0)</f>
        <v>84</v>
      </c>
      <c r="V23" s="57"/>
      <c r="W23" s="57"/>
      <c r="X23" s="15"/>
      <c r="Y23" s="5"/>
      <c r="Z23" s="98">
        <f>IFERROR(VLOOKUP($B23,'[4]ACT DEN8.2'!$H$3:$P$151,2,FALSE),0)</f>
        <v>3</v>
      </c>
      <c r="AA23" s="98">
        <f>IFERROR(VLOOKUP($B23,'[4]ACT DEN8.2'!$H$3:$P$151,3,FALSE),0)</f>
        <v>0</v>
      </c>
      <c r="AB23" s="98">
        <f>IFERROR(VLOOKUP($B23,'[4]ACT DEN8.2'!$H$3:$P$151,4,FALSE),0)</f>
        <v>0</v>
      </c>
      <c r="AC23" s="98">
        <f>IFERROR(VLOOKUP($B23,'[4]ACT DEN8.2'!$H$3:$P$151,5,FALSE),0)</f>
        <v>1</v>
      </c>
      <c r="AD23" s="98">
        <f>IFERROR(VLOOKUP($B23,'[4]ACT DEN8.2'!$H$3:$P$151,6,FALSE),0)</f>
        <v>0</v>
      </c>
      <c r="AE23" s="98">
        <f>IFERROR(VLOOKUP($B23,'[4]ACT DEN8.2'!$H$3:$P$151,7,FALSE),0)</f>
        <v>0</v>
      </c>
      <c r="AF23" s="98">
        <f>IFERROR(VLOOKUP($B23,'[4]ACT DEN8.2'!$H$3:$P$151,8,FALSE),0)</f>
        <v>0</v>
      </c>
      <c r="AG23" s="86"/>
      <c r="AH23" s="87"/>
      <c r="AI23" s="87"/>
      <c r="AJ23" s="87"/>
      <c r="AK23" s="2"/>
      <c r="AL23" s="6">
        <f t="shared" si="2"/>
        <v>4</v>
      </c>
      <c r="AM23" s="98">
        <f>IFERROR(VLOOKUP($B23,'[4]ACT DEN8.2'!$Z$3:$AH$126,2,FALSE),0)</f>
        <v>1</v>
      </c>
      <c r="AN23" s="98">
        <f>IFERROR(VLOOKUP($B23,'[4]ACT DEN8.2'!$Z$3:$AH$126,3,FALSE),0)</f>
        <v>0</v>
      </c>
      <c r="AO23" s="98">
        <f>IFERROR(VLOOKUP($B23,'[4]ACT DEN8.2'!$Z$3:$AH$126,4,FALSE),0)</f>
        <v>0</v>
      </c>
      <c r="AP23" s="98">
        <f>IFERROR(VLOOKUP($B23,'[4]ACT DEN8.2'!$Z$3:$AH$126,5,FALSE),0)</f>
        <v>0</v>
      </c>
      <c r="AQ23" s="98">
        <f>IFERROR(VLOOKUP($B23,'[4]ACT DEN8.2'!$Z$3:$AH$126,6,FALSE),0)</f>
        <v>0</v>
      </c>
      <c r="AR23" s="98">
        <f>IFERROR(VLOOKUP($B23,'[4]ACT DEN8.2'!$Z$3:$AH$126,7,FALSE),0)</f>
        <v>3</v>
      </c>
      <c r="AS23" s="98">
        <f>IFERROR(VLOOKUP($B23,'[4]ACT DEN8.2'!$Z$3:$AH$126,8,FALSE),0)</f>
        <v>0</v>
      </c>
      <c r="AT23" s="87"/>
      <c r="AU23" s="87"/>
      <c r="AV23" s="87"/>
      <c r="AW23" s="86"/>
      <c r="AX23" s="86"/>
      <c r="AY23" s="6">
        <f t="shared" si="3"/>
        <v>4</v>
      </c>
    </row>
    <row r="24" spans="1:51" s="61" customFormat="1" ht="15" thickBot="1" x14ac:dyDescent="0.25">
      <c r="A24" s="1" t="s">
        <v>53</v>
      </c>
      <c r="B24" s="184" t="s">
        <v>52</v>
      </c>
      <c r="C24" s="59"/>
      <c r="D24" s="59"/>
      <c r="E24" s="98">
        <f>IFERROR(VLOOKUP($B24,'[4]NUM8.2'!$H$3:$P$174,2,FALSE),0)</f>
        <v>9</v>
      </c>
      <c r="F24" s="98">
        <f>IFERROR(VLOOKUP($B24,'[4]NUM8.2'!$H$3:$P$174,3,FALSE),0)</f>
        <v>5</v>
      </c>
      <c r="G24" s="98">
        <f>IFERROR(VLOOKUP($B24,'[4]NUM8.2'!$H$3:$P$174,4,FALSE),0)</f>
        <v>50</v>
      </c>
      <c r="H24" s="98">
        <f>IFERROR(VLOOKUP($B24,'[4]NUM8.2'!$H$3:$P$174,5,FALSE),0)</f>
        <v>10</v>
      </c>
      <c r="I24" s="98">
        <f>IFERROR(VLOOKUP($B24,'[4]NUM8.2'!$H$3:$P$174,6,FALSE),0)</f>
        <v>1</v>
      </c>
      <c r="J24" s="98">
        <f>IFERROR(VLOOKUP($B24,'[4]NUM8.2'!$H$3:$P$174,7,FALSE),0)</f>
        <v>10</v>
      </c>
      <c r="K24" s="98">
        <f>IFERROR(VLOOKUP($B24,'[4]NUM8.2'!$H$3:$P$174,8,FALSE),0)</f>
        <v>6</v>
      </c>
      <c r="L24" s="87"/>
      <c r="M24" s="87"/>
      <c r="N24" s="87"/>
      <c r="O24" s="87"/>
      <c r="P24" s="86"/>
      <c r="Q24" s="6">
        <f t="shared" si="0"/>
        <v>91</v>
      </c>
      <c r="R24" s="4"/>
      <c r="S24" s="6">
        <f>IFERROR(VLOOKUP($B24,'[1]DEN8.2'!$H$3:$J$159,2,FALSE),0)</f>
        <v>143</v>
      </c>
      <c r="T24" s="45">
        <f>+S24+(Z24+AA24+AB24+AC24)-(AM24+AN24+AO24+AP24)</f>
        <v>151</v>
      </c>
      <c r="U24" s="6">
        <f>IFERROR(VLOOKUP($B24,'[4]DEN8.2'!$H$3:$J$175,2,FALSE),0)</f>
        <v>135</v>
      </c>
      <c r="V24" s="57"/>
      <c r="W24" s="57"/>
      <c r="X24" s="15"/>
      <c r="Y24" s="5"/>
      <c r="Z24" s="98">
        <f>IFERROR(VLOOKUP($B24,'[4]ACT DEN8.2'!$H$3:$P$151,2,FALSE),0)</f>
        <v>3</v>
      </c>
      <c r="AA24" s="98">
        <f>IFERROR(VLOOKUP($B24,'[4]ACT DEN8.2'!$H$3:$P$151,3,FALSE),0)</f>
        <v>1</v>
      </c>
      <c r="AB24" s="98">
        <f>IFERROR(VLOOKUP($B24,'[4]ACT DEN8.2'!$H$3:$P$151,4,FALSE),0)</f>
        <v>5</v>
      </c>
      <c r="AC24" s="98">
        <f>IFERROR(VLOOKUP($B24,'[4]ACT DEN8.2'!$H$3:$P$151,5,FALSE),0)</f>
        <v>0</v>
      </c>
      <c r="AD24" s="98">
        <f>IFERROR(VLOOKUP($B24,'[4]ACT DEN8.2'!$H$3:$P$151,6,FALSE),0)</f>
        <v>2</v>
      </c>
      <c r="AE24" s="98">
        <f>IFERROR(VLOOKUP($B24,'[4]ACT DEN8.2'!$H$3:$P$151,7,FALSE),0)</f>
        <v>4</v>
      </c>
      <c r="AF24" s="98">
        <f>IFERROR(VLOOKUP($B24,'[4]ACT DEN8.2'!$H$3:$P$151,8,FALSE),0)</f>
        <v>3</v>
      </c>
      <c r="AG24" s="86"/>
      <c r="AH24" s="87"/>
      <c r="AI24" s="87"/>
      <c r="AJ24" s="87"/>
      <c r="AK24" s="2"/>
      <c r="AL24" s="6">
        <f t="shared" si="2"/>
        <v>18</v>
      </c>
      <c r="AM24" s="98">
        <f>IFERROR(VLOOKUP($B24,'[4]ACT DEN8.2'!$Z$3:$AH$126,2,FALSE),0)</f>
        <v>0</v>
      </c>
      <c r="AN24" s="98">
        <f>IFERROR(VLOOKUP($B24,'[4]ACT DEN8.2'!$Z$3:$AH$126,3,FALSE),0)</f>
        <v>0</v>
      </c>
      <c r="AO24" s="98">
        <f>IFERROR(VLOOKUP($B24,'[4]ACT DEN8.2'!$Z$3:$AH$126,4,FALSE),0)</f>
        <v>0</v>
      </c>
      <c r="AP24" s="98">
        <f>IFERROR(VLOOKUP($B24,'[4]ACT DEN8.2'!$Z$3:$AH$126,5,FALSE),0)</f>
        <v>1</v>
      </c>
      <c r="AQ24" s="98">
        <f>IFERROR(VLOOKUP($B24,'[4]ACT DEN8.2'!$Z$3:$AH$126,6,FALSE),0)</f>
        <v>0</v>
      </c>
      <c r="AR24" s="98">
        <f>IFERROR(VLOOKUP($B24,'[4]ACT DEN8.2'!$Z$3:$AH$126,7,FALSE),0)</f>
        <v>0</v>
      </c>
      <c r="AS24" s="98">
        <f>IFERROR(VLOOKUP($B24,'[4]ACT DEN8.2'!$Z$3:$AH$126,8,FALSE),0)</f>
        <v>0</v>
      </c>
      <c r="AT24" s="87"/>
      <c r="AU24" s="87"/>
      <c r="AV24" s="87"/>
      <c r="AW24" s="86"/>
      <c r="AX24" s="86"/>
      <c r="AY24" s="6">
        <f t="shared" si="3"/>
        <v>1</v>
      </c>
    </row>
    <row r="25" spans="1:51" s="61" customFormat="1" ht="15" thickBot="1" x14ac:dyDescent="0.25">
      <c r="A25" s="351" t="s">
        <v>175</v>
      </c>
      <c r="B25" s="352"/>
      <c r="C25" s="276">
        <f>+D25/Metas!M69</f>
        <v>0.95061781468816142</v>
      </c>
      <c r="D25" s="17">
        <f>+Q25/R25</f>
        <v>0.11884057971014493</v>
      </c>
      <c r="E25" s="83">
        <f>SUM(E12:E24)</f>
        <v>173</v>
      </c>
      <c r="F25" s="83">
        <f>SUM(F12:F24)</f>
        <v>167</v>
      </c>
      <c r="G25" s="83">
        <f t="shared" ref="G25:P25" si="5">SUM(G12:G24)</f>
        <v>391</v>
      </c>
      <c r="H25" s="83">
        <f t="shared" si="5"/>
        <v>305</v>
      </c>
      <c r="I25" s="83">
        <f t="shared" ref="I25:J25" si="6">SUM(I12:I24)</f>
        <v>403</v>
      </c>
      <c r="J25" s="83">
        <f t="shared" si="6"/>
        <v>333</v>
      </c>
      <c r="K25" s="83">
        <f t="shared" ref="K25" si="7">SUM(K12:K24)</f>
        <v>319</v>
      </c>
      <c r="L25" s="83">
        <f t="shared" si="5"/>
        <v>0</v>
      </c>
      <c r="M25" s="83">
        <f t="shared" si="5"/>
        <v>0</v>
      </c>
      <c r="N25" s="83">
        <f t="shared" si="5"/>
        <v>0</v>
      </c>
      <c r="O25" s="83">
        <f t="shared" si="5"/>
        <v>0</v>
      </c>
      <c r="P25" s="134">
        <f t="shared" si="5"/>
        <v>0</v>
      </c>
      <c r="Q25" s="12">
        <f>SUM(Q12:Q24)</f>
        <v>2091</v>
      </c>
      <c r="R25" s="13">
        <f>+Y25-U25</f>
        <v>17595</v>
      </c>
      <c r="S25" s="12">
        <f t="shared" ref="S25:X25" si="8">SUM(S12:S24)</f>
        <v>6068</v>
      </c>
      <c r="T25" s="12">
        <f>SUM(T12:T24)</f>
        <v>6303</v>
      </c>
      <c r="U25" s="12">
        <f t="shared" ref="U25" si="9">SUM(U12:U24)</f>
        <v>6271</v>
      </c>
      <c r="V25" s="11">
        <f t="shared" si="8"/>
        <v>0</v>
      </c>
      <c r="W25" s="42">
        <f>SUM(W12:W24)</f>
        <v>0</v>
      </c>
      <c r="X25" s="42">
        <f t="shared" si="8"/>
        <v>0</v>
      </c>
      <c r="Y25" s="14">
        <v>23866</v>
      </c>
      <c r="Z25" s="11">
        <f>SUM(Z12:Z24)</f>
        <v>73</v>
      </c>
      <c r="AA25" s="11">
        <f t="shared" ref="AA25:AK25" si="10">SUM(AA12:AA24)</f>
        <v>61</v>
      </c>
      <c r="AB25" s="11">
        <f t="shared" si="10"/>
        <v>89</v>
      </c>
      <c r="AC25" s="11">
        <f t="shared" si="10"/>
        <v>77</v>
      </c>
      <c r="AD25" s="11">
        <f t="shared" ref="AD25" si="11">SUM(AD12:AD24)</f>
        <v>102</v>
      </c>
      <c r="AE25" s="11">
        <f t="shared" si="10"/>
        <v>75</v>
      </c>
      <c r="AF25" s="11">
        <f t="shared" si="10"/>
        <v>87</v>
      </c>
      <c r="AG25" s="11">
        <f t="shared" si="10"/>
        <v>0</v>
      </c>
      <c r="AH25" s="11">
        <f t="shared" si="10"/>
        <v>0</v>
      </c>
      <c r="AI25" s="11">
        <f t="shared" si="10"/>
        <v>0</v>
      </c>
      <c r="AJ25" s="11">
        <f t="shared" si="10"/>
        <v>0</v>
      </c>
      <c r="AK25" s="11">
        <f t="shared" si="10"/>
        <v>0</v>
      </c>
      <c r="AL25" s="11">
        <f t="shared" si="2"/>
        <v>564</v>
      </c>
      <c r="AM25" s="11">
        <f t="shared" ref="AM25:AX25" si="12">SUM(AM12:AM24)</f>
        <v>21</v>
      </c>
      <c r="AN25" s="11">
        <f t="shared" si="12"/>
        <v>5</v>
      </c>
      <c r="AO25" s="11">
        <f t="shared" si="12"/>
        <v>16</v>
      </c>
      <c r="AP25" s="11">
        <f t="shared" si="12"/>
        <v>23</v>
      </c>
      <c r="AQ25" s="11">
        <f t="shared" ref="AQ25" si="13">SUM(AQ12:AQ24)</f>
        <v>38</v>
      </c>
      <c r="AR25" s="11">
        <f t="shared" si="12"/>
        <v>87</v>
      </c>
      <c r="AS25" s="11">
        <f t="shared" si="12"/>
        <v>24</v>
      </c>
      <c r="AT25" s="11">
        <f t="shared" si="12"/>
        <v>0</v>
      </c>
      <c r="AU25" s="11">
        <f t="shared" si="12"/>
        <v>0</v>
      </c>
      <c r="AV25" s="11">
        <f t="shared" si="12"/>
        <v>0</v>
      </c>
      <c r="AW25" s="11">
        <f t="shared" si="12"/>
        <v>0</v>
      </c>
      <c r="AX25" s="11">
        <f t="shared" si="12"/>
        <v>0</v>
      </c>
      <c r="AY25" s="11">
        <f t="shared" si="3"/>
        <v>214</v>
      </c>
    </row>
    <row r="26" spans="1:51" s="61" customFormat="1" ht="15" thickBot="1" x14ac:dyDescent="0.25">
      <c r="A26" s="1" t="s">
        <v>54</v>
      </c>
      <c r="B26" s="184" t="s">
        <v>55</v>
      </c>
      <c r="C26" s="59"/>
      <c r="D26" s="59"/>
      <c r="E26" s="98">
        <f>IFERROR(VLOOKUP($B26,'[4]NUM8.2'!$H$3:$P$174,2,FALSE),0)</f>
        <v>51</v>
      </c>
      <c r="F26" s="98">
        <f>IFERROR(VLOOKUP($B26,'[4]NUM8.2'!$H$3:$P$174,3,FALSE),0)</f>
        <v>54</v>
      </c>
      <c r="G26" s="98">
        <f>IFERROR(VLOOKUP($B26,'[4]NUM8.2'!$H$3:$P$174,4,FALSE),0)</f>
        <v>54</v>
      </c>
      <c r="H26" s="98">
        <f>IFERROR(VLOOKUP($B26,'[4]NUM8.2'!$H$3:$P$174,5,FALSE),0)</f>
        <v>68</v>
      </c>
      <c r="I26" s="98">
        <f>IFERROR(VLOOKUP($B26,'[4]NUM8.2'!$H$3:$P$174,6,FALSE),0)</f>
        <v>50</v>
      </c>
      <c r="J26" s="98">
        <f>IFERROR(VLOOKUP($B26,'[4]NUM8.2'!$H$3:$P$174,7,FALSE),0)</f>
        <v>74</v>
      </c>
      <c r="K26" s="98">
        <f>IFERROR(VLOOKUP($B26,'[4]NUM8.2'!$H$3:$P$174,8,FALSE),0)</f>
        <v>117</v>
      </c>
      <c r="L26" s="87"/>
      <c r="M26" s="87"/>
      <c r="N26" s="87"/>
      <c r="O26" s="86"/>
      <c r="P26" s="86"/>
      <c r="Q26" s="6">
        <f t="shared" ref="Q26:Q34" si="14">SUM(E26:P26)</f>
        <v>468</v>
      </c>
      <c r="R26" s="4"/>
      <c r="S26" s="6">
        <f>IFERROR(VLOOKUP($B26,'[1]DEN8.2'!$H$3:$J$159,2,FALSE),0)</f>
        <v>1510</v>
      </c>
      <c r="T26" s="45">
        <f t="shared" ref="T26:T36" si="15">+S26+(Z26+AA26+AB26+AC26)-(AM26+AN26+AO26+AP26)</f>
        <v>1564</v>
      </c>
      <c r="U26" s="6">
        <f>IFERROR(VLOOKUP($B26,'[4]DEN8.2'!$H$3:$J$175,2,FALSE),0)</f>
        <v>1014</v>
      </c>
      <c r="V26" s="57"/>
      <c r="W26" s="57"/>
      <c r="X26" s="131"/>
      <c r="Y26" s="5"/>
      <c r="Z26" s="98">
        <f>IFERROR(VLOOKUP($B26,'[4]ACT DEN8.2'!$H$3:$P$151,2,FALSE),0)</f>
        <v>16</v>
      </c>
      <c r="AA26" s="98">
        <f>IFERROR(VLOOKUP($B26,'[4]ACT DEN8.2'!$H$3:$P$151,3,FALSE),0)</f>
        <v>21</v>
      </c>
      <c r="AB26" s="98">
        <f>IFERROR(VLOOKUP($B26,'[4]ACT DEN8.2'!$H$3:$P$151,4,FALSE),0)</f>
        <v>10</v>
      </c>
      <c r="AC26" s="98">
        <f>IFERROR(VLOOKUP($B26,'[4]ACT DEN8.2'!$H$3:$P$151,5,FALSE),0)</f>
        <v>8</v>
      </c>
      <c r="AD26" s="98">
        <f>IFERROR(VLOOKUP($B26,'[4]ACT DEN8.2'!$H$3:$P$151,6,FALSE),0)</f>
        <v>17</v>
      </c>
      <c r="AE26" s="98">
        <f>IFERROR(VLOOKUP($B26,'[4]ACT DEN8.2'!$H$3:$P$151,7,FALSE),0)</f>
        <v>10</v>
      </c>
      <c r="AF26" s="98">
        <f>IFERROR(VLOOKUP($B26,'[4]ACT DEN8.2'!$H$3:$P$151,8,FALSE),0)</f>
        <v>35</v>
      </c>
      <c r="AG26" s="86"/>
      <c r="AH26" s="86"/>
      <c r="AI26" s="88"/>
      <c r="AJ26" s="86"/>
      <c r="AK26" s="2"/>
      <c r="AL26" s="6">
        <f t="shared" si="2"/>
        <v>117</v>
      </c>
      <c r="AM26" s="98">
        <f>IFERROR(VLOOKUP($B26,'[4]ACT DEN8.2'!$Z$3:$AH$126,2,FALSE),0)</f>
        <v>1</v>
      </c>
      <c r="AN26" s="98">
        <f>IFERROR(VLOOKUP($B26,'[4]ACT DEN8.2'!$Z$3:$AH$126,3,FALSE),0)</f>
        <v>0</v>
      </c>
      <c r="AO26" s="98">
        <f>IFERROR(VLOOKUP($B26,'[4]ACT DEN8.2'!$Z$3:$AH$126,4,FALSE),0)</f>
        <v>0</v>
      </c>
      <c r="AP26" s="98">
        <f>IFERROR(VLOOKUP($B26,'[4]ACT DEN8.2'!$Z$3:$AH$126,5,FALSE),0)</f>
        <v>0</v>
      </c>
      <c r="AQ26" s="98">
        <f>IFERROR(VLOOKUP($B26,'[4]ACT DEN8.2'!$Z$3:$AH$126,6,FALSE),0)</f>
        <v>0</v>
      </c>
      <c r="AR26" s="98">
        <f>IFERROR(VLOOKUP($B26,'[4]ACT DEN8.2'!$Z$3:$AH$126,7,FALSE),0)</f>
        <v>1</v>
      </c>
      <c r="AS26" s="98">
        <f>IFERROR(VLOOKUP($B26,'[4]ACT DEN8.2'!$Z$3:$AH$126,8,FALSE),0)</f>
        <v>1</v>
      </c>
      <c r="AT26" s="87"/>
      <c r="AU26" s="87"/>
      <c r="AV26" s="87"/>
      <c r="AW26" s="86"/>
      <c r="AX26" s="82"/>
      <c r="AY26" s="6">
        <f t="shared" si="3"/>
        <v>3</v>
      </c>
    </row>
    <row r="27" spans="1:51" s="61" customFormat="1" ht="15" thickBot="1" x14ac:dyDescent="0.25">
      <c r="A27" s="1" t="s">
        <v>54</v>
      </c>
      <c r="B27" s="184" t="s">
        <v>56</v>
      </c>
      <c r="C27" s="59"/>
      <c r="D27" s="59"/>
      <c r="E27" s="98">
        <f>IFERROR(VLOOKUP($B27,'[4]NUM8.2'!$H$3:$P$174,2,FALSE),0)</f>
        <v>88</v>
      </c>
      <c r="F27" s="98">
        <f>IFERROR(VLOOKUP($B27,'[4]NUM8.2'!$H$3:$P$174,3,FALSE),0)</f>
        <v>41</v>
      </c>
      <c r="G27" s="98">
        <f>IFERROR(VLOOKUP($B27,'[4]NUM8.2'!$H$3:$P$174,4,FALSE),0)</f>
        <v>51</v>
      </c>
      <c r="H27" s="98">
        <f>IFERROR(VLOOKUP($B27,'[4]NUM8.2'!$H$3:$P$174,5,FALSE),0)</f>
        <v>44</v>
      </c>
      <c r="I27" s="98">
        <f>IFERROR(VLOOKUP($B27,'[4]NUM8.2'!$H$3:$P$174,6,FALSE),0)</f>
        <v>49</v>
      </c>
      <c r="J27" s="98">
        <f>IFERROR(VLOOKUP($B27,'[4]NUM8.2'!$H$3:$P$174,7,FALSE),0)</f>
        <v>44</v>
      </c>
      <c r="K27" s="98">
        <f>IFERROR(VLOOKUP($B27,'[4]NUM8.2'!$H$3:$P$174,8,FALSE),0)</f>
        <v>46</v>
      </c>
      <c r="L27" s="87"/>
      <c r="M27" s="87"/>
      <c r="N27" s="87"/>
      <c r="O27" s="86"/>
      <c r="P27" s="86"/>
      <c r="Q27" s="6">
        <f t="shared" si="14"/>
        <v>363</v>
      </c>
      <c r="R27" s="4"/>
      <c r="S27" s="6">
        <f>IFERROR(VLOOKUP($B27,'[1]DEN8.2'!$H$3:$J$159,2,FALSE),0)</f>
        <v>932</v>
      </c>
      <c r="T27" s="45">
        <f t="shared" si="15"/>
        <v>971</v>
      </c>
      <c r="U27" s="6">
        <f>IFERROR(VLOOKUP($B27,'[4]DEN8.2'!$H$3:$J$175,2,FALSE),0)</f>
        <v>996</v>
      </c>
      <c r="V27" s="57"/>
      <c r="W27" s="57"/>
      <c r="X27" s="131"/>
      <c r="Y27" s="5"/>
      <c r="Z27" s="98">
        <f>IFERROR(VLOOKUP($B27,'[4]ACT DEN8.2'!$H$3:$P$151,2,FALSE),0)</f>
        <v>13</v>
      </c>
      <c r="AA27" s="98">
        <f>IFERROR(VLOOKUP($B27,'[4]ACT DEN8.2'!$H$3:$P$151,3,FALSE),0)</f>
        <v>11</v>
      </c>
      <c r="AB27" s="98">
        <f>IFERROR(VLOOKUP($B27,'[4]ACT DEN8.2'!$H$3:$P$151,4,FALSE),0)</f>
        <v>9</v>
      </c>
      <c r="AC27" s="98">
        <f>IFERROR(VLOOKUP($B27,'[4]ACT DEN8.2'!$H$3:$P$151,5,FALSE),0)</f>
        <v>12</v>
      </c>
      <c r="AD27" s="98">
        <f>IFERROR(VLOOKUP($B27,'[4]ACT DEN8.2'!$H$3:$P$151,6,FALSE),0)</f>
        <v>17</v>
      </c>
      <c r="AE27" s="98">
        <f>IFERROR(VLOOKUP($B27,'[4]ACT DEN8.2'!$H$3:$P$151,7,FALSE),0)</f>
        <v>8</v>
      </c>
      <c r="AF27" s="98">
        <f>IFERROR(VLOOKUP($B27,'[4]ACT DEN8.2'!$H$3:$P$151,8,FALSE),0)</f>
        <v>20</v>
      </c>
      <c r="AG27" s="86"/>
      <c r="AH27" s="86"/>
      <c r="AI27" s="88"/>
      <c r="AJ27" s="86"/>
      <c r="AK27" s="2"/>
      <c r="AL27" s="6">
        <f t="shared" si="2"/>
        <v>90</v>
      </c>
      <c r="AM27" s="98">
        <f>IFERROR(VLOOKUP($B27,'[4]ACT DEN8.2'!$Z$3:$AH$126,2,FALSE),0)</f>
        <v>0</v>
      </c>
      <c r="AN27" s="98">
        <f>IFERROR(VLOOKUP($B27,'[4]ACT DEN8.2'!$Z$3:$AH$126,3,FALSE),0)</f>
        <v>0</v>
      </c>
      <c r="AO27" s="98">
        <f>IFERROR(VLOOKUP($B27,'[4]ACT DEN8.2'!$Z$3:$AH$126,4,FALSE),0)</f>
        <v>0</v>
      </c>
      <c r="AP27" s="98">
        <f>IFERROR(VLOOKUP($B27,'[4]ACT DEN8.2'!$Z$3:$AH$126,5,FALSE),0)</f>
        <v>6</v>
      </c>
      <c r="AQ27" s="98">
        <f>IFERROR(VLOOKUP($B27,'[4]ACT DEN8.2'!$Z$3:$AH$126,6,FALSE),0)</f>
        <v>0</v>
      </c>
      <c r="AR27" s="98">
        <f>IFERROR(VLOOKUP($B27,'[4]ACT DEN8.2'!$Z$3:$AH$126,7,FALSE),0)</f>
        <v>6</v>
      </c>
      <c r="AS27" s="98">
        <f>IFERROR(VLOOKUP($B27,'[4]ACT DEN8.2'!$Z$3:$AH$126,8,FALSE),0)</f>
        <v>0</v>
      </c>
      <c r="AT27" s="87"/>
      <c r="AU27" s="87"/>
      <c r="AV27" s="87"/>
      <c r="AW27" s="86"/>
      <c r="AX27" s="82"/>
      <c r="AY27" s="6">
        <f t="shared" si="3"/>
        <v>12</v>
      </c>
    </row>
    <row r="28" spans="1:51" s="61" customFormat="1" ht="15" thickBot="1" x14ac:dyDescent="0.25">
      <c r="A28" s="1" t="s">
        <v>54</v>
      </c>
      <c r="B28" s="184" t="s">
        <v>57</v>
      </c>
      <c r="C28" s="59"/>
      <c r="D28" s="59"/>
      <c r="E28" s="98">
        <f>IFERROR(VLOOKUP($B28,'[4]NUM8.2'!$H$3:$P$174,2,FALSE),0)</f>
        <v>72</v>
      </c>
      <c r="F28" s="98">
        <f>IFERROR(VLOOKUP($B28,'[4]NUM8.2'!$H$3:$P$174,3,FALSE),0)</f>
        <v>63</v>
      </c>
      <c r="G28" s="98">
        <f>IFERROR(VLOOKUP($B28,'[4]NUM8.2'!$H$3:$P$174,4,FALSE),0)</f>
        <v>82</v>
      </c>
      <c r="H28" s="98">
        <f>IFERROR(VLOOKUP($B28,'[4]NUM8.2'!$H$3:$P$174,5,FALSE),0)</f>
        <v>38</v>
      </c>
      <c r="I28" s="98">
        <f>IFERROR(VLOOKUP($B28,'[4]NUM8.2'!$H$3:$P$174,6,FALSE),0)</f>
        <v>69</v>
      </c>
      <c r="J28" s="98">
        <f>IFERROR(VLOOKUP($B28,'[4]NUM8.2'!$H$3:$P$174,7,FALSE),0)</f>
        <v>72</v>
      </c>
      <c r="K28" s="98">
        <f>IFERROR(VLOOKUP($B28,'[4]NUM8.2'!$H$3:$P$174,8,FALSE),0)</f>
        <v>49</v>
      </c>
      <c r="L28" s="87"/>
      <c r="M28" s="87"/>
      <c r="N28" s="87"/>
      <c r="O28" s="86"/>
      <c r="P28" s="86"/>
      <c r="Q28" s="6">
        <f t="shared" si="14"/>
        <v>445</v>
      </c>
      <c r="R28" s="4"/>
      <c r="S28" s="6">
        <f>IFERROR(VLOOKUP($B28,'[1]DEN8.2'!$H$3:$J$159,2,FALSE),0)</f>
        <v>3332</v>
      </c>
      <c r="T28" s="45">
        <f t="shared" si="15"/>
        <v>3454</v>
      </c>
      <c r="U28" s="6">
        <f>IFERROR(VLOOKUP($B28,'[4]DEN8.2'!$H$3:$J$175,2,FALSE),0)</f>
        <v>3406</v>
      </c>
      <c r="V28" s="57"/>
      <c r="W28" s="57"/>
      <c r="X28" s="131"/>
      <c r="Y28" s="5"/>
      <c r="Z28" s="98">
        <f>IFERROR(VLOOKUP($B28,'[4]ACT DEN8.2'!$H$3:$P$151,2,FALSE),0)</f>
        <v>32</v>
      </c>
      <c r="AA28" s="98">
        <f>IFERROR(VLOOKUP($B28,'[4]ACT DEN8.2'!$H$3:$P$151,3,FALSE),0)</f>
        <v>22</v>
      </c>
      <c r="AB28" s="98">
        <f>IFERROR(VLOOKUP($B28,'[4]ACT DEN8.2'!$H$3:$P$151,4,FALSE),0)</f>
        <v>45</v>
      </c>
      <c r="AC28" s="98">
        <f>IFERROR(VLOOKUP($B28,'[4]ACT DEN8.2'!$H$3:$P$151,5,FALSE),0)</f>
        <v>31</v>
      </c>
      <c r="AD28" s="98">
        <f>IFERROR(VLOOKUP($B28,'[4]ACT DEN8.2'!$H$3:$P$151,6,FALSE),0)</f>
        <v>33</v>
      </c>
      <c r="AE28" s="98">
        <f>IFERROR(VLOOKUP($B28,'[4]ACT DEN8.2'!$H$3:$P$151,7,FALSE),0)</f>
        <v>36</v>
      </c>
      <c r="AF28" s="98">
        <f>IFERROR(VLOOKUP($B28,'[4]ACT DEN8.2'!$H$3:$P$151,8,FALSE),0)</f>
        <v>43</v>
      </c>
      <c r="AG28" s="86"/>
      <c r="AH28" s="86"/>
      <c r="AI28" s="88"/>
      <c r="AJ28" s="86"/>
      <c r="AK28" s="2"/>
      <c r="AL28" s="6">
        <f t="shared" si="2"/>
        <v>242</v>
      </c>
      <c r="AM28" s="98">
        <f>IFERROR(VLOOKUP($B28,'[4]ACT DEN8.2'!$Z$3:$AH$126,2,FALSE),0)</f>
        <v>5</v>
      </c>
      <c r="AN28" s="98">
        <f>IFERROR(VLOOKUP($B28,'[4]ACT DEN8.2'!$Z$3:$AH$126,3,FALSE),0)</f>
        <v>0</v>
      </c>
      <c r="AO28" s="98">
        <f>IFERROR(VLOOKUP($B28,'[4]ACT DEN8.2'!$Z$3:$AH$126,4,FALSE),0)</f>
        <v>1</v>
      </c>
      <c r="AP28" s="98">
        <f>IFERROR(VLOOKUP($B28,'[4]ACT DEN8.2'!$Z$3:$AH$126,5,FALSE),0)</f>
        <v>2</v>
      </c>
      <c r="AQ28" s="98">
        <f>IFERROR(VLOOKUP($B28,'[4]ACT DEN8.2'!$Z$3:$AH$126,6,FALSE),0)</f>
        <v>4</v>
      </c>
      <c r="AR28" s="98">
        <f>IFERROR(VLOOKUP($B28,'[4]ACT DEN8.2'!$Z$3:$AH$126,7,FALSE),0)</f>
        <v>8</v>
      </c>
      <c r="AS28" s="98">
        <f>IFERROR(VLOOKUP($B28,'[4]ACT DEN8.2'!$Z$3:$AH$126,8,FALSE),0)</f>
        <v>19</v>
      </c>
      <c r="AT28" s="87"/>
      <c r="AU28" s="87"/>
      <c r="AV28" s="87"/>
      <c r="AW28" s="86"/>
      <c r="AX28" s="82"/>
      <c r="AY28" s="6">
        <f t="shared" si="3"/>
        <v>39</v>
      </c>
    </row>
    <row r="29" spans="1:51" s="61" customFormat="1" ht="15" thickBot="1" x14ac:dyDescent="0.25">
      <c r="A29" s="1" t="s">
        <v>54</v>
      </c>
      <c r="B29" s="184" t="s">
        <v>58</v>
      </c>
      <c r="C29" s="59"/>
      <c r="D29" s="59"/>
      <c r="E29" s="98">
        <f>IFERROR(VLOOKUP($B29,'[4]NUM8.2'!$H$3:$P$174,2,FALSE),0)</f>
        <v>4</v>
      </c>
      <c r="F29" s="98">
        <f>IFERROR(VLOOKUP($B29,'[4]NUM8.2'!$H$3:$P$174,3,FALSE),0)</f>
        <v>6</v>
      </c>
      <c r="G29" s="98">
        <f>IFERROR(VLOOKUP($B29,'[4]NUM8.2'!$H$3:$P$174,4,FALSE),0)</f>
        <v>12</v>
      </c>
      <c r="H29" s="98">
        <f>IFERROR(VLOOKUP($B29,'[4]NUM8.2'!$H$3:$P$174,5,FALSE),0)</f>
        <v>7</v>
      </c>
      <c r="I29" s="98">
        <f>IFERROR(VLOOKUP($B29,'[4]NUM8.2'!$H$3:$P$174,6,FALSE),0)</f>
        <v>16</v>
      </c>
      <c r="J29" s="98">
        <f>IFERROR(VLOOKUP($B29,'[4]NUM8.2'!$H$3:$P$174,7,FALSE),0)</f>
        <v>15</v>
      </c>
      <c r="K29" s="98">
        <f>IFERROR(VLOOKUP($B29,'[4]NUM8.2'!$H$3:$P$174,8,FALSE),0)</f>
        <v>20</v>
      </c>
      <c r="L29" s="87"/>
      <c r="M29" s="87"/>
      <c r="N29" s="87"/>
      <c r="O29" s="86"/>
      <c r="P29" s="86"/>
      <c r="Q29" s="6">
        <f t="shared" si="14"/>
        <v>80</v>
      </c>
      <c r="R29" s="4"/>
      <c r="S29" s="6">
        <f>IFERROR(VLOOKUP($B29,'[1]DEN8.2'!$H$3:$J$159,2,FALSE),0)</f>
        <v>283</v>
      </c>
      <c r="T29" s="45">
        <f t="shared" si="15"/>
        <v>286</v>
      </c>
      <c r="U29" s="6">
        <f>IFERROR(VLOOKUP($B29,'[4]DEN8.2'!$H$3:$J$175,2,FALSE),0)</f>
        <v>371</v>
      </c>
      <c r="V29" s="57"/>
      <c r="W29" s="57"/>
      <c r="X29" s="131"/>
      <c r="Y29" s="5"/>
      <c r="Z29" s="98">
        <f>IFERROR(VLOOKUP($B29,'[4]ACT DEN8.2'!$H$3:$P$151,2,FALSE),0)</f>
        <v>1</v>
      </c>
      <c r="AA29" s="98">
        <f>IFERROR(VLOOKUP($B29,'[4]ACT DEN8.2'!$H$3:$P$151,3,FALSE),0)</f>
        <v>0</v>
      </c>
      <c r="AB29" s="98">
        <f>IFERROR(VLOOKUP($B29,'[4]ACT DEN8.2'!$H$3:$P$151,4,FALSE),0)</f>
        <v>1</v>
      </c>
      <c r="AC29" s="98">
        <f>IFERROR(VLOOKUP($B29,'[4]ACT DEN8.2'!$H$3:$P$151,5,FALSE),0)</f>
        <v>1</v>
      </c>
      <c r="AD29" s="98">
        <f>IFERROR(VLOOKUP($B29,'[4]ACT DEN8.2'!$H$3:$P$151,6,FALSE),0)</f>
        <v>1</v>
      </c>
      <c r="AE29" s="98">
        <f>IFERROR(VLOOKUP($B29,'[4]ACT DEN8.2'!$H$3:$P$151,7,FALSE),0)</f>
        <v>0</v>
      </c>
      <c r="AF29" s="98">
        <f>IFERROR(VLOOKUP($B29,'[4]ACT DEN8.2'!$H$3:$P$151,8,FALSE),0)</f>
        <v>1</v>
      </c>
      <c r="AG29" s="86"/>
      <c r="AH29" s="86"/>
      <c r="AI29" s="88"/>
      <c r="AJ29" s="86"/>
      <c r="AK29" s="2"/>
      <c r="AL29" s="6">
        <f t="shared" si="2"/>
        <v>5</v>
      </c>
      <c r="AM29" s="98">
        <f>IFERROR(VLOOKUP($B29,'[4]ACT DEN8.2'!$Z$3:$AH$126,2,FALSE),0)</f>
        <v>0</v>
      </c>
      <c r="AN29" s="98">
        <f>IFERROR(VLOOKUP($B29,'[4]ACT DEN8.2'!$Z$3:$AH$126,3,FALSE),0)</f>
        <v>0</v>
      </c>
      <c r="AO29" s="98">
        <f>IFERROR(VLOOKUP($B29,'[4]ACT DEN8.2'!$Z$3:$AH$126,4,FALSE),0)</f>
        <v>0</v>
      </c>
      <c r="AP29" s="98">
        <f>IFERROR(VLOOKUP($B29,'[4]ACT DEN8.2'!$Z$3:$AH$126,5,FALSE),0)</f>
        <v>0</v>
      </c>
      <c r="AQ29" s="98">
        <f>IFERROR(VLOOKUP($B29,'[4]ACT DEN8.2'!$Z$3:$AH$126,6,FALSE),0)</f>
        <v>0</v>
      </c>
      <c r="AR29" s="98">
        <f>IFERROR(VLOOKUP($B29,'[4]ACT DEN8.2'!$Z$3:$AH$126,7,FALSE),0)</f>
        <v>0</v>
      </c>
      <c r="AS29" s="98">
        <f>IFERROR(VLOOKUP($B29,'[4]ACT DEN8.2'!$Z$3:$AH$126,8,FALSE),0)</f>
        <v>0</v>
      </c>
      <c r="AT29" s="87"/>
      <c r="AU29" s="87"/>
      <c r="AV29" s="87"/>
      <c r="AW29" s="86"/>
      <c r="AX29" s="82"/>
      <c r="AY29" s="6">
        <f t="shared" si="3"/>
        <v>0</v>
      </c>
    </row>
    <row r="30" spans="1:51" s="61" customFormat="1" ht="15" thickBot="1" x14ac:dyDescent="0.25">
      <c r="A30" s="1" t="s">
        <v>54</v>
      </c>
      <c r="B30" s="184" t="s">
        <v>59</v>
      </c>
      <c r="C30" s="59"/>
      <c r="D30" s="59"/>
      <c r="E30" s="98">
        <f>IFERROR(VLOOKUP($B30,'[4]NUM8.2'!$H$3:$P$174,2,FALSE),0)</f>
        <v>113</v>
      </c>
      <c r="F30" s="98">
        <f>IFERROR(VLOOKUP($B30,'[4]NUM8.2'!$H$3:$P$174,3,FALSE),0)</f>
        <v>199</v>
      </c>
      <c r="G30" s="98">
        <f>IFERROR(VLOOKUP($B30,'[4]NUM8.2'!$H$3:$P$174,4,FALSE),0)</f>
        <v>152</v>
      </c>
      <c r="H30" s="98">
        <f>IFERROR(VLOOKUP($B30,'[4]NUM8.2'!$H$3:$P$174,5,FALSE),0)</f>
        <v>37</v>
      </c>
      <c r="I30" s="98">
        <f>IFERROR(VLOOKUP($B30,'[4]NUM8.2'!$H$3:$P$174,6,FALSE),0)</f>
        <v>142</v>
      </c>
      <c r="J30" s="98">
        <f>IFERROR(VLOOKUP($B30,'[4]NUM8.2'!$H$3:$P$174,7,FALSE),0)</f>
        <v>131</v>
      </c>
      <c r="K30" s="98">
        <f>IFERROR(VLOOKUP($B30,'[4]NUM8.2'!$H$3:$P$174,8,FALSE),0)</f>
        <v>159</v>
      </c>
      <c r="L30" s="87"/>
      <c r="M30" s="87"/>
      <c r="N30" s="87"/>
      <c r="O30" s="86"/>
      <c r="P30" s="86"/>
      <c r="Q30" s="6">
        <f t="shared" si="14"/>
        <v>933</v>
      </c>
      <c r="R30" s="4"/>
      <c r="S30" s="6">
        <f>IFERROR(VLOOKUP($B30,'[1]DEN8.2'!$H$3:$J$159,2,FALSE),0)</f>
        <v>1532</v>
      </c>
      <c r="T30" s="45">
        <f t="shared" si="15"/>
        <v>1611</v>
      </c>
      <c r="U30" s="6">
        <f>IFERROR(VLOOKUP($B30,'[4]DEN8.2'!$H$3:$J$175,2,FALSE),0)</f>
        <v>1538</v>
      </c>
      <c r="V30" s="57"/>
      <c r="W30" s="57"/>
      <c r="X30" s="131"/>
      <c r="Y30" s="5"/>
      <c r="Z30" s="98">
        <f>IFERROR(VLOOKUP($B30,'[4]ACT DEN8.2'!$H$3:$P$151,2,FALSE),0)</f>
        <v>41</v>
      </c>
      <c r="AA30" s="98">
        <f>IFERROR(VLOOKUP($B30,'[4]ACT DEN8.2'!$H$3:$P$151,3,FALSE),0)</f>
        <v>25</v>
      </c>
      <c r="AB30" s="98">
        <f>IFERROR(VLOOKUP($B30,'[4]ACT DEN8.2'!$H$3:$P$151,4,FALSE),0)</f>
        <v>18</v>
      </c>
      <c r="AC30" s="98">
        <f>IFERROR(VLOOKUP($B30,'[4]ACT DEN8.2'!$H$3:$P$151,5,FALSE),0)</f>
        <v>11</v>
      </c>
      <c r="AD30" s="98">
        <f>IFERROR(VLOOKUP($B30,'[4]ACT DEN8.2'!$H$3:$P$151,6,FALSE),0)</f>
        <v>15</v>
      </c>
      <c r="AE30" s="98">
        <f>IFERROR(VLOOKUP($B30,'[4]ACT DEN8.2'!$H$3:$P$151,7,FALSE),0)</f>
        <v>13</v>
      </c>
      <c r="AF30" s="98">
        <f>IFERROR(VLOOKUP($B30,'[4]ACT DEN8.2'!$H$3:$P$151,8,FALSE),0)</f>
        <v>18</v>
      </c>
      <c r="AG30" s="86"/>
      <c r="AH30" s="86"/>
      <c r="AI30" s="88"/>
      <c r="AJ30" s="86"/>
      <c r="AK30" s="2"/>
      <c r="AL30" s="6">
        <f t="shared" si="2"/>
        <v>141</v>
      </c>
      <c r="AM30" s="98">
        <f>IFERROR(VLOOKUP($B30,'[4]ACT DEN8.2'!$Z$3:$AH$126,2,FALSE),0)</f>
        <v>3</v>
      </c>
      <c r="AN30" s="98">
        <f>IFERROR(VLOOKUP($B30,'[4]ACT DEN8.2'!$Z$3:$AH$126,3,FALSE),0)</f>
        <v>0</v>
      </c>
      <c r="AO30" s="98">
        <f>IFERROR(VLOOKUP($B30,'[4]ACT DEN8.2'!$Z$3:$AH$126,4,FALSE),0)</f>
        <v>7</v>
      </c>
      <c r="AP30" s="98">
        <f>IFERROR(VLOOKUP($B30,'[4]ACT DEN8.2'!$Z$3:$AH$126,5,FALSE),0)</f>
        <v>6</v>
      </c>
      <c r="AQ30" s="98">
        <f>IFERROR(VLOOKUP($B30,'[4]ACT DEN8.2'!$Z$3:$AH$126,6,FALSE),0)</f>
        <v>6</v>
      </c>
      <c r="AR30" s="98">
        <f>IFERROR(VLOOKUP($B30,'[4]ACT DEN8.2'!$Z$3:$AH$126,7,FALSE),0)</f>
        <v>17</v>
      </c>
      <c r="AS30" s="98">
        <f>IFERROR(VLOOKUP($B30,'[4]ACT DEN8.2'!$Z$3:$AH$126,8,FALSE),0)</f>
        <v>3</v>
      </c>
      <c r="AT30" s="87"/>
      <c r="AU30" s="87"/>
      <c r="AV30" s="87"/>
      <c r="AW30" s="86"/>
      <c r="AX30" s="82"/>
      <c r="AY30" s="6">
        <f t="shared" si="3"/>
        <v>42</v>
      </c>
    </row>
    <row r="31" spans="1:51" s="61" customFormat="1" ht="15" thickBot="1" x14ac:dyDescent="0.25">
      <c r="A31" s="1" t="s">
        <v>54</v>
      </c>
      <c r="B31" s="184" t="s">
        <v>60</v>
      </c>
      <c r="C31" s="59"/>
      <c r="D31" s="59"/>
      <c r="E31" s="98">
        <f>IFERROR(VLOOKUP($B31,'[4]NUM8.2'!$H$3:$P$174,2,FALSE),0)</f>
        <v>0</v>
      </c>
      <c r="F31" s="98">
        <f>IFERROR(VLOOKUP($B31,'[4]NUM8.2'!$H$3:$P$174,3,FALSE),0)</f>
        <v>0</v>
      </c>
      <c r="G31" s="98">
        <f>IFERROR(VLOOKUP($B31,'[4]NUM8.2'!$H$3:$P$174,4,FALSE),0)</f>
        <v>0</v>
      </c>
      <c r="H31" s="98">
        <f>IFERROR(VLOOKUP($B31,'[4]NUM8.2'!$H$3:$P$174,5,FALSE),0)</f>
        <v>0</v>
      </c>
      <c r="I31" s="98">
        <f>IFERROR(VLOOKUP($B31,'[4]NUM8.2'!$H$3:$P$174,6,FALSE),0)</f>
        <v>1</v>
      </c>
      <c r="J31" s="98">
        <f>IFERROR(VLOOKUP($B31,'[4]NUM8.2'!$H$3:$P$174,7,FALSE),0)</f>
        <v>1</v>
      </c>
      <c r="K31" s="98">
        <f>IFERROR(VLOOKUP($B31,'[4]NUM8.2'!$H$3:$P$174,8,FALSE),0)</f>
        <v>0</v>
      </c>
      <c r="L31" s="87"/>
      <c r="M31" s="87"/>
      <c r="N31" s="87"/>
      <c r="O31" s="86"/>
      <c r="P31" s="86"/>
      <c r="Q31" s="6">
        <f t="shared" si="14"/>
        <v>2</v>
      </c>
      <c r="R31" s="4"/>
      <c r="S31" s="6">
        <f>IFERROR(VLOOKUP($B31,'[1]DEN8.2'!$H$3:$J$159,2,FALSE),0)</f>
        <v>96</v>
      </c>
      <c r="T31" s="45">
        <f t="shared" si="15"/>
        <v>96</v>
      </c>
      <c r="U31" s="6">
        <f>IFERROR(VLOOKUP($B31,'[4]DEN8.2'!$H$3:$J$175,2,FALSE),0)</f>
        <v>10</v>
      </c>
      <c r="V31" s="57"/>
      <c r="W31" s="57"/>
      <c r="X31" s="131"/>
      <c r="Y31" s="5"/>
      <c r="Z31" s="98">
        <f>IFERROR(VLOOKUP($B31,'[4]ACT DEN8.2'!$H$3:$P$151,2,FALSE),0)</f>
        <v>0</v>
      </c>
      <c r="AA31" s="98">
        <f>IFERROR(VLOOKUP($B31,'[4]ACT DEN8.2'!$H$3:$P$151,3,FALSE),0)</f>
        <v>0</v>
      </c>
      <c r="AB31" s="98">
        <f>IFERROR(VLOOKUP($B31,'[4]ACT DEN8.2'!$H$3:$P$151,4,FALSE),0)</f>
        <v>0</v>
      </c>
      <c r="AC31" s="98">
        <f>IFERROR(VLOOKUP($B31,'[4]ACT DEN8.2'!$H$3:$P$151,5,FALSE),0)</f>
        <v>0</v>
      </c>
      <c r="AD31" s="98">
        <f>IFERROR(VLOOKUP($B31,'[4]ACT DEN8.2'!$H$3:$P$151,6,FALSE),0)</f>
        <v>0</v>
      </c>
      <c r="AE31" s="98">
        <f>IFERROR(VLOOKUP($B31,'[4]ACT DEN8.2'!$H$3:$P$151,7,FALSE),0)</f>
        <v>0</v>
      </c>
      <c r="AF31" s="98">
        <f>IFERROR(VLOOKUP($B31,'[4]ACT DEN8.2'!$H$3:$P$151,8,FALSE),0)</f>
        <v>0</v>
      </c>
      <c r="AG31" s="86"/>
      <c r="AH31" s="86"/>
      <c r="AI31" s="88"/>
      <c r="AJ31" s="86"/>
      <c r="AK31" s="2"/>
      <c r="AL31" s="6">
        <f t="shared" si="2"/>
        <v>0</v>
      </c>
      <c r="AM31" s="98">
        <f>IFERROR(VLOOKUP($B31,'[4]ACT DEN8.2'!$Z$3:$AH$126,2,FALSE),0)</f>
        <v>0</v>
      </c>
      <c r="AN31" s="98">
        <f>IFERROR(VLOOKUP($B31,'[4]ACT DEN8.2'!$Z$3:$AH$126,3,FALSE),0)</f>
        <v>0</v>
      </c>
      <c r="AO31" s="98">
        <f>IFERROR(VLOOKUP($B31,'[4]ACT DEN8.2'!$Z$3:$AH$126,4,FALSE),0)</f>
        <v>0</v>
      </c>
      <c r="AP31" s="98">
        <f>IFERROR(VLOOKUP($B31,'[4]ACT DEN8.2'!$Z$3:$AH$126,5,FALSE),0)</f>
        <v>0</v>
      </c>
      <c r="AQ31" s="98">
        <f>IFERROR(VLOOKUP($B31,'[4]ACT DEN8.2'!$Z$3:$AH$126,6,FALSE),0)</f>
        <v>0</v>
      </c>
      <c r="AR31" s="98">
        <f>IFERROR(VLOOKUP($B31,'[4]ACT DEN8.2'!$Z$3:$AH$126,7,FALSE),0)</f>
        <v>0</v>
      </c>
      <c r="AS31" s="98">
        <f>IFERROR(VLOOKUP($B31,'[4]ACT DEN8.2'!$Z$3:$AH$126,8,FALSE),0)</f>
        <v>0</v>
      </c>
      <c r="AT31" s="87"/>
      <c r="AU31" s="87"/>
      <c r="AV31" s="87"/>
      <c r="AW31" s="86"/>
      <c r="AX31" s="82"/>
      <c r="AY31" s="6">
        <f t="shared" si="3"/>
        <v>0</v>
      </c>
    </row>
    <row r="32" spans="1:51" s="61" customFormat="1" ht="15" thickBot="1" x14ac:dyDescent="0.25">
      <c r="A32" s="1" t="s">
        <v>54</v>
      </c>
      <c r="B32" s="184" t="s">
        <v>61</v>
      </c>
      <c r="C32" s="59"/>
      <c r="D32" s="59"/>
      <c r="E32" s="98">
        <f>IFERROR(VLOOKUP($B32,'[4]NUM8.2'!$H$3:$P$174,2,FALSE),0)</f>
        <v>0</v>
      </c>
      <c r="F32" s="98">
        <f>IFERROR(VLOOKUP($B32,'[4]NUM8.2'!$H$3:$P$174,3,FALSE),0)</f>
        <v>0</v>
      </c>
      <c r="G32" s="98">
        <f>IFERROR(VLOOKUP($B32,'[4]NUM8.2'!$H$3:$P$174,4,FALSE),0)</f>
        <v>1</v>
      </c>
      <c r="H32" s="98">
        <f>IFERROR(VLOOKUP($B32,'[4]NUM8.2'!$H$3:$P$174,5,FALSE),0)</f>
        <v>0</v>
      </c>
      <c r="I32" s="98">
        <f>IFERROR(VLOOKUP($B32,'[4]NUM8.2'!$H$3:$P$174,6,FALSE),0)</f>
        <v>4</v>
      </c>
      <c r="J32" s="98">
        <f>IFERROR(VLOOKUP($B32,'[4]NUM8.2'!$H$3:$P$174,7,FALSE),0)</f>
        <v>2</v>
      </c>
      <c r="K32" s="98">
        <f>IFERROR(VLOOKUP($B32,'[4]NUM8.2'!$H$3:$P$174,8,FALSE),0)</f>
        <v>7</v>
      </c>
      <c r="L32" s="87"/>
      <c r="M32" s="87"/>
      <c r="N32" s="87"/>
      <c r="O32" s="86"/>
      <c r="P32" s="86"/>
      <c r="Q32" s="6">
        <f t="shared" si="14"/>
        <v>14</v>
      </c>
      <c r="R32" s="4"/>
      <c r="S32" s="6">
        <f>IFERROR(VLOOKUP($B32,'[1]DEN8.2'!$H$3:$J$159,2,FALSE),0)</f>
        <v>81</v>
      </c>
      <c r="T32" s="45">
        <f t="shared" si="15"/>
        <v>85</v>
      </c>
      <c r="U32" s="6">
        <f>IFERROR(VLOOKUP($B32,'[4]DEN8.2'!$H$3:$J$175,2,FALSE),0)</f>
        <v>85</v>
      </c>
      <c r="V32" s="57"/>
      <c r="W32" s="57"/>
      <c r="X32" s="131"/>
      <c r="Y32" s="5"/>
      <c r="Z32" s="98">
        <f>IFERROR(VLOOKUP($B32,'[4]ACT DEN8.2'!$H$3:$P$151,2,FALSE),0)</f>
        <v>1</v>
      </c>
      <c r="AA32" s="98">
        <f>IFERROR(VLOOKUP($B32,'[4]ACT DEN8.2'!$H$3:$P$151,3,FALSE),0)</f>
        <v>0</v>
      </c>
      <c r="AB32" s="98">
        <f>IFERROR(VLOOKUP($B32,'[4]ACT DEN8.2'!$H$3:$P$151,4,FALSE),0)</f>
        <v>1</v>
      </c>
      <c r="AC32" s="98">
        <f>IFERROR(VLOOKUP($B32,'[4]ACT DEN8.2'!$H$3:$P$151,5,FALSE),0)</f>
        <v>2</v>
      </c>
      <c r="AD32" s="98">
        <f>IFERROR(VLOOKUP($B32,'[4]ACT DEN8.2'!$H$3:$P$151,6,FALSE),0)</f>
        <v>0</v>
      </c>
      <c r="AE32" s="98">
        <f>IFERROR(VLOOKUP($B32,'[4]ACT DEN8.2'!$H$3:$P$151,7,FALSE),0)</f>
        <v>0</v>
      </c>
      <c r="AF32" s="98">
        <f>IFERROR(VLOOKUP($B32,'[4]ACT DEN8.2'!$H$3:$P$151,8,FALSE),0)</f>
        <v>0</v>
      </c>
      <c r="AG32" s="86"/>
      <c r="AH32" s="86"/>
      <c r="AI32" s="88"/>
      <c r="AJ32" s="86"/>
      <c r="AK32" s="2"/>
      <c r="AL32" s="6">
        <f t="shared" si="2"/>
        <v>4</v>
      </c>
      <c r="AM32" s="98">
        <f>IFERROR(VLOOKUP($B32,'[4]ACT DEN8.2'!$Z$3:$AH$126,2,FALSE),0)</f>
        <v>0</v>
      </c>
      <c r="AN32" s="98">
        <f>IFERROR(VLOOKUP($B32,'[4]ACT DEN8.2'!$Z$3:$AH$126,3,FALSE),0)</f>
        <v>0</v>
      </c>
      <c r="AO32" s="98">
        <f>IFERROR(VLOOKUP($B32,'[4]ACT DEN8.2'!$Z$3:$AH$126,4,FALSE),0)</f>
        <v>0</v>
      </c>
      <c r="AP32" s="98">
        <f>IFERROR(VLOOKUP($B32,'[4]ACT DEN8.2'!$Z$3:$AH$126,5,FALSE),0)</f>
        <v>0</v>
      </c>
      <c r="AQ32" s="98">
        <f>IFERROR(VLOOKUP($B32,'[4]ACT DEN8.2'!$Z$3:$AH$126,6,FALSE),0)</f>
        <v>0</v>
      </c>
      <c r="AR32" s="98">
        <f>IFERROR(VLOOKUP($B32,'[4]ACT DEN8.2'!$Z$3:$AH$126,7,FALSE),0)</f>
        <v>0</v>
      </c>
      <c r="AS32" s="98">
        <f>IFERROR(VLOOKUP($B32,'[4]ACT DEN8.2'!$Z$3:$AH$126,8,FALSE),0)</f>
        <v>0</v>
      </c>
      <c r="AT32" s="87"/>
      <c r="AU32" s="87"/>
      <c r="AV32" s="87"/>
      <c r="AW32" s="86"/>
      <c r="AX32" s="82"/>
      <c r="AY32" s="6">
        <f t="shared" si="3"/>
        <v>0</v>
      </c>
    </row>
    <row r="33" spans="1:51" s="61" customFormat="1" ht="15" thickBot="1" x14ac:dyDescent="0.25">
      <c r="A33" s="1" t="s">
        <v>54</v>
      </c>
      <c r="B33" s="184" t="s">
        <v>62</v>
      </c>
      <c r="C33" s="59"/>
      <c r="D33" s="59"/>
      <c r="E33" s="98">
        <f>IFERROR(VLOOKUP($B33,'[4]NUM8.2'!$H$3:$P$174,2,FALSE),0)</f>
        <v>8</v>
      </c>
      <c r="F33" s="98">
        <f>IFERROR(VLOOKUP($B33,'[4]NUM8.2'!$H$3:$P$174,3,FALSE),0)</f>
        <v>2</v>
      </c>
      <c r="G33" s="98">
        <f>IFERROR(VLOOKUP($B33,'[4]NUM8.2'!$H$3:$P$174,4,FALSE),0)</f>
        <v>22</v>
      </c>
      <c r="H33" s="98">
        <f>IFERROR(VLOOKUP($B33,'[4]NUM8.2'!$H$3:$P$174,5,FALSE),0)</f>
        <v>14</v>
      </c>
      <c r="I33" s="98">
        <f>IFERROR(VLOOKUP($B33,'[4]NUM8.2'!$H$3:$P$174,6,FALSE),0)</f>
        <v>11</v>
      </c>
      <c r="J33" s="98">
        <f>IFERROR(VLOOKUP($B33,'[4]NUM8.2'!$H$3:$P$174,7,FALSE),0)</f>
        <v>19</v>
      </c>
      <c r="K33" s="98">
        <f>IFERROR(VLOOKUP($B33,'[4]NUM8.2'!$H$3:$P$174,8,FALSE),0)</f>
        <v>9</v>
      </c>
      <c r="L33" s="87"/>
      <c r="M33" s="87"/>
      <c r="N33" s="87"/>
      <c r="O33" s="86"/>
      <c r="P33" s="86"/>
      <c r="Q33" s="6">
        <f t="shared" si="14"/>
        <v>85</v>
      </c>
      <c r="R33" s="4"/>
      <c r="S33" s="6">
        <f>IFERROR(VLOOKUP($B33,'[1]DEN8.2'!$H$3:$J$159,2,FALSE),0)</f>
        <v>254</v>
      </c>
      <c r="T33" s="45">
        <f t="shared" si="15"/>
        <v>267</v>
      </c>
      <c r="U33" s="6">
        <f>IFERROR(VLOOKUP($B33,'[4]DEN8.2'!$H$3:$J$175,2,FALSE),0)</f>
        <v>352</v>
      </c>
      <c r="V33" s="57"/>
      <c r="W33" s="57"/>
      <c r="X33" s="131"/>
      <c r="Y33" s="5"/>
      <c r="Z33" s="98">
        <f>IFERROR(VLOOKUP($B33,'[4]ACT DEN8.2'!$H$3:$P$151,2,FALSE),0)</f>
        <v>6</v>
      </c>
      <c r="AA33" s="98">
        <f>IFERROR(VLOOKUP($B33,'[4]ACT DEN8.2'!$H$3:$P$151,3,FALSE),0)</f>
        <v>3</v>
      </c>
      <c r="AB33" s="98">
        <f>IFERROR(VLOOKUP($B33,'[4]ACT DEN8.2'!$H$3:$P$151,4,FALSE),0)</f>
        <v>3</v>
      </c>
      <c r="AC33" s="98">
        <f>IFERROR(VLOOKUP($B33,'[4]ACT DEN8.2'!$H$3:$P$151,5,FALSE),0)</f>
        <v>3</v>
      </c>
      <c r="AD33" s="98">
        <f>IFERROR(VLOOKUP($B33,'[4]ACT DEN8.2'!$H$3:$P$151,6,FALSE),0)</f>
        <v>3</v>
      </c>
      <c r="AE33" s="98">
        <f>IFERROR(VLOOKUP($B33,'[4]ACT DEN8.2'!$H$3:$P$151,7,FALSE),0)</f>
        <v>1</v>
      </c>
      <c r="AF33" s="98">
        <f>IFERROR(VLOOKUP($B33,'[4]ACT DEN8.2'!$H$3:$P$151,8,FALSE),0)</f>
        <v>3</v>
      </c>
      <c r="AG33" s="86"/>
      <c r="AH33" s="86"/>
      <c r="AI33" s="88"/>
      <c r="AJ33" s="86"/>
      <c r="AK33" s="2"/>
      <c r="AL33" s="6">
        <f t="shared" si="2"/>
        <v>22</v>
      </c>
      <c r="AM33" s="98">
        <f>IFERROR(VLOOKUP($B33,'[4]ACT DEN8.2'!$Z$3:$AH$126,2,FALSE),0)</f>
        <v>2</v>
      </c>
      <c r="AN33" s="98">
        <f>IFERROR(VLOOKUP($B33,'[4]ACT DEN8.2'!$Z$3:$AH$126,3,FALSE),0)</f>
        <v>0</v>
      </c>
      <c r="AO33" s="98">
        <f>IFERROR(VLOOKUP($B33,'[4]ACT DEN8.2'!$Z$3:$AH$126,4,FALSE),0)</f>
        <v>0</v>
      </c>
      <c r="AP33" s="98">
        <f>IFERROR(VLOOKUP($B33,'[4]ACT DEN8.2'!$Z$3:$AH$126,5,FALSE),0)</f>
        <v>0</v>
      </c>
      <c r="AQ33" s="98">
        <f>IFERROR(VLOOKUP($B33,'[4]ACT DEN8.2'!$Z$3:$AH$126,6,FALSE),0)</f>
        <v>10</v>
      </c>
      <c r="AR33" s="98">
        <f>IFERROR(VLOOKUP($B33,'[4]ACT DEN8.2'!$Z$3:$AH$126,7,FALSE),0)</f>
        <v>0</v>
      </c>
      <c r="AS33" s="98">
        <f>IFERROR(VLOOKUP($B33,'[4]ACT DEN8.2'!$Z$3:$AH$126,8,FALSE),0)</f>
        <v>0</v>
      </c>
      <c r="AT33" s="87"/>
      <c r="AU33" s="87"/>
      <c r="AV33" s="87"/>
      <c r="AW33" s="86"/>
      <c r="AX33" s="82"/>
      <c r="AY33" s="6">
        <f t="shared" si="3"/>
        <v>12</v>
      </c>
    </row>
    <row r="34" spans="1:51" s="61" customFormat="1" ht="15" thickBot="1" x14ac:dyDescent="0.25">
      <c r="A34" s="1" t="s">
        <v>54</v>
      </c>
      <c r="B34" s="184" t="s">
        <v>63</v>
      </c>
      <c r="C34" s="59"/>
      <c r="D34" s="59"/>
      <c r="E34" s="98">
        <f>IFERROR(VLOOKUP($B34,'[4]NUM8.2'!$H$3:$P$174,2,FALSE),0)</f>
        <v>0</v>
      </c>
      <c r="F34" s="98">
        <f>IFERROR(VLOOKUP($B34,'[4]NUM8.2'!$H$3:$P$174,3,FALSE),0)</f>
        <v>0</v>
      </c>
      <c r="G34" s="98">
        <f>IFERROR(VLOOKUP($B34,'[4]NUM8.2'!$H$3:$P$174,4,FALSE),0)</f>
        <v>1</v>
      </c>
      <c r="H34" s="98">
        <f>IFERROR(VLOOKUP($B34,'[4]NUM8.2'!$H$3:$P$174,5,FALSE),0)</f>
        <v>1</v>
      </c>
      <c r="I34" s="98">
        <f>IFERROR(VLOOKUP($B34,'[4]NUM8.2'!$H$3:$P$174,6,FALSE),0)</f>
        <v>0</v>
      </c>
      <c r="J34" s="98">
        <f>IFERROR(VLOOKUP($B34,'[4]NUM8.2'!$H$3:$P$174,7,FALSE),0)</f>
        <v>6</v>
      </c>
      <c r="K34" s="98">
        <f>IFERROR(VLOOKUP($B34,'[4]NUM8.2'!$H$3:$P$174,8,FALSE),0)</f>
        <v>0</v>
      </c>
      <c r="L34" s="87"/>
      <c r="M34" s="87"/>
      <c r="N34" s="87"/>
      <c r="O34" s="86"/>
      <c r="P34" s="86"/>
      <c r="Q34" s="6">
        <f t="shared" si="14"/>
        <v>8</v>
      </c>
      <c r="R34" s="4"/>
      <c r="S34" s="6">
        <f>IFERROR(VLOOKUP($B34,'[1]DEN8.2'!$H$3:$J$159,2,FALSE),0)</f>
        <v>26</v>
      </c>
      <c r="T34" s="45">
        <f t="shared" si="15"/>
        <v>26</v>
      </c>
      <c r="U34" s="6">
        <f>IFERROR(VLOOKUP($B34,'[4]DEN8.2'!$H$3:$J$175,2,FALSE),0)</f>
        <v>23</v>
      </c>
      <c r="V34" s="57"/>
      <c r="W34" s="57"/>
      <c r="X34" s="131"/>
      <c r="Y34" s="5"/>
      <c r="Z34" s="98">
        <f>IFERROR(VLOOKUP($B34,'[4]ACT DEN8.2'!$H$3:$P$151,2,FALSE),0)</f>
        <v>0</v>
      </c>
      <c r="AA34" s="98">
        <f>IFERROR(VLOOKUP($B34,'[4]ACT DEN8.2'!$H$3:$P$151,3,FALSE),0)</f>
        <v>0</v>
      </c>
      <c r="AB34" s="98">
        <f>IFERROR(VLOOKUP($B34,'[4]ACT DEN8.2'!$H$3:$P$151,4,FALSE),0)</f>
        <v>0</v>
      </c>
      <c r="AC34" s="98">
        <f>IFERROR(VLOOKUP($B34,'[4]ACT DEN8.2'!$H$3:$P$151,5,FALSE),0)</f>
        <v>0</v>
      </c>
      <c r="AD34" s="98">
        <f>IFERROR(VLOOKUP($B34,'[4]ACT DEN8.2'!$H$3:$P$151,6,FALSE),0)</f>
        <v>0</v>
      </c>
      <c r="AE34" s="98">
        <f>IFERROR(VLOOKUP($B34,'[4]ACT DEN8.2'!$H$3:$P$151,7,FALSE),0)</f>
        <v>0</v>
      </c>
      <c r="AF34" s="98">
        <f>IFERROR(VLOOKUP($B34,'[4]ACT DEN8.2'!$H$3:$P$151,8,FALSE),0)</f>
        <v>1</v>
      </c>
      <c r="AG34" s="86"/>
      <c r="AH34" s="86"/>
      <c r="AI34" s="88"/>
      <c r="AJ34" s="86"/>
      <c r="AK34" s="2"/>
      <c r="AL34" s="6">
        <f t="shared" si="2"/>
        <v>1</v>
      </c>
      <c r="AM34" s="98">
        <f>IFERROR(VLOOKUP($B34,'[4]ACT DEN8.2'!$Z$3:$AH$126,2,FALSE),0)</f>
        <v>0</v>
      </c>
      <c r="AN34" s="98">
        <f>IFERROR(VLOOKUP($B34,'[4]ACT DEN8.2'!$Z$3:$AH$126,3,FALSE),0)</f>
        <v>0</v>
      </c>
      <c r="AO34" s="98">
        <f>IFERROR(VLOOKUP($B34,'[4]ACT DEN8.2'!$Z$3:$AH$126,4,FALSE),0)</f>
        <v>0</v>
      </c>
      <c r="AP34" s="98">
        <f>IFERROR(VLOOKUP($B34,'[4]ACT DEN8.2'!$Z$3:$AH$126,5,FALSE),0)</f>
        <v>0</v>
      </c>
      <c r="AQ34" s="98">
        <f>IFERROR(VLOOKUP($B34,'[4]ACT DEN8.2'!$Z$3:$AH$126,6,FALSE),0)</f>
        <v>0</v>
      </c>
      <c r="AR34" s="98">
        <f>IFERROR(VLOOKUP($B34,'[4]ACT DEN8.2'!$Z$3:$AH$126,7,FALSE),0)</f>
        <v>0</v>
      </c>
      <c r="AS34" s="98">
        <f>IFERROR(VLOOKUP($B34,'[4]ACT DEN8.2'!$Z$3:$AH$126,8,FALSE),0)</f>
        <v>0</v>
      </c>
      <c r="AT34" s="87"/>
      <c r="AU34" s="87"/>
      <c r="AV34" s="87"/>
      <c r="AW34" s="86"/>
      <c r="AX34" s="82"/>
      <c r="AY34" s="6">
        <f t="shared" si="3"/>
        <v>0</v>
      </c>
    </row>
    <row r="35" spans="1:51" s="61" customFormat="1" ht="15" thickBot="1" x14ac:dyDescent="0.25">
      <c r="A35" s="1" t="s">
        <v>54</v>
      </c>
      <c r="B35" s="184" t="s">
        <v>64</v>
      </c>
      <c r="C35" s="59"/>
      <c r="D35" s="59"/>
      <c r="E35" s="98">
        <f>IFERROR(VLOOKUP($B35,'[4]NUM8.2'!$H$3:$P$174,2,FALSE),0)</f>
        <v>1</v>
      </c>
      <c r="F35" s="98">
        <f>IFERROR(VLOOKUP($B35,'[4]NUM8.2'!$H$3:$P$174,3,FALSE),0)</f>
        <v>1</v>
      </c>
      <c r="G35" s="98">
        <f>IFERROR(VLOOKUP($B35,'[4]NUM8.2'!$H$3:$P$174,4,FALSE),0)</f>
        <v>3</v>
      </c>
      <c r="H35" s="98">
        <f>IFERROR(VLOOKUP($B35,'[4]NUM8.2'!$H$3:$P$174,5,FALSE),0)</f>
        <v>16</v>
      </c>
      <c r="I35" s="98">
        <f>IFERROR(VLOOKUP($B35,'[4]NUM8.2'!$H$3:$P$174,6,FALSE),0)</f>
        <v>2</v>
      </c>
      <c r="J35" s="98">
        <f>IFERROR(VLOOKUP($B35,'[4]NUM8.2'!$H$3:$P$174,7,FALSE),0)</f>
        <v>3</v>
      </c>
      <c r="K35" s="98">
        <f>IFERROR(VLOOKUP($B35,'[4]NUM8.2'!$H$3:$P$174,8,FALSE),0)</f>
        <v>2</v>
      </c>
      <c r="L35" s="87"/>
      <c r="M35" s="87"/>
      <c r="N35" s="87"/>
      <c r="O35" s="86"/>
      <c r="P35" s="86"/>
      <c r="Q35" s="6">
        <f>SUM(E35:P35)</f>
        <v>28</v>
      </c>
      <c r="R35" s="4"/>
      <c r="S35" s="6">
        <f>IFERROR(VLOOKUP($B35,'[1]DEN8.2'!$H$3:$J$159,2,FALSE),0)</f>
        <v>105</v>
      </c>
      <c r="T35" s="45">
        <f t="shared" si="15"/>
        <v>110</v>
      </c>
      <c r="U35" s="6">
        <f>IFERROR(VLOOKUP($B35,'[4]DEN8.2'!$H$3:$J$175,2,FALSE),0)</f>
        <v>112</v>
      </c>
      <c r="V35" s="57"/>
      <c r="W35" s="57"/>
      <c r="X35" s="131"/>
      <c r="Y35" s="5"/>
      <c r="Z35" s="98">
        <f>IFERROR(VLOOKUP($B35,'[4]ACT DEN8.2'!$H$3:$P$151,2,FALSE),0)</f>
        <v>1</v>
      </c>
      <c r="AA35" s="98">
        <f>IFERROR(VLOOKUP($B35,'[4]ACT DEN8.2'!$H$3:$P$151,3,FALSE),0)</f>
        <v>2</v>
      </c>
      <c r="AB35" s="98">
        <f>IFERROR(VLOOKUP($B35,'[4]ACT DEN8.2'!$H$3:$P$151,4,FALSE),0)</f>
        <v>2</v>
      </c>
      <c r="AC35" s="98">
        <f>IFERROR(VLOOKUP($B35,'[4]ACT DEN8.2'!$H$3:$P$151,5,FALSE),0)</f>
        <v>0</v>
      </c>
      <c r="AD35" s="98">
        <f>IFERROR(VLOOKUP($B35,'[4]ACT DEN8.2'!$H$3:$P$151,6,FALSE),0)</f>
        <v>1</v>
      </c>
      <c r="AE35" s="98">
        <f>IFERROR(VLOOKUP($B35,'[4]ACT DEN8.2'!$H$3:$P$151,7,FALSE),0)</f>
        <v>3</v>
      </c>
      <c r="AF35" s="98">
        <f>IFERROR(VLOOKUP($B35,'[4]ACT DEN8.2'!$H$3:$P$151,8,FALSE),0)</f>
        <v>1</v>
      </c>
      <c r="AG35" s="86"/>
      <c r="AH35" s="86"/>
      <c r="AI35" s="88"/>
      <c r="AJ35" s="86"/>
      <c r="AK35" s="2"/>
      <c r="AL35" s="6">
        <f>SUM(Z35:AK35)</f>
        <v>10</v>
      </c>
      <c r="AM35" s="98">
        <f>IFERROR(VLOOKUP($B35,'[4]ACT DEN8.2'!$Z$3:$AH$126,2,FALSE),0)</f>
        <v>0</v>
      </c>
      <c r="AN35" s="98">
        <f>IFERROR(VLOOKUP($B35,'[4]ACT DEN8.2'!$Z$3:$AH$126,3,FALSE),0)</f>
        <v>0</v>
      </c>
      <c r="AO35" s="98">
        <f>IFERROR(VLOOKUP($B35,'[4]ACT DEN8.2'!$Z$3:$AH$126,4,FALSE),0)</f>
        <v>0</v>
      </c>
      <c r="AP35" s="98">
        <f>IFERROR(VLOOKUP($B35,'[4]ACT DEN8.2'!$Z$3:$AH$126,5,FALSE),0)</f>
        <v>0</v>
      </c>
      <c r="AQ35" s="98">
        <f>IFERROR(VLOOKUP($B35,'[4]ACT DEN8.2'!$Z$3:$AH$126,6,FALSE),0)</f>
        <v>0</v>
      </c>
      <c r="AR35" s="98">
        <f>IFERROR(VLOOKUP($B35,'[4]ACT DEN8.2'!$Z$3:$AH$126,7,FALSE),0)</f>
        <v>0</v>
      </c>
      <c r="AS35" s="98">
        <f>IFERROR(VLOOKUP($B35,'[4]ACT DEN8.2'!$Z$3:$AH$126,8,FALSE),0)</f>
        <v>0</v>
      </c>
      <c r="AT35" s="87"/>
      <c r="AU35" s="87"/>
      <c r="AV35" s="87"/>
      <c r="AW35" s="86"/>
      <c r="AX35" s="2"/>
      <c r="AY35" s="6">
        <f t="shared" si="3"/>
        <v>0</v>
      </c>
    </row>
    <row r="36" spans="1:51" s="61" customFormat="1" ht="15" thickBot="1" x14ac:dyDescent="0.25">
      <c r="A36" s="1" t="s">
        <v>54</v>
      </c>
      <c r="B36" s="184" t="s">
        <v>346</v>
      </c>
      <c r="C36" s="59"/>
      <c r="D36" s="59"/>
      <c r="E36" s="98">
        <f>IFERROR(VLOOKUP($B36,'[4]NUM8.2'!$H$3:$P$174,2,FALSE),0)</f>
        <v>0</v>
      </c>
      <c r="F36" s="98">
        <f>IFERROR(VLOOKUP($B36,'[4]NUM8.2'!$H$3:$P$174,3,FALSE),0)</f>
        <v>0</v>
      </c>
      <c r="G36" s="98">
        <f>IFERROR(VLOOKUP($B36,'[4]NUM8.2'!$H$3:$P$174,4,FALSE),0)</f>
        <v>1</v>
      </c>
      <c r="H36" s="98">
        <f>IFERROR(VLOOKUP($B36,'[4]NUM8.2'!$H$3:$P$174,5,FALSE),0)</f>
        <v>1</v>
      </c>
      <c r="I36" s="98">
        <f>IFERROR(VLOOKUP($B36,'[4]NUM8.2'!$H$3:$P$174,6,FALSE),0)</f>
        <v>11</v>
      </c>
      <c r="J36" s="98">
        <f>IFERROR(VLOOKUP($B36,'[4]NUM8.2'!$H$3:$P$174,7,FALSE),0)</f>
        <v>4</v>
      </c>
      <c r="K36" s="98">
        <f>IFERROR(VLOOKUP($B36,'[4]NUM8.2'!$H$3:$P$174,8,FALSE),0)</f>
        <v>9</v>
      </c>
      <c r="L36" s="87"/>
      <c r="M36" s="87"/>
      <c r="N36" s="87"/>
      <c r="O36" s="86"/>
      <c r="P36" s="86"/>
      <c r="Q36" s="6">
        <f>SUM(E36:P36)</f>
        <v>26</v>
      </c>
      <c r="R36" s="4"/>
      <c r="S36" s="6">
        <f>IFERROR(VLOOKUP($B36,'[1]DEN8.2'!$H$3:$J$159,2,FALSE),0)</f>
        <v>0</v>
      </c>
      <c r="T36" s="45">
        <f t="shared" si="15"/>
        <v>8</v>
      </c>
      <c r="U36" s="6">
        <f>IFERROR(VLOOKUP($B36,'[4]DEN8.2'!$H$3:$J$175,2,FALSE),0)</f>
        <v>153</v>
      </c>
      <c r="V36" s="57"/>
      <c r="W36" s="57"/>
      <c r="X36" s="131"/>
      <c r="Y36" s="5"/>
      <c r="Z36" s="98">
        <f>IFERROR(VLOOKUP($B36,'[4]ACT DEN8.2'!$H$3:$P$151,2,FALSE),0)</f>
        <v>3</v>
      </c>
      <c r="AA36" s="98">
        <f>IFERROR(VLOOKUP($B36,'[4]ACT DEN8.2'!$H$3:$P$151,3,FALSE),0)</f>
        <v>5</v>
      </c>
      <c r="AB36" s="98">
        <f>IFERROR(VLOOKUP($B36,'[4]ACT DEN8.2'!$H$3:$P$151,4,FALSE),0)</f>
        <v>0</v>
      </c>
      <c r="AC36" s="98">
        <f>IFERROR(VLOOKUP($B36,'[4]ACT DEN8.2'!$H$3:$P$151,5,FALSE),0)</f>
        <v>0</v>
      </c>
      <c r="AD36" s="98">
        <f>IFERROR(VLOOKUP($B36,'[4]ACT DEN8.2'!$H$3:$P$151,6,FALSE),0)</f>
        <v>0</v>
      </c>
      <c r="AE36" s="98">
        <f>IFERROR(VLOOKUP($B36,'[4]ACT DEN8.2'!$H$3:$P$151,7,FALSE),0)</f>
        <v>2</v>
      </c>
      <c r="AF36" s="98">
        <f>IFERROR(VLOOKUP($B36,'[4]ACT DEN8.2'!$H$3:$P$151,8,FALSE),0)</f>
        <v>3</v>
      </c>
      <c r="AG36" s="86"/>
      <c r="AH36" s="86"/>
      <c r="AI36" s="88"/>
      <c r="AJ36" s="86"/>
      <c r="AK36" s="2"/>
      <c r="AL36" s="6">
        <f>SUM(Z36:AK36)</f>
        <v>13</v>
      </c>
      <c r="AM36" s="98">
        <f>IFERROR(VLOOKUP($B36,'[4]ACT DEN8.2'!$Z$3:$AH$126,2,FALSE),0)</f>
        <v>0</v>
      </c>
      <c r="AN36" s="98">
        <f>IFERROR(VLOOKUP($B36,'[4]ACT DEN8.2'!$Z$3:$AH$126,3,FALSE),0)</f>
        <v>0</v>
      </c>
      <c r="AO36" s="98">
        <f>IFERROR(VLOOKUP($B36,'[4]ACT DEN8.2'!$Z$3:$AH$126,4,FALSE),0)</f>
        <v>0</v>
      </c>
      <c r="AP36" s="98">
        <f>IFERROR(VLOOKUP($B36,'[4]ACT DEN8.2'!$Z$3:$AH$126,5,FALSE),0)</f>
        <v>0</v>
      </c>
      <c r="AQ36" s="98">
        <f>IFERROR(VLOOKUP($B36,'[4]ACT DEN8.2'!$Z$3:$AH$126,6,FALSE),0)</f>
        <v>0</v>
      </c>
      <c r="AR36" s="98">
        <f>IFERROR(VLOOKUP($B36,'[4]ACT DEN8.2'!$Z$3:$AH$126,7,FALSE),0)</f>
        <v>0</v>
      </c>
      <c r="AS36" s="98">
        <f>IFERROR(VLOOKUP($B36,'[4]ACT DEN8.2'!$Z$3:$AH$126,8,FALSE),0)</f>
        <v>1</v>
      </c>
      <c r="AT36" s="87"/>
      <c r="AU36" s="87"/>
      <c r="AV36" s="87"/>
      <c r="AW36" s="86"/>
      <c r="AX36" s="2"/>
      <c r="AY36" s="6">
        <f>SUM(AM36:AX36)</f>
        <v>1</v>
      </c>
    </row>
    <row r="37" spans="1:51" s="61" customFormat="1" ht="15" thickBot="1" x14ac:dyDescent="0.25">
      <c r="A37" s="351" t="s">
        <v>176</v>
      </c>
      <c r="B37" s="352"/>
      <c r="C37" s="276">
        <f>+D37/Metas!M67</f>
        <v>1.1777056039769855</v>
      </c>
      <c r="D37" s="17">
        <f>+Q37/R37</f>
        <v>0.16842972935842834</v>
      </c>
      <c r="E37" s="12">
        <f>SUM(E26:E36)</f>
        <v>337</v>
      </c>
      <c r="F37" s="12">
        <f t="shared" ref="F37:Q37" si="16">SUM(F26:F36)</f>
        <v>366</v>
      </c>
      <c r="G37" s="12">
        <f t="shared" si="16"/>
        <v>379</v>
      </c>
      <c r="H37" s="12">
        <f t="shared" si="16"/>
        <v>226</v>
      </c>
      <c r="I37" s="12">
        <f t="shared" ref="I37:J37" si="17">SUM(I26:I36)</f>
        <v>355</v>
      </c>
      <c r="J37" s="12">
        <f t="shared" si="17"/>
        <v>371</v>
      </c>
      <c r="K37" s="12">
        <f t="shared" ref="K37" si="18">SUM(K26:K36)</f>
        <v>418</v>
      </c>
      <c r="L37" s="12">
        <f t="shared" si="16"/>
        <v>0</v>
      </c>
      <c r="M37" s="12">
        <f t="shared" si="16"/>
        <v>0</v>
      </c>
      <c r="N37" s="12">
        <f t="shared" si="16"/>
        <v>0</v>
      </c>
      <c r="O37" s="12">
        <f t="shared" si="16"/>
        <v>0</v>
      </c>
      <c r="P37" s="12">
        <f t="shared" si="16"/>
        <v>0</v>
      </c>
      <c r="Q37" s="12">
        <f t="shared" si="16"/>
        <v>2452</v>
      </c>
      <c r="R37" s="13">
        <f>+Y37-U37</f>
        <v>14558</v>
      </c>
      <c r="S37" s="12">
        <f>SUM(S26:S36)</f>
        <v>8151</v>
      </c>
      <c r="T37" s="12">
        <f t="shared" ref="T37:X37" si="19">SUM(T26:T36)</f>
        <v>8478</v>
      </c>
      <c r="U37" s="12">
        <f t="shared" si="19"/>
        <v>8060</v>
      </c>
      <c r="V37" s="12">
        <f t="shared" si="19"/>
        <v>0</v>
      </c>
      <c r="W37" s="12">
        <f t="shared" si="19"/>
        <v>0</v>
      </c>
      <c r="X37" s="12">
        <f t="shared" si="19"/>
        <v>0</v>
      </c>
      <c r="Y37" s="14">
        <v>22618</v>
      </c>
      <c r="Z37" s="11">
        <f>SUM(Z26:Z36)</f>
        <v>114</v>
      </c>
      <c r="AA37" s="11">
        <f t="shared" ref="AA37:AY37" si="20">SUM(AA26:AA36)</f>
        <v>89</v>
      </c>
      <c r="AB37" s="11">
        <f t="shared" si="20"/>
        <v>89</v>
      </c>
      <c r="AC37" s="11">
        <f t="shared" si="20"/>
        <v>68</v>
      </c>
      <c r="AD37" s="11">
        <f t="shared" ref="AD37" si="21">SUM(AD26:AD36)</f>
        <v>87</v>
      </c>
      <c r="AE37" s="11">
        <f t="shared" si="20"/>
        <v>73</v>
      </c>
      <c r="AF37" s="11">
        <f t="shared" si="20"/>
        <v>125</v>
      </c>
      <c r="AG37" s="11">
        <f t="shared" si="20"/>
        <v>0</v>
      </c>
      <c r="AH37" s="11">
        <f t="shared" si="20"/>
        <v>0</v>
      </c>
      <c r="AI37" s="11">
        <f t="shared" si="20"/>
        <v>0</v>
      </c>
      <c r="AJ37" s="11">
        <f t="shared" si="20"/>
        <v>0</v>
      </c>
      <c r="AK37" s="11">
        <f t="shared" si="20"/>
        <v>0</v>
      </c>
      <c r="AL37" s="11">
        <f t="shared" si="20"/>
        <v>645</v>
      </c>
      <c r="AM37" s="11">
        <f t="shared" si="20"/>
        <v>11</v>
      </c>
      <c r="AN37" s="11">
        <f t="shared" si="20"/>
        <v>0</v>
      </c>
      <c r="AO37" s="11">
        <f t="shared" si="20"/>
        <v>8</v>
      </c>
      <c r="AP37" s="11">
        <f t="shared" si="20"/>
        <v>14</v>
      </c>
      <c r="AQ37" s="11">
        <f t="shared" ref="AQ37" si="22">SUM(AQ26:AQ36)</f>
        <v>20</v>
      </c>
      <c r="AR37" s="11">
        <f t="shared" si="20"/>
        <v>32</v>
      </c>
      <c r="AS37" s="11">
        <f t="shared" si="20"/>
        <v>24</v>
      </c>
      <c r="AT37" s="11">
        <f t="shared" si="20"/>
        <v>0</v>
      </c>
      <c r="AU37" s="11">
        <f t="shared" si="20"/>
        <v>0</v>
      </c>
      <c r="AV37" s="11">
        <f t="shared" si="20"/>
        <v>0</v>
      </c>
      <c r="AW37" s="11">
        <f t="shared" si="20"/>
        <v>0</v>
      </c>
      <c r="AX37" s="11">
        <f t="shared" si="20"/>
        <v>0</v>
      </c>
      <c r="AY37" s="11">
        <f t="shared" si="20"/>
        <v>109</v>
      </c>
    </row>
    <row r="38" spans="1:51" s="61" customFormat="1" ht="15" thickBot="1" x14ac:dyDescent="0.25">
      <c r="A38" s="1" t="s">
        <v>75</v>
      </c>
      <c r="B38" s="184" t="s">
        <v>65</v>
      </c>
      <c r="C38" s="59"/>
      <c r="D38" s="59"/>
      <c r="E38" s="98">
        <f>IFERROR(VLOOKUP($B38,'[4]NUM8.2'!$H$3:$P$174,2,FALSE),0)</f>
        <v>3</v>
      </c>
      <c r="F38" s="98">
        <f>IFERROR(VLOOKUP($B38,'[4]NUM8.2'!$H$3:$P$174,3,FALSE),0)</f>
        <v>0</v>
      </c>
      <c r="G38" s="98">
        <f>IFERROR(VLOOKUP($B38,'[4]NUM8.2'!$H$3:$P$174,4,FALSE),0)</f>
        <v>2</v>
      </c>
      <c r="H38" s="98">
        <f>IFERROR(VLOOKUP($B38,'[4]NUM8.2'!$H$3:$P$174,5,FALSE),0)</f>
        <v>3</v>
      </c>
      <c r="I38" s="98">
        <f>IFERROR(VLOOKUP($B38,'[4]NUM8.2'!$H$3:$P$174,6,FALSE),0)</f>
        <v>2</v>
      </c>
      <c r="J38" s="98">
        <f>IFERROR(VLOOKUP($B38,'[4]NUM8.2'!$H$3:$P$174,7,FALSE),0)</f>
        <v>9</v>
      </c>
      <c r="K38" s="98">
        <f>IFERROR(VLOOKUP($B38,'[4]NUM8.2'!$H$3:$P$174,8,FALSE),0)</f>
        <v>0</v>
      </c>
      <c r="L38" s="87"/>
      <c r="M38" s="87"/>
      <c r="N38" s="87"/>
      <c r="O38" s="86"/>
      <c r="P38" s="86"/>
      <c r="Q38" s="6">
        <f t="shared" ref="Q38:Q47" si="23">SUM(E38:P38)</f>
        <v>19</v>
      </c>
      <c r="R38" s="4"/>
      <c r="S38" s="6">
        <f>IFERROR(VLOOKUP($B38,'[1]DEN8.2'!$H$3:$J$159,2,FALSE),0)</f>
        <v>74</v>
      </c>
      <c r="T38" s="45">
        <f t="shared" ref="T38:T47" si="24">+S38+(Z38+AA38+AB38+AC38)-(AM38+AN38+AO38+AP38)</f>
        <v>76</v>
      </c>
      <c r="U38" s="6">
        <f>IFERROR(VLOOKUP($B38,'[4]DEN8.2'!$H$3:$J$175,2,FALSE),0)</f>
        <v>78</v>
      </c>
      <c r="V38" s="57"/>
      <c r="W38" s="57"/>
      <c r="X38" s="131"/>
      <c r="Y38" s="5"/>
      <c r="Z38" s="98">
        <f>IFERROR(VLOOKUP($B38,'[4]ACT DEN8.2'!$H$3:$P$151,2,FALSE),0)</f>
        <v>0</v>
      </c>
      <c r="AA38" s="98">
        <f>IFERROR(VLOOKUP($B38,'[4]ACT DEN8.2'!$H$3:$P$151,3,FALSE),0)</f>
        <v>0</v>
      </c>
      <c r="AB38" s="98">
        <f>IFERROR(VLOOKUP($B38,'[4]ACT DEN8.2'!$H$3:$P$151,4,FALSE),0)</f>
        <v>0</v>
      </c>
      <c r="AC38" s="98">
        <f>IFERROR(VLOOKUP($B38,'[4]ACT DEN8.2'!$H$3:$P$151,5,FALSE),0)</f>
        <v>2</v>
      </c>
      <c r="AD38" s="98">
        <f>IFERROR(VLOOKUP($B38,'[4]ACT DEN8.2'!$H$3:$P$151,6,FALSE),0)</f>
        <v>2</v>
      </c>
      <c r="AE38" s="98">
        <f>IFERROR(VLOOKUP($B38,'[4]ACT DEN8.2'!$H$3:$P$151,7,FALSE),0)</f>
        <v>0</v>
      </c>
      <c r="AF38" s="98">
        <f>IFERROR(VLOOKUP($B38,'[4]ACT DEN8.2'!$H$3:$P$151,8,FALSE),0)</f>
        <v>0</v>
      </c>
      <c r="AG38" s="86"/>
      <c r="AH38" s="86"/>
      <c r="AI38" s="88"/>
      <c r="AJ38" s="86"/>
      <c r="AK38" s="86"/>
      <c r="AL38" s="6">
        <f t="shared" si="2"/>
        <v>4</v>
      </c>
      <c r="AM38" s="98">
        <f>IFERROR(VLOOKUP($B38,'[4]ACT DEN8.2'!$Z$3:$AH$126,2,FALSE),0)</f>
        <v>0</v>
      </c>
      <c r="AN38" s="98">
        <f>IFERROR(VLOOKUP($B38,'[4]ACT DEN8.2'!$Z$3:$AH$126,3,FALSE),0)</f>
        <v>0</v>
      </c>
      <c r="AO38" s="98">
        <f>IFERROR(VLOOKUP($B38,'[4]ACT DEN8.2'!$Z$3:$AH$126,4,FALSE),0)</f>
        <v>0</v>
      </c>
      <c r="AP38" s="98">
        <f>IFERROR(VLOOKUP($B38,'[4]ACT DEN8.2'!$Z$3:$AH$126,5,FALSE),0)</f>
        <v>0</v>
      </c>
      <c r="AQ38" s="98">
        <f>IFERROR(VLOOKUP($B38,'[4]ACT DEN8.2'!$Z$3:$AH$126,6,FALSE),0)</f>
        <v>0</v>
      </c>
      <c r="AR38" s="98">
        <f>IFERROR(VLOOKUP($B38,'[4]ACT DEN8.2'!$Z$3:$AH$126,7,FALSE),0)</f>
        <v>0</v>
      </c>
      <c r="AS38" s="98">
        <f>IFERROR(VLOOKUP($B38,'[4]ACT DEN8.2'!$Z$3:$AH$126,8,FALSE),0)</f>
        <v>0</v>
      </c>
      <c r="AT38" s="86"/>
      <c r="AU38" s="86"/>
      <c r="AV38" s="86"/>
      <c r="AW38" s="86"/>
      <c r="AX38" s="86"/>
      <c r="AY38" s="6">
        <f t="shared" si="3"/>
        <v>0</v>
      </c>
    </row>
    <row r="39" spans="1:51" s="61" customFormat="1" ht="15" thickBot="1" x14ac:dyDescent="0.25">
      <c r="A39" s="1" t="s">
        <v>75</v>
      </c>
      <c r="B39" s="184" t="s">
        <v>66</v>
      </c>
      <c r="C39" s="59"/>
      <c r="D39" s="59"/>
      <c r="E39" s="98">
        <f>IFERROR(VLOOKUP($B39,'[4]NUM8.2'!$H$3:$P$174,2,FALSE),0)</f>
        <v>3</v>
      </c>
      <c r="F39" s="98">
        <f>IFERROR(VLOOKUP($B39,'[4]NUM8.2'!$H$3:$P$174,3,FALSE),0)</f>
        <v>9</v>
      </c>
      <c r="G39" s="98">
        <f>IFERROR(VLOOKUP($B39,'[4]NUM8.2'!$H$3:$P$174,4,FALSE),0)</f>
        <v>5</v>
      </c>
      <c r="H39" s="98">
        <f>IFERROR(VLOOKUP($B39,'[4]NUM8.2'!$H$3:$P$174,5,FALSE),0)</f>
        <v>0</v>
      </c>
      <c r="I39" s="98">
        <f>IFERROR(VLOOKUP($B39,'[4]NUM8.2'!$H$3:$P$174,6,FALSE),0)</f>
        <v>0</v>
      </c>
      <c r="J39" s="98">
        <f>IFERROR(VLOOKUP($B39,'[4]NUM8.2'!$H$3:$P$174,7,FALSE),0)</f>
        <v>7</v>
      </c>
      <c r="K39" s="98">
        <f>IFERROR(VLOOKUP($B39,'[4]NUM8.2'!$H$3:$P$174,8,FALSE),0)</f>
        <v>1</v>
      </c>
      <c r="L39" s="87"/>
      <c r="M39" s="87"/>
      <c r="N39" s="87"/>
      <c r="O39" s="86"/>
      <c r="P39" s="86"/>
      <c r="Q39" s="6">
        <f t="shared" si="23"/>
        <v>25</v>
      </c>
      <c r="R39" s="4"/>
      <c r="S39" s="6">
        <f>IFERROR(VLOOKUP($B39,'[1]DEN8.2'!$H$3:$J$159,2,FALSE),0)</f>
        <v>33</v>
      </c>
      <c r="T39" s="45">
        <f t="shared" si="24"/>
        <v>33</v>
      </c>
      <c r="U39" s="6">
        <f>IFERROR(VLOOKUP($B39,'[4]DEN8.2'!$H$3:$J$175,2,FALSE),0)</f>
        <v>77</v>
      </c>
      <c r="V39" s="57"/>
      <c r="W39" s="57"/>
      <c r="X39" s="131"/>
      <c r="Y39" s="5"/>
      <c r="Z39" s="98">
        <f>IFERROR(VLOOKUP($B39,'[4]ACT DEN8.2'!$H$3:$P$151,2,FALSE),0)</f>
        <v>0</v>
      </c>
      <c r="AA39" s="98">
        <f>IFERROR(VLOOKUP($B39,'[4]ACT DEN8.2'!$H$3:$P$151,3,FALSE),0)</f>
        <v>0</v>
      </c>
      <c r="AB39" s="98">
        <f>IFERROR(VLOOKUP($B39,'[4]ACT DEN8.2'!$H$3:$P$151,4,FALSE),0)</f>
        <v>0</v>
      </c>
      <c r="AC39" s="98">
        <f>IFERROR(VLOOKUP($B39,'[4]ACT DEN8.2'!$H$3:$P$151,5,FALSE),0)</f>
        <v>0</v>
      </c>
      <c r="AD39" s="98">
        <f>IFERROR(VLOOKUP($B39,'[4]ACT DEN8.2'!$H$3:$P$151,6,FALSE),0)</f>
        <v>1</v>
      </c>
      <c r="AE39" s="98">
        <f>IFERROR(VLOOKUP($B39,'[4]ACT DEN8.2'!$H$3:$P$151,7,FALSE),0)</f>
        <v>0</v>
      </c>
      <c r="AF39" s="98">
        <f>IFERROR(VLOOKUP($B39,'[4]ACT DEN8.2'!$H$3:$P$151,8,FALSE),0)</f>
        <v>0</v>
      </c>
      <c r="AG39" s="86"/>
      <c r="AH39" s="86"/>
      <c r="AI39" s="88"/>
      <c r="AJ39" s="86"/>
      <c r="AK39" s="86"/>
      <c r="AL39" s="6">
        <f t="shared" si="2"/>
        <v>1</v>
      </c>
      <c r="AM39" s="98">
        <f>IFERROR(VLOOKUP($B39,'[4]ACT DEN8.2'!$Z$3:$AH$126,2,FALSE),0)</f>
        <v>0</v>
      </c>
      <c r="AN39" s="98">
        <f>IFERROR(VLOOKUP($B39,'[4]ACT DEN8.2'!$Z$3:$AH$126,3,FALSE),0)</f>
        <v>0</v>
      </c>
      <c r="AO39" s="98">
        <f>IFERROR(VLOOKUP($B39,'[4]ACT DEN8.2'!$Z$3:$AH$126,4,FALSE),0)</f>
        <v>0</v>
      </c>
      <c r="AP39" s="98">
        <f>IFERROR(VLOOKUP($B39,'[4]ACT DEN8.2'!$Z$3:$AH$126,5,FALSE),0)</f>
        <v>0</v>
      </c>
      <c r="AQ39" s="98">
        <f>IFERROR(VLOOKUP($B39,'[4]ACT DEN8.2'!$Z$3:$AH$126,6,FALSE),0)</f>
        <v>0</v>
      </c>
      <c r="AR39" s="98">
        <f>IFERROR(VLOOKUP($B39,'[4]ACT DEN8.2'!$Z$3:$AH$126,7,FALSE),0)</f>
        <v>0</v>
      </c>
      <c r="AS39" s="98">
        <f>IFERROR(VLOOKUP($B39,'[4]ACT DEN8.2'!$Z$3:$AH$126,8,FALSE),0)</f>
        <v>0</v>
      </c>
      <c r="AT39" s="86"/>
      <c r="AU39" s="86"/>
      <c r="AV39" s="86"/>
      <c r="AW39" s="86"/>
      <c r="AX39" s="86"/>
      <c r="AY39" s="6">
        <f t="shared" si="3"/>
        <v>0</v>
      </c>
    </row>
    <row r="40" spans="1:51" s="61" customFormat="1" ht="15" thickBot="1" x14ac:dyDescent="0.25">
      <c r="A40" s="1" t="s">
        <v>75</v>
      </c>
      <c r="B40" s="184" t="s">
        <v>67</v>
      </c>
      <c r="C40" s="59"/>
      <c r="D40" s="59"/>
      <c r="E40" s="98">
        <f>IFERROR(VLOOKUP($B40,'[4]NUM8.2'!$H$3:$P$174,2,FALSE),0)</f>
        <v>0</v>
      </c>
      <c r="F40" s="98">
        <f>IFERROR(VLOOKUP($B40,'[4]NUM8.2'!$H$3:$P$174,3,FALSE),0)</f>
        <v>4</v>
      </c>
      <c r="G40" s="98">
        <f>IFERROR(VLOOKUP($B40,'[4]NUM8.2'!$H$3:$P$174,4,FALSE),0)</f>
        <v>5</v>
      </c>
      <c r="H40" s="98">
        <f>IFERROR(VLOOKUP($B40,'[4]NUM8.2'!$H$3:$P$174,5,FALSE),0)</f>
        <v>0</v>
      </c>
      <c r="I40" s="98">
        <f>IFERROR(VLOOKUP($B40,'[4]NUM8.2'!$H$3:$P$174,6,FALSE),0)</f>
        <v>0</v>
      </c>
      <c r="J40" s="98">
        <f>IFERROR(VLOOKUP($B40,'[4]NUM8.2'!$H$3:$P$174,7,FALSE),0)</f>
        <v>10</v>
      </c>
      <c r="K40" s="98">
        <f>IFERROR(VLOOKUP($B40,'[4]NUM8.2'!$H$3:$P$174,8,FALSE),0)</f>
        <v>2</v>
      </c>
      <c r="L40" s="87"/>
      <c r="M40" s="87"/>
      <c r="N40" s="87"/>
      <c r="O40" s="86"/>
      <c r="P40" s="86"/>
      <c r="Q40" s="6">
        <f t="shared" si="23"/>
        <v>21</v>
      </c>
      <c r="R40" s="4"/>
      <c r="S40" s="6">
        <f>IFERROR(VLOOKUP($B40,'[1]DEN8.2'!$H$3:$J$159,2,FALSE),0)</f>
        <v>67</v>
      </c>
      <c r="T40" s="45">
        <f t="shared" si="24"/>
        <v>68</v>
      </c>
      <c r="U40" s="6">
        <f>IFERROR(VLOOKUP($B40,'[4]DEN8.2'!$H$3:$J$175,2,FALSE),0)</f>
        <v>77</v>
      </c>
      <c r="V40" s="57"/>
      <c r="W40" s="57"/>
      <c r="X40" s="131"/>
      <c r="Y40" s="5"/>
      <c r="Z40" s="98">
        <f>IFERROR(VLOOKUP($B40,'[4]ACT DEN8.2'!$H$3:$P$151,2,FALSE),0)</f>
        <v>0</v>
      </c>
      <c r="AA40" s="98">
        <f>IFERROR(VLOOKUP($B40,'[4]ACT DEN8.2'!$H$3:$P$151,3,FALSE),0)</f>
        <v>0</v>
      </c>
      <c r="AB40" s="98">
        <f>IFERROR(VLOOKUP($B40,'[4]ACT DEN8.2'!$H$3:$P$151,4,FALSE),0)</f>
        <v>0</v>
      </c>
      <c r="AC40" s="98">
        <f>IFERROR(VLOOKUP($B40,'[4]ACT DEN8.2'!$H$3:$P$151,5,FALSE),0)</f>
        <v>1</v>
      </c>
      <c r="AD40" s="98">
        <f>IFERROR(VLOOKUP($B40,'[4]ACT DEN8.2'!$H$3:$P$151,6,FALSE),0)</f>
        <v>1</v>
      </c>
      <c r="AE40" s="98">
        <f>IFERROR(VLOOKUP($B40,'[4]ACT DEN8.2'!$H$3:$P$151,7,FALSE),0)</f>
        <v>3</v>
      </c>
      <c r="AF40" s="98">
        <f>IFERROR(VLOOKUP($B40,'[4]ACT DEN8.2'!$H$3:$P$151,8,FALSE),0)</f>
        <v>1</v>
      </c>
      <c r="AG40" s="86"/>
      <c r="AH40" s="86"/>
      <c r="AI40" s="88"/>
      <c r="AJ40" s="86"/>
      <c r="AK40" s="86"/>
      <c r="AL40" s="6">
        <f t="shared" si="2"/>
        <v>6</v>
      </c>
      <c r="AM40" s="98">
        <f>IFERROR(VLOOKUP($B40,'[4]ACT DEN8.2'!$Z$3:$AH$126,2,FALSE),0)</f>
        <v>0</v>
      </c>
      <c r="AN40" s="98">
        <f>IFERROR(VLOOKUP($B40,'[4]ACT DEN8.2'!$Z$3:$AH$126,3,FALSE),0)</f>
        <v>0</v>
      </c>
      <c r="AO40" s="98">
        <f>IFERROR(VLOOKUP($B40,'[4]ACT DEN8.2'!$Z$3:$AH$126,4,FALSE),0)</f>
        <v>0</v>
      </c>
      <c r="AP40" s="98">
        <f>IFERROR(VLOOKUP($B40,'[4]ACT DEN8.2'!$Z$3:$AH$126,5,FALSE),0)</f>
        <v>0</v>
      </c>
      <c r="AQ40" s="98">
        <f>IFERROR(VLOOKUP($B40,'[4]ACT DEN8.2'!$Z$3:$AH$126,6,FALSE),0)</f>
        <v>0</v>
      </c>
      <c r="AR40" s="98">
        <f>IFERROR(VLOOKUP($B40,'[4]ACT DEN8.2'!$Z$3:$AH$126,7,FALSE),0)</f>
        <v>0</v>
      </c>
      <c r="AS40" s="98">
        <f>IFERROR(VLOOKUP($B40,'[4]ACT DEN8.2'!$Z$3:$AH$126,8,FALSE),0)</f>
        <v>0</v>
      </c>
      <c r="AT40" s="86"/>
      <c r="AU40" s="86"/>
      <c r="AV40" s="86"/>
      <c r="AW40" s="86"/>
      <c r="AX40" s="86"/>
      <c r="AY40" s="6">
        <f t="shared" si="3"/>
        <v>0</v>
      </c>
    </row>
    <row r="41" spans="1:51" s="61" customFormat="1" ht="15" thickBot="1" x14ac:dyDescent="0.25">
      <c r="A41" s="1" t="s">
        <v>75</v>
      </c>
      <c r="B41" s="184" t="s">
        <v>68</v>
      </c>
      <c r="C41" s="59"/>
      <c r="D41" s="59"/>
      <c r="E41" s="98">
        <f>IFERROR(VLOOKUP($B41,'[4]NUM8.2'!$H$3:$P$174,2,FALSE),0)</f>
        <v>0</v>
      </c>
      <c r="F41" s="98">
        <f>IFERROR(VLOOKUP($B41,'[4]NUM8.2'!$H$3:$P$174,3,FALSE),0)</f>
        <v>0</v>
      </c>
      <c r="G41" s="98">
        <f>IFERROR(VLOOKUP($B41,'[4]NUM8.2'!$H$3:$P$174,4,FALSE),0)</f>
        <v>4</v>
      </c>
      <c r="H41" s="98">
        <f>IFERROR(VLOOKUP($B41,'[4]NUM8.2'!$H$3:$P$174,5,FALSE),0)</f>
        <v>0</v>
      </c>
      <c r="I41" s="98">
        <f>IFERROR(VLOOKUP($B41,'[4]NUM8.2'!$H$3:$P$174,6,FALSE),0)</f>
        <v>0</v>
      </c>
      <c r="J41" s="98">
        <f>IFERROR(VLOOKUP($B41,'[4]NUM8.2'!$H$3:$P$174,7,FALSE),0)</f>
        <v>0</v>
      </c>
      <c r="K41" s="98">
        <f>IFERROR(VLOOKUP($B41,'[4]NUM8.2'!$H$3:$P$174,8,FALSE),0)</f>
        <v>0</v>
      </c>
      <c r="L41" s="87"/>
      <c r="M41" s="87"/>
      <c r="N41" s="87"/>
      <c r="O41" s="86"/>
      <c r="P41" s="86"/>
      <c r="Q41" s="6">
        <f t="shared" si="23"/>
        <v>4</v>
      </c>
      <c r="R41" s="4"/>
      <c r="S41" s="6">
        <f>IFERROR(VLOOKUP($B41,'[1]DEN8.2'!$H$3:$J$159,2,FALSE),0)</f>
        <v>2</v>
      </c>
      <c r="T41" s="45">
        <f t="shared" si="24"/>
        <v>2</v>
      </c>
      <c r="U41" s="6">
        <f>IFERROR(VLOOKUP($B41,'[4]DEN8.2'!$H$3:$J$175,2,FALSE),0)</f>
        <v>6</v>
      </c>
      <c r="V41" s="57"/>
      <c r="W41" s="57"/>
      <c r="X41" s="131"/>
      <c r="Y41" s="5"/>
      <c r="Z41" s="98">
        <f>IFERROR(VLOOKUP($B41,'[4]ACT DEN8.2'!$H$3:$P$151,2,FALSE),0)</f>
        <v>0</v>
      </c>
      <c r="AA41" s="98">
        <f>IFERROR(VLOOKUP($B41,'[4]ACT DEN8.2'!$H$3:$P$151,3,FALSE),0)</f>
        <v>0</v>
      </c>
      <c r="AB41" s="98">
        <f>IFERROR(VLOOKUP($B41,'[4]ACT DEN8.2'!$H$3:$P$151,4,FALSE),0)</f>
        <v>0</v>
      </c>
      <c r="AC41" s="98">
        <f>IFERROR(VLOOKUP($B41,'[4]ACT DEN8.2'!$H$3:$P$151,5,FALSE),0)</f>
        <v>0</v>
      </c>
      <c r="AD41" s="98">
        <f>IFERROR(VLOOKUP($B41,'[4]ACT DEN8.2'!$H$3:$P$151,6,FALSE),0)</f>
        <v>0</v>
      </c>
      <c r="AE41" s="98">
        <f>IFERROR(VLOOKUP($B41,'[4]ACT DEN8.2'!$H$3:$P$151,7,FALSE),0)</f>
        <v>0</v>
      </c>
      <c r="AF41" s="98">
        <f>IFERROR(VLOOKUP($B41,'[4]ACT DEN8.2'!$H$3:$P$151,8,FALSE),0)</f>
        <v>0</v>
      </c>
      <c r="AG41" s="86"/>
      <c r="AH41" s="86"/>
      <c r="AI41" s="88"/>
      <c r="AJ41" s="86"/>
      <c r="AK41" s="86"/>
      <c r="AL41" s="6">
        <f t="shared" si="2"/>
        <v>0</v>
      </c>
      <c r="AM41" s="98">
        <f>IFERROR(VLOOKUP($B41,'[4]ACT DEN8.2'!$Z$3:$AH$126,2,FALSE),0)</f>
        <v>0</v>
      </c>
      <c r="AN41" s="98">
        <f>IFERROR(VLOOKUP($B41,'[4]ACT DEN8.2'!$Z$3:$AH$126,3,FALSE),0)</f>
        <v>0</v>
      </c>
      <c r="AO41" s="98">
        <f>IFERROR(VLOOKUP($B41,'[4]ACT DEN8.2'!$Z$3:$AH$126,4,FALSE),0)</f>
        <v>0</v>
      </c>
      <c r="AP41" s="98">
        <f>IFERROR(VLOOKUP($B41,'[4]ACT DEN8.2'!$Z$3:$AH$126,5,FALSE),0)</f>
        <v>0</v>
      </c>
      <c r="AQ41" s="98">
        <f>IFERROR(VLOOKUP($B41,'[4]ACT DEN8.2'!$Z$3:$AH$126,6,FALSE),0)</f>
        <v>0</v>
      </c>
      <c r="AR41" s="98">
        <f>IFERROR(VLOOKUP($B41,'[4]ACT DEN8.2'!$Z$3:$AH$126,7,FALSE),0)</f>
        <v>0</v>
      </c>
      <c r="AS41" s="98">
        <f>IFERROR(VLOOKUP($B41,'[4]ACT DEN8.2'!$Z$3:$AH$126,8,FALSE),0)</f>
        <v>0</v>
      </c>
      <c r="AT41" s="86"/>
      <c r="AU41" s="86"/>
      <c r="AV41" s="86"/>
      <c r="AW41" s="86"/>
      <c r="AX41" s="86"/>
      <c r="AY41" s="6">
        <f t="shared" si="3"/>
        <v>0</v>
      </c>
    </row>
    <row r="42" spans="1:51" s="61" customFormat="1" ht="15" thickBot="1" x14ac:dyDescent="0.25">
      <c r="A42" s="1" t="s">
        <v>75</v>
      </c>
      <c r="B42" s="184" t="s">
        <v>69</v>
      </c>
      <c r="C42" s="59"/>
      <c r="D42" s="59"/>
      <c r="E42" s="98">
        <f>IFERROR(VLOOKUP($B42,'[4]NUM8.2'!$H$3:$P$174,2,FALSE),0)</f>
        <v>2</v>
      </c>
      <c r="F42" s="98">
        <f>IFERROR(VLOOKUP($B42,'[4]NUM8.2'!$H$3:$P$174,3,FALSE),0)</f>
        <v>0</v>
      </c>
      <c r="G42" s="98">
        <f>IFERROR(VLOOKUP($B42,'[4]NUM8.2'!$H$3:$P$174,4,FALSE),0)</f>
        <v>6</v>
      </c>
      <c r="H42" s="98">
        <f>IFERROR(VLOOKUP($B42,'[4]NUM8.2'!$H$3:$P$174,5,FALSE),0)</f>
        <v>12</v>
      </c>
      <c r="I42" s="98">
        <f>IFERROR(VLOOKUP($B42,'[4]NUM8.2'!$H$3:$P$174,6,FALSE),0)</f>
        <v>1</v>
      </c>
      <c r="J42" s="98">
        <f>IFERROR(VLOOKUP($B42,'[4]NUM8.2'!$H$3:$P$174,7,FALSE),0)</f>
        <v>17</v>
      </c>
      <c r="K42" s="98">
        <f>IFERROR(VLOOKUP($B42,'[4]NUM8.2'!$H$3:$P$174,8,FALSE),0)</f>
        <v>2</v>
      </c>
      <c r="L42" s="87"/>
      <c r="M42" s="87"/>
      <c r="N42" s="87"/>
      <c r="O42" s="86"/>
      <c r="P42" s="86"/>
      <c r="Q42" s="6">
        <f t="shared" si="23"/>
        <v>40</v>
      </c>
      <c r="R42" s="4"/>
      <c r="S42" s="6">
        <f>IFERROR(VLOOKUP($B42,'[1]DEN8.2'!$H$3:$J$159,2,FALSE),0)</f>
        <v>92</v>
      </c>
      <c r="T42" s="45">
        <f t="shared" si="24"/>
        <v>92</v>
      </c>
      <c r="U42" s="6">
        <f>IFERROR(VLOOKUP($B42,'[4]DEN8.2'!$H$3:$J$175,2,FALSE),0)</f>
        <v>93</v>
      </c>
      <c r="V42" s="57"/>
      <c r="W42" s="57"/>
      <c r="X42" s="131"/>
      <c r="Y42" s="5"/>
      <c r="Z42" s="98">
        <f>IFERROR(VLOOKUP($B42,'[4]ACT DEN8.2'!$H$3:$P$151,2,FALSE),0)</f>
        <v>0</v>
      </c>
      <c r="AA42" s="98">
        <f>IFERROR(VLOOKUP($B42,'[4]ACT DEN8.2'!$H$3:$P$151,3,FALSE),0)</f>
        <v>0</v>
      </c>
      <c r="AB42" s="98">
        <f>IFERROR(VLOOKUP($B42,'[4]ACT DEN8.2'!$H$3:$P$151,4,FALSE),0)</f>
        <v>0</v>
      </c>
      <c r="AC42" s="98">
        <f>IFERROR(VLOOKUP($B42,'[4]ACT DEN8.2'!$H$3:$P$151,5,FALSE),0)</f>
        <v>0</v>
      </c>
      <c r="AD42" s="98">
        <f>IFERROR(VLOOKUP($B42,'[4]ACT DEN8.2'!$H$3:$P$151,6,FALSE),0)</f>
        <v>1</v>
      </c>
      <c r="AE42" s="98">
        <f>IFERROR(VLOOKUP($B42,'[4]ACT DEN8.2'!$H$3:$P$151,7,FALSE),0)</f>
        <v>0</v>
      </c>
      <c r="AF42" s="98">
        <f>IFERROR(VLOOKUP($B42,'[4]ACT DEN8.2'!$H$3:$P$151,8,FALSE),0)</f>
        <v>0</v>
      </c>
      <c r="AG42" s="86"/>
      <c r="AH42" s="86"/>
      <c r="AI42" s="88"/>
      <c r="AJ42" s="86"/>
      <c r="AK42" s="86"/>
      <c r="AL42" s="6">
        <f t="shared" si="2"/>
        <v>1</v>
      </c>
      <c r="AM42" s="98">
        <f>IFERROR(VLOOKUP($B42,'[4]ACT DEN8.2'!$Z$3:$AH$126,2,FALSE),0)</f>
        <v>0</v>
      </c>
      <c r="AN42" s="98">
        <f>IFERROR(VLOOKUP($B42,'[4]ACT DEN8.2'!$Z$3:$AH$126,3,FALSE),0)</f>
        <v>0</v>
      </c>
      <c r="AO42" s="98">
        <f>IFERROR(VLOOKUP($B42,'[4]ACT DEN8.2'!$Z$3:$AH$126,4,FALSE),0)</f>
        <v>0</v>
      </c>
      <c r="AP42" s="98">
        <f>IFERROR(VLOOKUP($B42,'[4]ACT DEN8.2'!$Z$3:$AH$126,5,FALSE),0)</f>
        <v>0</v>
      </c>
      <c r="AQ42" s="98">
        <f>IFERROR(VLOOKUP($B42,'[4]ACT DEN8.2'!$Z$3:$AH$126,6,FALSE),0)</f>
        <v>0</v>
      </c>
      <c r="AR42" s="98">
        <f>IFERROR(VLOOKUP($B42,'[4]ACT DEN8.2'!$Z$3:$AH$126,7,FALSE),0)</f>
        <v>0</v>
      </c>
      <c r="AS42" s="98">
        <f>IFERROR(VLOOKUP($B42,'[4]ACT DEN8.2'!$Z$3:$AH$126,8,FALSE),0)</f>
        <v>0</v>
      </c>
      <c r="AT42" s="86"/>
      <c r="AU42" s="86"/>
      <c r="AV42" s="86"/>
      <c r="AW42" s="86"/>
      <c r="AX42" s="86"/>
      <c r="AY42" s="6">
        <f t="shared" si="3"/>
        <v>0</v>
      </c>
    </row>
    <row r="43" spans="1:51" s="61" customFormat="1" ht="15" thickBot="1" x14ac:dyDescent="0.25">
      <c r="A43" s="1" t="s">
        <v>75</v>
      </c>
      <c r="B43" s="184" t="s">
        <v>70</v>
      </c>
      <c r="C43" s="59"/>
      <c r="D43" s="59"/>
      <c r="E43" s="98">
        <f>IFERROR(VLOOKUP($B43,'[4]NUM8.2'!$H$3:$P$174,2,FALSE),0)</f>
        <v>0</v>
      </c>
      <c r="F43" s="98">
        <f>IFERROR(VLOOKUP($B43,'[4]NUM8.2'!$H$3:$P$174,3,FALSE),0)</f>
        <v>3</v>
      </c>
      <c r="G43" s="98">
        <f>IFERROR(VLOOKUP($B43,'[4]NUM8.2'!$H$3:$P$174,4,FALSE),0)</f>
        <v>1</v>
      </c>
      <c r="H43" s="98">
        <f>IFERROR(VLOOKUP($B43,'[4]NUM8.2'!$H$3:$P$174,5,FALSE),0)</f>
        <v>9</v>
      </c>
      <c r="I43" s="98">
        <f>IFERROR(VLOOKUP($B43,'[4]NUM8.2'!$H$3:$P$174,6,FALSE),0)</f>
        <v>8</v>
      </c>
      <c r="J43" s="98">
        <f>IFERROR(VLOOKUP($B43,'[4]NUM8.2'!$H$3:$P$174,7,FALSE),0)</f>
        <v>10</v>
      </c>
      <c r="K43" s="98">
        <f>IFERROR(VLOOKUP($B43,'[4]NUM8.2'!$H$3:$P$174,8,FALSE),0)</f>
        <v>7</v>
      </c>
      <c r="L43" s="87"/>
      <c r="M43" s="87"/>
      <c r="N43" s="87"/>
      <c r="O43" s="86"/>
      <c r="P43" s="86"/>
      <c r="Q43" s="6">
        <f t="shared" si="23"/>
        <v>38</v>
      </c>
      <c r="R43" s="4"/>
      <c r="S43" s="6">
        <f>IFERROR(VLOOKUP($B43,'[1]DEN8.2'!$H$3:$J$159,2,FALSE),0)</f>
        <v>62</v>
      </c>
      <c r="T43" s="45">
        <f t="shared" si="24"/>
        <v>62</v>
      </c>
      <c r="U43" s="6">
        <f>IFERROR(VLOOKUP($B43,'[4]DEN8.2'!$H$3:$J$175,2,FALSE),0)</f>
        <v>51</v>
      </c>
      <c r="V43" s="57"/>
      <c r="W43" s="57"/>
      <c r="X43" s="131"/>
      <c r="Y43" s="5"/>
      <c r="Z43" s="98">
        <f>IFERROR(VLOOKUP($B43,'[4]ACT DEN8.2'!$H$3:$P$151,2,FALSE),0)</f>
        <v>0</v>
      </c>
      <c r="AA43" s="98">
        <f>IFERROR(VLOOKUP($B43,'[4]ACT DEN8.2'!$H$3:$P$151,3,FALSE),0)</f>
        <v>0</v>
      </c>
      <c r="AB43" s="98">
        <f>IFERROR(VLOOKUP($B43,'[4]ACT DEN8.2'!$H$3:$P$151,4,FALSE),0)</f>
        <v>0</v>
      </c>
      <c r="AC43" s="98">
        <f>IFERROR(VLOOKUP($B43,'[4]ACT DEN8.2'!$H$3:$P$151,5,FALSE),0)</f>
        <v>0</v>
      </c>
      <c r="AD43" s="98">
        <f>IFERROR(VLOOKUP($B43,'[4]ACT DEN8.2'!$H$3:$P$151,6,FALSE),0)</f>
        <v>0</v>
      </c>
      <c r="AE43" s="98">
        <f>IFERROR(VLOOKUP($B43,'[4]ACT DEN8.2'!$H$3:$P$151,7,FALSE),0)</f>
        <v>0</v>
      </c>
      <c r="AF43" s="98">
        <f>IFERROR(VLOOKUP($B43,'[4]ACT DEN8.2'!$H$3:$P$151,8,FALSE),0)</f>
        <v>0</v>
      </c>
      <c r="AG43" s="86"/>
      <c r="AH43" s="86"/>
      <c r="AI43" s="88"/>
      <c r="AJ43" s="86"/>
      <c r="AK43" s="86"/>
      <c r="AL43" s="6">
        <f t="shared" si="2"/>
        <v>0</v>
      </c>
      <c r="AM43" s="98">
        <f>IFERROR(VLOOKUP($B43,'[4]ACT DEN8.2'!$Z$3:$AH$126,2,FALSE),0)</f>
        <v>0</v>
      </c>
      <c r="AN43" s="98">
        <f>IFERROR(VLOOKUP($B43,'[4]ACT DEN8.2'!$Z$3:$AH$126,3,FALSE),0)</f>
        <v>0</v>
      </c>
      <c r="AO43" s="98">
        <f>IFERROR(VLOOKUP($B43,'[4]ACT DEN8.2'!$Z$3:$AH$126,4,FALSE),0)</f>
        <v>0</v>
      </c>
      <c r="AP43" s="98">
        <f>IFERROR(VLOOKUP($B43,'[4]ACT DEN8.2'!$Z$3:$AH$126,5,FALSE),0)</f>
        <v>0</v>
      </c>
      <c r="AQ43" s="98">
        <f>IFERROR(VLOOKUP($B43,'[4]ACT DEN8.2'!$Z$3:$AH$126,6,FALSE),0)</f>
        <v>0</v>
      </c>
      <c r="AR43" s="98">
        <f>IFERROR(VLOOKUP($B43,'[4]ACT DEN8.2'!$Z$3:$AH$126,7,FALSE),0)</f>
        <v>0</v>
      </c>
      <c r="AS43" s="98">
        <f>IFERROR(VLOOKUP($B43,'[4]ACT DEN8.2'!$Z$3:$AH$126,8,FALSE),0)</f>
        <v>0</v>
      </c>
      <c r="AT43" s="86"/>
      <c r="AU43" s="86"/>
      <c r="AV43" s="86"/>
      <c r="AW43" s="86"/>
      <c r="AX43" s="86"/>
      <c r="AY43" s="6">
        <f t="shared" si="3"/>
        <v>0</v>
      </c>
    </row>
    <row r="44" spans="1:51" s="61" customFormat="1" ht="15" thickBot="1" x14ac:dyDescent="0.25">
      <c r="A44" s="1" t="s">
        <v>75</v>
      </c>
      <c r="B44" s="184" t="s">
        <v>71</v>
      </c>
      <c r="C44" s="59"/>
      <c r="D44" s="59"/>
      <c r="E44" s="98">
        <f>IFERROR(VLOOKUP($B44,'[4]NUM8.2'!$H$3:$P$174,2,FALSE),0)</f>
        <v>1</v>
      </c>
      <c r="F44" s="98">
        <f>IFERROR(VLOOKUP($B44,'[4]NUM8.2'!$H$3:$P$174,3,FALSE),0)</f>
        <v>6</v>
      </c>
      <c r="G44" s="98">
        <f>IFERROR(VLOOKUP($B44,'[4]NUM8.2'!$H$3:$P$174,4,FALSE),0)</f>
        <v>0</v>
      </c>
      <c r="H44" s="98">
        <f>IFERROR(VLOOKUP($B44,'[4]NUM8.2'!$H$3:$P$174,5,FALSE),0)</f>
        <v>1</v>
      </c>
      <c r="I44" s="98">
        <f>IFERROR(VLOOKUP($B44,'[4]NUM8.2'!$H$3:$P$174,6,FALSE),0)</f>
        <v>0</v>
      </c>
      <c r="J44" s="98">
        <f>IFERROR(VLOOKUP($B44,'[4]NUM8.2'!$H$3:$P$174,7,FALSE),0)</f>
        <v>7</v>
      </c>
      <c r="K44" s="98">
        <f>IFERROR(VLOOKUP($B44,'[4]NUM8.2'!$H$3:$P$174,8,FALSE),0)</f>
        <v>2</v>
      </c>
      <c r="L44" s="87"/>
      <c r="M44" s="87"/>
      <c r="N44" s="87"/>
      <c r="O44" s="86"/>
      <c r="P44" s="86"/>
      <c r="Q44" s="6">
        <f t="shared" si="23"/>
        <v>17</v>
      </c>
      <c r="R44" s="4"/>
      <c r="S44" s="6">
        <f>IFERROR(VLOOKUP($B44,'[1]DEN8.2'!$H$3:$J$159,2,FALSE),0)</f>
        <v>46</v>
      </c>
      <c r="T44" s="45">
        <f t="shared" si="24"/>
        <v>48</v>
      </c>
      <c r="U44" s="6">
        <f>IFERROR(VLOOKUP($B44,'[4]DEN8.2'!$H$3:$J$175,2,FALSE),0)</f>
        <v>58</v>
      </c>
      <c r="V44" s="57"/>
      <c r="W44" s="57"/>
      <c r="X44" s="131"/>
      <c r="Y44" s="5"/>
      <c r="Z44" s="98">
        <f>IFERROR(VLOOKUP($B44,'[4]ACT DEN8.2'!$H$3:$P$151,2,FALSE),0)</f>
        <v>1</v>
      </c>
      <c r="AA44" s="98">
        <f>IFERROR(VLOOKUP($B44,'[4]ACT DEN8.2'!$H$3:$P$151,3,FALSE),0)</f>
        <v>0</v>
      </c>
      <c r="AB44" s="98">
        <f>IFERROR(VLOOKUP($B44,'[4]ACT DEN8.2'!$H$3:$P$151,4,FALSE),0)</f>
        <v>1</v>
      </c>
      <c r="AC44" s="98">
        <f>IFERROR(VLOOKUP($B44,'[4]ACT DEN8.2'!$H$3:$P$151,5,FALSE),0)</f>
        <v>0</v>
      </c>
      <c r="AD44" s="98">
        <f>IFERROR(VLOOKUP($B44,'[4]ACT DEN8.2'!$H$3:$P$151,6,FALSE),0)</f>
        <v>1</v>
      </c>
      <c r="AE44" s="98">
        <f>IFERROR(VLOOKUP($B44,'[4]ACT DEN8.2'!$H$3:$P$151,7,FALSE),0)</f>
        <v>0</v>
      </c>
      <c r="AF44" s="98">
        <f>IFERROR(VLOOKUP($B44,'[4]ACT DEN8.2'!$H$3:$P$151,8,FALSE),0)</f>
        <v>1</v>
      </c>
      <c r="AG44" s="86"/>
      <c r="AH44" s="86"/>
      <c r="AI44" s="88"/>
      <c r="AJ44" s="86"/>
      <c r="AK44" s="86"/>
      <c r="AL44" s="6">
        <f t="shared" si="2"/>
        <v>4</v>
      </c>
      <c r="AM44" s="98">
        <f>IFERROR(VLOOKUP($B44,'[4]ACT DEN8.2'!$Z$3:$AH$126,2,FALSE),0)</f>
        <v>0</v>
      </c>
      <c r="AN44" s="98">
        <f>IFERROR(VLOOKUP($B44,'[4]ACT DEN8.2'!$Z$3:$AH$126,3,FALSE),0)</f>
        <v>0</v>
      </c>
      <c r="AO44" s="98">
        <f>IFERROR(VLOOKUP($B44,'[4]ACT DEN8.2'!$Z$3:$AH$126,4,FALSE),0)</f>
        <v>0</v>
      </c>
      <c r="AP44" s="98">
        <f>IFERROR(VLOOKUP($B44,'[4]ACT DEN8.2'!$Z$3:$AH$126,5,FALSE),0)</f>
        <v>0</v>
      </c>
      <c r="AQ44" s="98">
        <f>IFERROR(VLOOKUP($B44,'[4]ACT DEN8.2'!$Z$3:$AH$126,6,FALSE),0)</f>
        <v>0</v>
      </c>
      <c r="AR44" s="98">
        <f>IFERROR(VLOOKUP($B44,'[4]ACT DEN8.2'!$Z$3:$AH$126,7,FALSE),0)</f>
        <v>0</v>
      </c>
      <c r="AS44" s="98">
        <f>IFERROR(VLOOKUP($B44,'[4]ACT DEN8.2'!$Z$3:$AH$126,8,FALSE),0)</f>
        <v>0</v>
      </c>
      <c r="AT44" s="86"/>
      <c r="AU44" s="86"/>
      <c r="AV44" s="86"/>
      <c r="AW44" s="86"/>
      <c r="AX44" s="86"/>
      <c r="AY44" s="6">
        <f t="shared" si="3"/>
        <v>0</v>
      </c>
    </row>
    <row r="45" spans="1:51" s="61" customFormat="1" ht="15" thickBot="1" x14ac:dyDescent="0.25">
      <c r="A45" s="1" t="s">
        <v>75</v>
      </c>
      <c r="B45" s="184" t="s">
        <v>72</v>
      </c>
      <c r="C45" s="59"/>
      <c r="D45" s="59"/>
      <c r="E45" s="98">
        <f>IFERROR(VLOOKUP($B45,'[4]NUM8.2'!$H$3:$P$174,2,FALSE),0)</f>
        <v>0</v>
      </c>
      <c r="F45" s="98">
        <f>IFERROR(VLOOKUP($B45,'[4]NUM8.2'!$H$3:$P$174,3,FALSE),0)</f>
        <v>1</v>
      </c>
      <c r="G45" s="98">
        <f>IFERROR(VLOOKUP($B45,'[4]NUM8.2'!$H$3:$P$174,4,FALSE),0)</f>
        <v>0</v>
      </c>
      <c r="H45" s="98">
        <f>IFERROR(VLOOKUP($B45,'[4]NUM8.2'!$H$3:$P$174,5,FALSE),0)</f>
        <v>1</v>
      </c>
      <c r="I45" s="98">
        <f>IFERROR(VLOOKUP($B45,'[4]NUM8.2'!$H$3:$P$174,6,FALSE),0)</f>
        <v>0</v>
      </c>
      <c r="J45" s="98">
        <f>IFERROR(VLOOKUP($B45,'[4]NUM8.2'!$H$3:$P$174,7,FALSE),0)</f>
        <v>4</v>
      </c>
      <c r="K45" s="98">
        <f>IFERROR(VLOOKUP($B45,'[4]NUM8.2'!$H$3:$P$174,8,FALSE),0)</f>
        <v>2</v>
      </c>
      <c r="L45" s="87"/>
      <c r="M45" s="87"/>
      <c r="N45" s="87"/>
      <c r="O45" s="86"/>
      <c r="P45" s="86"/>
      <c r="Q45" s="6">
        <f t="shared" si="23"/>
        <v>8</v>
      </c>
      <c r="R45" s="4"/>
      <c r="S45" s="6">
        <f>IFERROR(VLOOKUP($B45,'[1]DEN8.2'!$H$3:$J$159,2,FALSE),0)</f>
        <v>19</v>
      </c>
      <c r="T45" s="45">
        <f t="shared" si="24"/>
        <v>19</v>
      </c>
      <c r="U45" s="6">
        <f>IFERROR(VLOOKUP($B45,'[4]DEN8.2'!$H$3:$J$175,2,FALSE),0)</f>
        <v>21</v>
      </c>
      <c r="V45" s="57"/>
      <c r="W45" s="57"/>
      <c r="X45" s="131"/>
      <c r="Y45" s="5"/>
      <c r="Z45" s="98">
        <f>IFERROR(VLOOKUP($B45,'[4]ACT DEN8.2'!$H$3:$P$151,2,FALSE),0)</f>
        <v>0</v>
      </c>
      <c r="AA45" s="98">
        <f>IFERROR(VLOOKUP($B45,'[4]ACT DEN8.2'!$H$3:$P$151,3,FALSE),0)</f>
        <v>0</v>
      </c>
      <c r="AB45" s="98">
        <f>IFERROR(VLOOKUP($B45,'[4]ACT DEN8.2'!$H$3:$P$151,4,FALSE),0)</f>
        <v>0</v>
      </c>
      <c r="AC45" s="98">
        <f>IFERROR(VLOOKUP($B45,'[4]ACT DEN8.2'!$H$3:$P$151,5,FALSE),0)</f>
        <v>0</v>
      </c>
      <c r="AD45" s="98">
        <f>IFERROR(VLOOKUP($B45,'[4]ACT DEN8.2'!$H$3:$P$151,6,FALSE),0)</f>
        <v>0</v>
      </c>
      <c r="AE45" s="98">
        <f>IFERROR(VLOOKUP($B45,'[4]ACT DEN8.2'!$H$3:$P$151,7,FALSE),0)</f>
        <v>0</v>
      </c>
      <c r="AF45" s="98">
        <f>IFERROR(VLOOKUP($B45,'[4]ACT DEN8.2'!$H$3:$P$151,8,FALSE),0)</f>
        <v>0</v>
      </c>
      <c r="AG45" s="86"/>
      <c r="AH45" s="86"/>
      <c r="AI45" s="88"/>
      <c r="AJ45" s="86"/>
      <c r="AK45" s="86"/>
      <c r="AL45" s="6">
        <f t="shared" si="2"/>
        <v>0</v>
      </c>
      <c r="AM45" s="98">
        <f>IFERROR(VLOOKUP($B45,'[4]ACT DEN8.2'!$Z$3:$AH$126,2,FALSE),0)</f>
        <v>0</v>
      </c>
      <c r="AN45" s="98">
        <f>IFERROR(VLOOKUP($B45,'[4]ACT DEN8.2'!$Z$3:$AH$126,3,FALSE),0)</f>
        <v>0</v>
      </c>
      <c r="AO45" s="98">
        <f>IFERROR(VLOOKUP($B45,'[4]ACT DEN8.2'!$Z$3:$AH$126,4,FALSE),0)</f>
        <v>0</v>
      </c>
      <c r="AP45" s="98">
        <f>IFERROR(VLOOKUP($B45,'[4]ACT DEN8.2'!$Z$3:$AH$126,5,FALSE),0)</f>
        <v>0</v>
      </c>
      <c r="AQ45" s="98">
        <f>IFERROR(VLOOKUP($B45,'[4]ACT DEN8.2'!$Z$3:$AH$126,6,FALSE),0)</f>
        <v>0</v>
      </c>
      <c r="AR45" s="98">
        <f>IFERROR(VLOOKUP($B45,'[4]ACT DEN8.2'!$Z$3:$AH$126,7,FALSE),0)</f>
        <v>0</v>
      </c>
      <c r="AS45" s="98">
        <f>IFERROR(VLOOKUP($B45,'[4]ACT DEN8.2'!$Z$3:$AH$126,8,FALSE),0)</f>
        <v>0</v>
      </c>
      <c r="AT45" s="86"/>
      <c r="AU45" s="86"/>
      <c r="AV45" s="86"/>
      <c r="AW45" s="86"/>
      <c r="AX45" s="86"/>
      <c r="AY45" s="6">
        <f t="shared" si="3"/>
        <v>0</v>
      </c>
    </row>
    <row r="46" spans="1:51" s="61" customFormat="1" ht="15" thickBot="1" x14ac:dyDescent="0.25">
      <c r="A46" s="1" t="s">
        <v>75</v>
      </c>
      <c r="B46" s="184" t="s">
        <v>73</v>
      </c>
      <c r="C46" s="59"/>
      <c r="D46" s="59"/>
      <c r="E46" s="98">
        <f>IFERROR(VLOOKUP($B46,'[4]NUM8.2'!$H$3:$P$174,2,FALSE),0)</f>
        <v>5</v>
      </c>
      <c r="F46" s="98">
        <f>IFERROR(VLOOKUP($B46,'[4]NUM8.2'!$H$3:$P$174,3,FALSE),0)</f>
        <v>6</v>
      </c>
      <c r="G46" s="98">
        <f>IFERROR(VLOOKUP($B46,'[4]NUM8.2'!$H$3:$P$174,4,FALSE),0)</f>
        <v>2</v>
      </c>
      <c r="H46" s="98">
        <f>IFERROR(VLOOKUP($B46,'[4]NUM8.2'!$H$3:$P$174,5,FALSE),0)</f>
        <v>3</v>
      </c>
      <c r="I46" s="98">
        <f>IFERROR(VLOOKUP($B46,'[4]NUM8.2'!$H$3:$P$174,6,FALSE),0)</f>
        <v>7</v>
      </c>
      <c r="J46" s="98">
        <f>IFERROR(VLOOKUP($B46,'[4]NUM8.2'!$H$3:$P$174,7,FALSE),0)</f>
        <v>17</v>
      </c>
      <c r="K46" s="98">
        <f>IFERROR(VLOOKUP($B46,'[4]NUM8.2'!$H$3:$P$174,8,FALSE),0)</f>
        <v>6</v>
      </c>
      <c r="L46" s="87"/>
      <c r="M46" s="87"/>
      <c r="N46" s="87"/>
      <c r="O46" s="86"/>
      <c r="P46" s="86"/>
      <c r="Q46" s="6">
        <f t="shared" si="23"/>
        <v>46</v>
      </c>
      <c r="R46" s="4"/>
      <c r="S46" s="6">
        <f>IFERROR(VLOOKUP($B46,'[1]DEN8.2'!$H$3:$J$159,2,FALSE),0)</f>
        <v>134</v>
      </c>
      <c r="T46" s="45">
        <f t="shared" si="24"/>
        <v>137</v>
      </c>
      <c r="U46" s="6">
        <f>IFERROR(VLOOKUP($B46,'[4]DEN8.2'!$H$3:$J$175,2,FALSE),0)</f>
        <v>128</v>
      </c>
      <c r="V46" s="57"/>
      <c r="W46" s="57"/>
      <c r="X46" s="131"/>
      <c r="Y46" s="5"/>
      <c r="Z46" s="98">
        <f>IFERROR(VLOOKUP($B46,'[4]ACT DEN8.2'!$H$3:$P$151,2,FALSE),0)</f>
        <v>0</v>
      </c>
      <c r="AA46" s="98">
        <f>IFERROR(VLOOKUP($B46,'[4]ACT DEN8.2'!$H$3:$P$151,3,FALSE),0)</f>
        <v>0</v>
      </c>
      <c r="AB46" s="98">
        <f>IFERROR(VLOOKUP($B46,'[4]ACT DEN8.2'!$H$3:$P$151,4,FALSE),0)</f>
        <v>1</v>
      </c>
      <c r="AC46" s="98">
        <f>IFERROR(VLOOKUP($B46,'[4]ACT DEN8.2'!$H$3:$P$151,5,FALSE),0)</f>
        <v>2</v>
      </c>
      <c r="AD46" s="98">
        <f>IFERROR(VLOOKUP($B46,'[4]ACT DEN8.2'!$H$3:$P$151,6,FALSE),0)</f>
        <v>1</v>
      </c>
      <c r="AE46" s="98">
        <f>IFERROR(VLOOKUP($B46,'[4]ACT DEN8.2'!$H$3:$P$151,7,FALSE),0)</f>
        <v>0</v>
      </c>
      <c r="AF46" s="98">
        <f>IFERROR(VLOOKUP($B46,'[4]ACT DEN8.2'!$H$3:$P$151,8,FALSE),0)</f>
        <v>0</v>
      </c>
      <c r="AG46" s="86"/>
      <c r="AH46" s="86"/>
      <c r="AI46" s="88"/>
      <c r="AJ46" s="86"/>
      <c r="AK46" s="86"/>
      <c r="AL46" s="6">
        <f t="shared" si="2"/>
        <v>4</v>
      </c>
      <c r="AM46" s="98">
        <f>IFERROR(VLOOKUP($B46,'[4]ACT DEN8.2'!$Z$3:$AH$126,2,FALSE),0)</f>
        <v>0</v>
      </c>
      <c r="AN46" s="98">
        <f>IFERROR(VLOOKUP($B46,'[4]ACT DEN8.2'!$Z$3:$AH$126,3,FALSE),0)</f>
        <v>0</v>
      </c>
      <c r="AO46" s="98">
        <f>IFERROR(VLOOKUP($B46,'[4]ACT DEN8.2'!$Z$3:$AH$126,4,FALSE),0)</f>
        <v>0</v>
      </c>
      <c r="AP46" s="98">
        <f>IFERROR(VLOOKUP($B46,'[4]ACT DEN8.2'!$Z$3:$AH$126,5,FALSE),0)</f>
        <v>0</v>
      </c>
      <c r="AQ46" s="98">
        <f>IFERROR(VLOOKUP($B46,'[4]ACT DEN8.2'!$Z$3:$AH$126,6,FALSE),0)</f>
        <v>0</v>
      </c>
      <c r="AR46" s="98">
        <f>IFERROR(VLOOKUP($B46,'[4]ACT DEN8.2'!$Z$3:$AH$126,7,FALSE),0)</f>
        <v>0</v>
      </c>
      <c r="AS46" s="98">
        <f>IFERROR(VLOOKUP($B46,'[4]ACT DEN8.2'!$Z$3:$AH$126,8,FALSE),0)</f>
        <v>0</v>
      </c>
      <c r="AT46" s="86"/>
      <c r="AU46" s="86"/>
      <c r="AV46" s="86"/>
      <c r="AW46" s="86"/>
      <c r="AX46" s="86"/>
      <c r="AY46" s="6">
        <f t="shared" si="3"/>
        <v>0</v>
      </c>
    </row>
    <row r="47" spans="1:51" s="61" customFormat="1" ht="15" thickBot="1" x14ac:dyDescent="0.25">
      <c r="A47" s="1" t="s">
        <v>75</v>
      </c>
      <c r="B47" s="184" t="s">
        <v>74</v>
      </c>
      <c r="C47" s="59"/>
      <c r="D47" s="59"/>
      <c r="E47" s="98">
        <f>IFERROR(VLOOKUP($B47,'[4]NUM8.2'!$H$3:$P$174,2,FALSE),0)</f>
        <v>3</v>
      </c>
      <c r="F47" s="98">
        <f>IFERROR(VLOOKUP($B47,'[4]NUM8.2'!$H$3:$P$174,3,FALSE),0)</f>
        <v>0</v>
      </c>
      <c r="G47" s="98">
        <f>IFERROR(VLOOKUP($B47,'[4]NUM8.2'!$H$3:$P$174,4,FALSE),0)</f>
        <v>3</v>
      </c>
      <c r="H47" s="98">
        <f>IFERROR(VLOOKUP($B47,'[4]NUM8.2'!$H$3:$P$174,5,FALSE),0)</f>
        <v>0</v>
      </c>
      <c r="I47" s="98">
        <f>IFERROR(VLOOKUP($B47,'[4]NUM8.2'!$H$3:$P$174,6,FALSE),0)</f>
        <v>3</v>
      </c>
      <c r="J47" s="98">
        <f>IFERROR(VLOOKUP($B47,'[4]NUM8.2'!$H$3:$P$174,7,FALSE),0)</f>
        <v>4</v>
      </c>
      <c r="K47" s="98">
        <f>IFERROR(VLOOKUP($B47,'[4]NUM8.2'!$H$3:$P$174,8,FALSE),0)</f>
        <v>1</v>
      </c>
      <c r="L47" s="87"/>
      <c r="M47" s="87"/>
      <c r="N47" s="87"/>
      <c r="O47" s="86"/>
      <c r="P47" s="86"/>
      <c r="Q47" s="6">
        <f t="shared" si="23"/>
        <v>14</v>
      </c>
      <c r="R47" s="4"/>
      <c r="S47" s="6">
        <f>IFERROR(VLOOKUP($B47,'[1]DEN8.2'!$H$3:$J$159,2,FALSE),0)</f>
        <v>18</v>
      </c>
      <c r="T47" s="45">
        <f t="shared" si="24"/>
        <v>18</v>
      </c>
      <c r="U47" s="6">
        <f>IFERROR(VLOOKUP($B47,'[4]DEN8.2'!$H$3:$J$175,2,FALSE),0)</f>
        <v>20</v>
      </c>
      <c r="V47" s="57"/>
      <c r="W47" s="57"/>
      <c r="X47" s="131"/>
      <c r="Y47" s="5"/>
      <c r="Z47" s="98">
        <f>IFERROR(VLOOKUP($B47,'[4]ACT DEN8.2'!$H$3:$P$151,2,FALSE),0)</f>
        <v>0</v>
      </c>
      <c r="AA47" s="98">
        <f>IFERROR(VLOOKUP($B47,'[4]ACT DEN8.2'!$H$3:$P$151,3,FALSE),0)</f>
        <v>0</v>
      </c>
      <c r="AB47" s="98">
        <f>IFERROR(VLOOKUP($B47,'[4]ACT DEN8.2'!$H$3:$P$151,4,FALSE),0)</f>
        <v>0</v>
      </c>
      <c r="AC47" s="98">
        <f>IFERROR(VLOOKUP($B47,'[4]ACT DEN8.2'!$H$3:$P$151,5,FALSE),0)</f>
        <v>0</v>
      </c>
      <c r="AD47" s="98">
        <f>IFERROR(VLOOKUP($B47,'[4]ACT DEN8.2'!$H$3:$P$151,6,FALSE),0)</f>
        <v>1</v>
      </c>
      <c r="AE47" s="98">
        <f>IFERROR(VLOOKUP($B47,'[4]ACT DEN8.2'!$H$3:$P$151,7,FALSE),0)</f>
        <v>0</v>
      </c>
      <c r="AF47" s="98">
        <f>IFERROR(VLOOKUP($B47,'[4]ACT DEN8.2'!$H$3:$P$151,8,FALSE),0)</f>
        <v>1</v>
      </c>
      <c r="AG47" s="86"/>
      <c r="AH47" s="86"/>
      <c r="AI47" s="88"/>
      <c r="AJ47" s="86"/>
      <c r="AK47" s="86"/>
      <c r="AL47" s="6">
        <f t="shared" si="2"/>
        <v>2</v>
      </c>
      <c r="AM47" s="98">
        <f>IFERROR(VLOOKUP($B47,'[4]ACT DEN8.2'!$Z$3:$AH$126,2,FALSE),0)</f>
        <v>0</v>
      </c>
      <c r="AN47" s="98">
        <f>IFERROR(VLOOKUP($B47,'[4]ACT DEN8.2'!$Z$3:$AH$126,3,FALSE),0)</f>
        <v>0</v>
      </c>
      <c r="AO47" s="98">
        <f>IFERROR(VLOOKUP($B47,'[4]ACT DEN8.2'!$Z$3:$AH$126,4,FALSE),0)</f>
        <v>0</v>
      </c>
      <c r="AP47" s="98">
        <f>IFERROR(VLOOKUP($B47,'[4]ACT DEN8.2'!$Z$3:$AH$126,5,FALSE),0)</f>
        <v>0</v>
      </c>
      <c r="AQ47" s="98">
        <f>IFERROR(VLOOKUP($B47,'[4]ACT DEN8.2'!$Z$3:$AH$126,6,FALSE),0)</f>
        <v>1</v>
      </c>
      <c r="AR47" s="98">
        <f>IFERROR(VLOOKUP($B47,'[4]ACT DEN8.2'!$Z$3:$AH$126,7,FALSE),0)</f>
        <v>0</v>
      </c>
      <c r="AS47" s="98">
        <f>IFERROR(VLOOKUP($B47,'[4]ACT DEN8.2'!$Z$3:$AH$126,8,FALSE),0)</f>
        <v>0</v>
      </c>
      <c r="AT47" s="86"/>
      <c r="AU47" s="86"/>
      <c r="AV47" s="86"/>
      <c r="AW47" s="86"/>
      <c r="AX47" s="86"/>
      <c r="AY47" s="6">
        <f t="shared" si="3"/>
        <v>1</v>
      </c>
    </row>
    <row r="48" spans="1:51" s="61" customFormat="1" ht="15" thickBot="1" x14ac:dyDescent="0.25">
      <c r="A48" s="351" t="s">
        <v>177</v>
      </c>
      <c r="B48" s="352"/>
      <c r="C48" s="276">
        <f>+D48/Metas!M76</f>
        <v>1.2930158094856914</v>
      </c>
      <c r="D48" s="17">
        <f>+Q48/R48</f>
        <v>0.22053231939163498</v>
      </c>
      <c r="E48" s="12">
        <f>SUM(E38:E47)</f>
        <v>17</v>
      </c>
      <c r="F48" s="12">
        <f t="shared" ref="F48:P48" si="25">SUM(F38:F47)</f>
        <v>29</v>
      </c>
      <c r="G48" s="12">
        <f t="shared" si="25"/>
        <v>28</v>
      </c>
      <c r="H48" s="12">
        <f t="shared" si="25"/>
        <v>29</v>
      </c>
      <c r="I48" s="12">
        <f t="shared" ref="I48:J48" si="26">SUM(I38:I47)</f>
        <v>21</v>
      </c>
      <c r="J48" s="12">
        <f t="shared" si="26"/>
        <v>85</v>
      </c>
      <c r="K48" s="12">
        <f t="shared" ref="K48" si="27">SUM(K38:K47)</f>
        <v>23</v>
      </c>
      <c r="L48" s="12">
        <f t="shared" si="25"/>
        <v>0</v>
      </c>
      <c r="M48" s="12">
        <f t="shared" si="25"/>
        <v>0</v>
      </c>
      <c r="N48" s="12">
        <f t="shared" si="25"/>
        <v>0</v>
      </c>
      <c r="O48" s="12">
        <f t="shared" si="25"/>
        <v>0</v>
      </c>
      <c r="P48" s="132">
        <f t="shared" si="25"/>
        <v>0</v>
      </c>
      <c r="Q48" s="12">
        <f>SUM(Q38:Q47)</f>
        <v>232</v>
      </c>
      <c r="R48" s="13">
        <f>+Y48-U48</f>
        <v>1052</v>
      </c>
      <c r="S48" s="12">
        <f t="shared" ref="S48:X48" si="28">SUM(S38:S47)</f>
        <v>547</v>
      </c>
      <c r="T48" s="12">
        <f t="shared" si="28"/>
        <v>555</v>
      </c>
      <c r="U48" s="12">
        <f t="shared" si="28"/>
        <v>609</v>
      </c>
      <c r="V48" s="11">
        <f t="shared" si="28"/>
        <v>0</v>
      </c>
      <c r="W48" s="42">
        <f t="shared" si="28"/>
        <v>0</v>
      </c>
      <c r="X48" s="42">
        <f t="shared" si="28"/>
        <v>0</v>
      </c>
      <c r="Y48" s="14">
        <v>1661</v>
      </c>
      <c r="Z48" s="11">
        <f>SUM(Z38:Z47)</f>
        <v>1</v>
      </c>
      <c r="AA48" s="11">
        <f t="shared" ref="AA48:AK48" si="29">SUM(AA38:AA47)</f>
        <v>0</v>
      </c>
      <c r="AB48" s="11">
        <f t="shared" si="29"/>
        <v>2</v>
      </c>
      <c r="AC48" s="11">
        <f t="shared" si="29"/>
        <v>5</v>
      </c>
      <c r="AD48" s="11">
        <f t="shared" ref="AD48" si="30">SUM(AD38:AD47)</f>
        <v>8</v>
      </c>
      <c r="AE48" s="11">
        <f t="shared" si="29"/>
        <v>3</v>
      </c>
      <c r="AF48" s="11">
        <f t="shared" si="29"/>
        <v>3</v>
      </c>
      <c r="AG48" s="11">
        <f t="shared" si="29"/>
        <v>0</v>
      </c>
      <c r="AH48" s="11">
        <f t="shared" si="29"/>
        <v>0</v>
      </c>
      <c r="AI48" s="11">
        <f t="shared" si="29"/>
        <v>0</v>
      </c>
      <c r="AJ48" s="11">
        <f t="shared" si="29"/>
        <v>0</v>
      </c>
      <c r="AK48" s="11">
        <f t="shared" si="29"/>
        <v>0</v>
      </c>
      <c r="AL48" s="11">
        <f t="shared" si="2"/>
        <v>22</v>
      </c>
      <c r="AM48" s="11">
        <f t="shared" ref="AM48:AX48" si="31">SUM(AM38:AM47)</f>
        <v>0</v>
      </c>
      <c r="AN48" s="11">
        <f t="shared" si="31"/>
        <v>0</v>
      </c>
      <c r="AO48" s="11">
        <f t="shared" si="31"/>
        <v>0</v>
      </c>
      <c r="AP48" s="11">
        <f t="shared" si="31"/>
        <v>0</v>
      </c>
      <c r="AQ48" s="11">
        <f t="shared" ref="AQ48" si="32">SUM(AQ38:AQ47)</f>
        <v>1</v>
      </c>
      <c r="AR48" s="11">
        <f t="shared" si="31"/>
        <v>0</v>
      </c>
      <c r="AS48" s="11">
        <f t="shared" si="31"/>
        <v>0</v>
      </c>
      <c r="AT48" s="11">
        <f t="shared" si="31"/>
        <v>0</v>
      </c>
      <c r="AU48" s="11">
        <f t="shared" si="31"/>
        <v>0</v>
      </c>
      <c r="AV48" s="11">
        <f t="shared" si="31"/>
        <v>0</v>
      </c>
      <c r="AW48" s="11">
        <f t="shared" si="31"/>
        <v>0</v>
      </c>
      <c r="AX48" s="11">
        <f t="shared" si="31"/>
        <v>0</v>
      </c>
      <c r="AY48" s="11">
        <f t="shared" si="3"/>
        <v>1</v>
      </c>
    </row>
    <row r="49" spans="1:51" s="61" customFormat="1" ht="15" thickBot="1" x14ac:dyDescent="0.25">
      <c r="A49" s="1" t="s">
        <v>89</v>
      </c>
      <c r="B49" s="184" t="s">
        <v>76</v>
      </c>
      <c r="C49" s="59"/>
      <c r="D49" s="59"/>
      <c r="E49" s="98">
        <f>IFERROR(VLOOKUP($B49,'[4]NUM8.2'!$H$3:$P$174,2,FALSE),0)</f>
        <v>11</v>
      </c>
      <c r="F49" s="98">
        <f>IFERROR(VLOOKUP($B49,'[4]NUM8.2'!$H$3:$P$174,3,FALSE),0)</f>
        <v>0</v>
      </c>
      <c r="G49" s="98">
        <f>IFERROR(VLOOKUP($B49,'[4]NUM8.2'!$H$3:$P$174,4,FALSE),0)</f>
        <v>0</v>
      </c>
      <c r="H49" s="98">
        <f>IFERROR(VLOOKUP($B49,'[4]NUM8.2'!$H$3:$P$174,5,FALSE),0)</f>
        <v>4</v>
      </c>
      <c r="I49" s="98">
        <f>IFERROR(VLOOKUP($B49,'[4]NUM8.2'!$H$3:$P$174,6,FALSE),0)</f>
        <v>5</v>
      </c>
      <c r="J49" s="98">
        <f>IFERROR(VLOOKUP($B49,'[4]NUM8.2'!$H$3:$P$174,7,FALSE),0)</f>
        <v>11</v>
      </c>
      <c r="K49" s="98">
        <f>IFERROR(VLOOKUP($B49,'[4]NUM8.2'!$H$3:$P$174,8,FALSE),0)</f>
        <v>3</v>
      </c>
      <c r="L49" s="87"/>
      <c r="M49" s="87"/>
      <c r="N49" s="87"/>
      <c r="O49" s="86"/>
      <c r="P49" s="86"/>
      <c r="Q49" s="6">
        <f t="shared" ref="Q49:Q61" si="33">SUM(E49:P49)</f>
        <v>34</v>
      </c>
      <c r="R49" s="4"/>
      <c r="S49" s="15">
        <f>IFERROR(VLOOKUP($B49,'[1]DEN8.2'!$H$3:$J$159,2,FALSE),0)</f>
        <v>333</v>
      </c>
      <c r="T49" s="45">
        <f t="shared" ref="T49:T61" si="34">+S49+(Z49+AA49+AB49+AC49)-(AM49+AN49+AO49+AP49)</f>
        <v>347</v>
      </c>
      <c r="U49" s="6">
        <f>IFERROR(VLOOKUP($B49,'[4]DEN8.2'!$H$3:$J$175,2,FALSE),0)</f>
        <v>349</v>
      </c>
      <c r="V49" s="57"/>
      <c r="W49" s="57"/>
      <c r="X49" s="131"/>
      <c r="Y49" s="5"/>
      <c r="Z49" s="98">
        <f>IFERROR(VLOOKUP($B49,'[4]ACT DEN8.2'!$H$3:$P$151,2,FALSE),0)</f>
        <v>2</v>
      </c>
      <c r="AA49" s="98">
        <f>IFERROR(VLOOKUP($B49,'[4]ACT DEN8.2'!$H$3:$P$151,3,FALSE),0)</f>
        <v>4</v>
      </c>
      <c r="AB49" s="98">
        <f>IFERROR(VLOOKUP($B49,'[4]ACT DEN8.2'!$H$3:$P$151,4,FALSE),0)</f>
        <v>2</v>
      </c>
      <c r="AC49" s="98">
        <f>IFERROR(VLOOKUP($B49,'[4]ACT DEN8.2'!$H$3:$P$151,5,FALSE),0)</f>
        <v>6</v>
      </c>
      <c r="AD49" s="98">
        <f>IFERROR(VLOOKUP($B49,'[4]ACT DEN8.2'!$H$3:$P$151,6,FALSE),0)</f>
        <v>7</v>
      </c>
      <c r="AE49" s="98">
        <f>IFERROR(VLOOKUP($B49,'[4]ACT DEN8.2'!$H$3:$P$151,7,FALSE),0)</f>
        <v>2</v>
      </c>
      <c r="AF49" s="98">
        <f>IFERROR(VLOOKUP($B49,'[4]ACT DEN8.2'!$H$3:$P$151,8,FALSE),0)</f>
        <v>9</v>
      </c>
      <c r="AG49" s="86"/>
      <c r="AH49" s="86"/>
      <c r="AI49" s="88"/>
      <c r="AJ49" s="86"/>
      <c r="AK49" s="2"/>
      <c r="AL49" s="6">
        <f t="shared" si="2"/>
        <v>32</v>
      </c>
      <c r="AM49" s="98">
        <f>IFERROR(VLOOKUP($B49,'[4]ACT DEN8.2'!$Z$3:$AH$126,2,FALSE),0)</f>
        <v>0</v>
      </c>
      <c r="AN49" s="98">
        <f>IFERROR(VLOOKUP($B49,'[4]ACT DEN8.2'!$Z$3:$AH$126,3,FALSE),0)</f>
        <v>0</v>
      </c>
      <c r="AO49" s="98">
        <f>IFERROR(VLOOKUP($B49,'[4]ACT DEN8.2'!$Z$3:$AH$126,4,FALSE),0)</f>
        <v>0</v>
      </c>
      <c r="AP49" s="98">
        <f>IFERROR(VLOOKUP($B49,'[4]ACT DEN8.2'!$Z$3:$AH$126,5,FALSE),0)</f>
        <v>0</v>
      </c>
      <c r="AQ49" s="98">
        <f>IFERROR(VLOOKUP($B49,'[4]ACT DEN8.2'!$Z$3:$AH$126,6,FALSE),0)</f>
        <v>0</v>
      </c>
      <c r="AR49" s="98">
        <f>IFERROR(VLOOKUP($B49,'[4]ACT DEN8.2'!$Z$3:$AH$126,7,FALSE),0)</f>
        <v>0</v>
      </c>
      <c r="AS49" s="98">
        <f>IFERROR(VLOOKUP($B49,'[4]ACT DEN8.2'!$Z$3:$AH$126,8,FALSE),0)</f>
        <v>0</v>
      </c>
      <c r="AT49" s="87"/>
      <c r="AU49" s="87"/>
      <c r="AV49" s="87"/>
      <c r="AW49" s="86"/>
      <c r="AX49" s="86"/>
      <c r="AY49" s="6">
        <f t="shared" si="3"/>
        <v>0</v>
      </c>
    </row>
    <row r="50" spans="1:51" s="61" customFormat="1" ht="15" thickBot="1" x14ac:dyDescent="0.25">
      <c r="A50" s="1" t="s">
        <v>89</v>
      </c>
      <c r="B50" s="184" t="s">
        <v>77</v>
      </c>
      <c r="C50" s="59"/>
      <c r="D50" s="59"/>
      <c r="E50" s="98">
        <f>IFERROR(VLOOKUP($B50,'[4]NUM8.2'!$H$3:$P$174,2,FALSE),0)</f>
        <v>2</v>
      </c>
      <c r="F50" s="98">
        <f>IFERROR(VLOOKUP($B50,'[4]NUM8.2'!$H$3:$P$174,3,FALSE),0)</f>
        <v>1</v>
      </c>
      <c r="G50" s="98">
        <f>IFERROR(VLOOKUP($B50,'[4]NUM8.2'!$H$3:$P$174,4,FALSE),0)</f>
        <v>3</v>
      </c>
      <c r="H50" s="98">
        <f>IFERROR(VLOOKUP($B50,'[4]NUM8.2'!$H$3:$P$174,5,FALSE),0)</f>
        <v>7</v>
      </c>
      <c r="I50" s="98">
        <f>IFERROR(VLOOKUP($B50,'[4]NUM8.2'!$H$3:$P$174,6,FALSE),0)</f>
        <v>0</v>
      </c>
      <c r="J50" s="98">
        <f>IFERROR(VLOOKUP($B50,'[4]NUM8.2'!$H$3:$P$174,7,FALSE),0)</f>
        <v>0</v>
      </c>
      <c r="K50" s="98">
        <f>IFERROR(VLOOKUP($B50,'[4]NUM8.2'!$H$3:$P$174,8,FALSE),0)</f>
        <v>10</v>
      </c>
      <c r="L50" s="87"/>
      <c r="M50" s="87"/>
      <c r="N50" s="87"/>
      <c r="O50" s="86"/>
      <c r="P50" s="86"/>
      <c r="Q50" s="6">
        <f t="shared" si="33"/>
        <v>23</v>
      </c>
      <c r="R50" s="4"/>
      <c r="S50" s="15">
        <f>IFERROR(VLOOKUP($B50,'[1]DEN8.2'!$H$3:$J$159,2,FALSE),0)</f>
        <v>53</v>
      </c>
      <c r="T50" s="45">
        <f t="shared" si="34"/>
        <v>53</v>
      </c>
      <c r="U50" s="6">
        <f>IFERROR(VLOOKUP($B50,'[4]DEN8.2'!$H$3:$J$175,2,FALSE),0)</f>
        <v>48</v>
      </c>
      <c r="V50" s="57"/>
      <c r="W50" s="57"/>
      <c r="X50" s="131"/>
      <c r="Y50" s="5"/>
      <c r="Z50" s="98">
        <f>IFERROR(VLOOKUP($B50,'[4]ACT DEN8.2'!$H$3:$P$151,2,FALSE),0)</f>
        <v>0</v>
      </c>
      <c r="AA50" s="98">
        <f>IFERROR(VLOOKUP($B50,'[4]ACT DEN8.2'!$H$3:$P$151,3,FALSE),0)</f>
        <v>0</v>
      </c>
      <c r="AB50" s="98">
        <f>IFERROR(VLOOKUP($B50,'[4]ACT DEN8.2'!$H$3:$P$151,4,FALSE),0)</f>
        <v>0</v>
      </c>
      <c r="AC50" s="98">
        <f>IFERROR(VLOOKUP($B50,'[4]ACT DEN8.2'!$H$3:$P$151,5,FALSE),0)</f>
        <v>0</v>
      </c>
      <c r="AD50" s="98">
        <f>IFERROR(VLOOKUP($B50,'[4]ACT DEN8.2'!$H$3:$P$151,6,FALSE),0)</f>
        <v>0</v>
      </c>
      <c r="AE50" s="98">
        <f>IFERROR(VLOOKUP($B50,'[4]ACT DEN8.2'!$H$3:$P$151,7,FALSE),0)</f>
        <v>0</v>
      </c>
      <c r="AF50" s="98">
        <f>IFERROR(VLOOKUP($B50,'[4]ACT DEN8.2'!$H$3:$P$151,8,FALSE),0)</f>
        <v>0</v>
      </c>
      <c r="AG50" s="86"/>
      <c r="AH50" s="86"/>
      <c r="AI50" s="88"/>
      <c r="AJ50" s="86"/>
      <c r="AK50" s="2"/>
      <c r="AL50" s="6">
        <f t="shared" si="2"/>
        <v>0</v>
      </c>
      <c r="AM50" s="98">
        <f>IFERROR(VLOOKUP($B50,'[4]ACT DEN8.2'!$Z$3:$AH$126,2,FALSE),0)</f>
        <v>0</v>
      </c>
      <c r="AN50" s="98">
        <f>IFERROR(VLOOKUP($B50,'[4]ACT DEN8.2'!$Z$3:$AH$126,3,FALSE),0)</f>
        <v>0</v>
      </c>
      <c r="AO50" s="98">
        <f>IFERROR(VLOOKUP($B50,'[4]ACT DEN8.2'!$Z$3:$AH$126,4,FALSE),0)</f>
        <v>0</v>
      </c>
      <c r="AP50" s="98">
        <f>IFERROR(VLOOKUP($B50,'[4]ACT DEN8.2'!$Z$3:$AH$126,5,FALSE),0)</f>
        <v>0</v>
      </c>
      <c r="AQ50" s="98">
        <f>IFERROR(VLOOKUP($B50,'[4]ACT DEN8.2'!$Z$3:$AH$126,6,FALSE),0)</f>
        <v>0</v>
      </c>
      <c r="AR50" s="98">
        <f>IFERROR(VLOOKUP($B50,'[4]ACT DEN8.2'!$Z$3:$AH$126,7,FALSE),0)</f>
        <v>0</v>
      </c>
      <c r="AS50" s="98">
        <f>IFERROR(VLOOKUP($B50,'[4]ACT DEN8.2'!$Z$3:$AH$126,8,FALSE),0)</f>
        <v>0</v>
      </c>
      <c r="AT50" s="87"/>
      <c r="AU50" s="87"/>
      <c r="AV50" s="87"/>
      <c r="AW50" s="86"/>
      <c r="AX50" s="86"/>
      <c r="AY50" s="6">
        <f t="shared" si="3"/>
        <v>0</v>
      </c>
    </row>
    <row r="51" spans="1:51" s="61" customFormat="1" ht="15" thickBot="1" x14ac:dyDescent="0.25">
      <c r="A51" s="1" t="s">
        <v>89</v>
      </c>
      <c r="B51" s="184" t="s">
        <v>78</v>
      </c>
      <c r="C51" s="59"/>
      <c r="D51" s="59"/>
      <c r="E51" s="98">
        <f>IFERROR(VLOOKUP($B51,'[4]NUM8.2'!$H$3:$P$174,2,FALSE),0)</f>
        <v>2</v>
      </c>
      <c r="F51" s="98">
        <f>IFERROR(VLOOKUP($B51,'[4]NUM8.2'!$H$3:$P$174,3,FALSE),0)</f>
        <v>1</v>
      </c>
      <c r="G51" s="98">
        <f>IFERROR(VLOOKUP($B51,'[4]NUM8.2'!$H$3:$P$174,4,FALSE),0)</f>
        <v>0</v>
      </c>
      <c r="H51" s="98">
        <f>IFERROR(VLOOKUP($B51,'[4]NUM8.2'!$H$3:$P$174,5,FALSE),0)</f>
        <v>0</v>
      </c>
      <c r="I51" s="98">
        <f>IFERROR(VLOOKUP($B51,'[4]NUM8.2'!$H$3:$P$174,6,FALSE),0)</f>
        <v>0</v>
      </c>
      <c r="J51" s="98">
        <f>IFERROR(VLOOKUP($B51,'[4]NUM8.2'!$H$3:$P$174,7,FALSE),0)</f>
        <v>1</v>
      </c>
      <c r="K51" s="98">
        <f>IFERROR(VLOOKUP($B51,'[4]NUM8.2'!$H$3:$P$174,8,FALSE),0)</f>
        <v>1</v>
      </c>
      <c r="L51" s="87"/>
      <c r="M51" s="87"/>
      <c r="N51" s="87"/>
      <c r="O51" s="86"/>
      <c r="P51" s="86"/>
      <c r="Q51" s="6">
        <f t="shared" si="33"/>
        <v>5</v>
      </c>
      <c r="R51" s="4"/>
      <c r="S51" s="15">
        <f>IFERROR(VLOOKUP($B51,'[1]DEN8.2'!$H$3:$J$159,2,FALSE),0)</f>
        <v>40</v>
      </c>
      <c r="T51" s="45">
        <f t="shared" si="34"/>
        <v>41</v>
      </c>
      <c r="U51" s="6">
        <f>IFERROR(VLOOKUP($B51,'[4]DEN8.2'!$H$3:$J$175,2,FALSE),0)</f>
        <v>33</v>
      </c>
      <c r="V51" s="57"/>
      <c r="W51" s="57"/>
      <c r="X51" s="131"/>
      <c r="Y51" s="5"/>
      <c r="Z51" s="98">
        <f>IFERROR(VLOOKUP($B51,'[4]ACT DEN8.2'!$H$3:$P$151,2,FALSE),0)</f>
        <v>0</v>
      </c>
      <c r="AA51" s="98">
        <f>IFERROR(VLOOKUP($B51,'[4]ACT DEN8.2'!$H$3:$P$151,3,FALSE),0)</f>
        <v>0</v>
      </c>
      <c r="AB51" s="98">
        <f>IFERROR(VLOOKUP($B51,'[4]ACT DEN8.2'!$H$3:$P$151,4,FALSE),0)</f>
        <v>0</v>
      </c>
      <c r="AC51" s="98">
        <f>IFERROR(VLOOKUP($B51,'[4]ACT DEN8.2'!$H$3:$P$151,5,FALSE),0)</f>
        <v>1</v>
      </c>
      <c r="AD51" s="98">
        <f>IFERROR(VLOOKUP($B51,'[4]ACT DEN8.2'!$H$3:$P$151,6,FALSE),0)</f>
        <v>0</v>
      </c>
      <c r="AE51" s="98">
        <f>IFERROR(VLOOKUP($B51,'[4]ACT DEN8.2'!$H$3:$P$151,7,FALSE),0)</f>
        <v>0</v>
      </c>
      <c r="AF51" s="98">
        <f>IFERROR(VLOOKUP($B51,'[4]ACT DEN8.2'!$H$3:$P$151,8,FALSE),0)</f>
        <v>0</v>
      </c>
      <c r="AG51" s="86"/>
      <c r="AH51" s="86"/>
      <c r="AI51" s="88"/>
      <c r="AJ51" s="86"/>
      <c r="AK51" s="2"/>
      <c r="AL51" s="6">
        <f t="shared" si="2"/>
        <v>1</v>
      </c>
      <c r="AM51" s="98">
        <f>IFERROR(VLOOKUP($B51,'[4]ACT DEN8.2'!$Z$3:$AH$126,2,FALSE),0)</f>
        <v>0</v>
      </c>
      <c r="AN51" s="98">
        <f>IFERROR(VLOOKUP($B51,'[4]ACT DEN8.2'!$Z$3:$AH$126,3,FALSE),0)</f>
        <v>0</v>
      </c>
      <c r="AO51" s="98">
        <f>IFERROR(VLOOKUP($B51,'[4]ACT DEN8.2'!$Z$3:$AH$126,4,FALSE),0)</f>
        <v>0</v>
      </c>
      <c r="AP51" s="98">
        <f>IFERROR(VLOOKUP($B51,'[4]ACT DEN8.2'!$Z$3:$AH$126,5,FALSE),0)</f>
        <v>0</v>
      </c>
      <c r="AQ51" s="98">
        <f>IFERROR(VLOOKUP($B51,'[4]ACT DEN8.2'!$Z$3:$AH$126,6,FALSE),0)</f>
        <v>0</v>
      </c>
      <c r="AR51" s="98">
        <f>IFERROR(VLOOKUP($B51,'[4]ACT DEN8.2'!$Z$3:$AH$126,7,FALSE),0)</f>
        <v>0</v>
      </c>
      <c r="AS51" s="98">
        <f>IFERROR(VLOOKUP($B51,'[4]ACT DEN8.2'!$Z$3:$AH$126,8,FALSE),0)</f>
        <v>0</v>
      </c>
      <c r="AT51" s="87"/>
      <c r="AU51" s="87"/>
      <c r="AV51" s="87"/>
      <c r="AW51" s="86"/>
      <c r="AX51" s="86"/>
      <c r="AY51" s="6">
        <f t="shared" si="3"/>
        <v>0</v>
      </c>
    </row>
    <row r="52" spans="1:51" s="61" customFormat="1" ht="15" thickBot="1" x14ac:dyDescent="0.25">
      <c r="A52" s="1" t="s">
        <v>89</v>
      </c>
      <c r="B52" s="184" t="s">
        <v>79</v>
      </c>
      <c r="C52" s="59"/>
      <c r="D52" s="59"/>
      <c r="E52" s="98">
        <f>IFERROR(VLOOKUP($B52,'[4]NUM8.2'!$H$3:$P$174,2,FALSE),0)</f>
        <v>0</v>
      </c>
      <c r="F52" s="98">
        <f>IFERROR(VLOOKUP($B52,'[4]NUM8.2'!$H$3:$P$174,3,FALSE),0)</f>
        <v>1</v>
      </c>
      <c r="G52" s="98">
        <f>IFERROR(VLOOKUP($B52,'[4]NUM8.2'!$H$3:$P$174,4,FALSE),0)</f>
        <v>2</v>
      </c>
      <c r="H52" s="98">
        <f>IFERROR(VLOOKUP($B52,'[4]NUM8.2'!$H$3:$P$174,5,FALSE),0)</f>
        <v>1</v>
      </c>
      <c r="I52" s="98">
        <f>IFERROR(VLOOKUP($B52,'[4]NUM8.2'!$H$3:$P$174,6,FALSE),0)</f>
        <v>0</v>
      </c>
      <c r="J52" s="98">
        <f>IFERROR(VLOOKUP($B52,'[4]NUM8.2'!$H$3:$P$174,7,FALSE),0)</f>
        <v>3</v>
      </c>
      <c r="K52" s="98">
        <f>IFERROR(VLOOKUP($B52,'[4]NUM8.2'!$H$3:$P$174,8,FALSE),0)</f>
        <v>2</v>
      </c>
      <c r="L52" s="87"/>
      <c r="M52" s="87"/>
      <c r="N52" s="87"/>
      <c r="O52" s="86"/>
      <c r="P52" s="86"/>
      <c r="Q52" s="6">
        <f t="shared" si="33"/>
        <v>9</v>
      </c>
      <c r="R52" s="4"/>
      <c r="S52" s="15">
        <f>IFERROR(VLOOKUP($B52,'[1]DEN8.2'!$H$3:$J$159,2,FALSE),0)</f>
        <v>34</v>
      </c>
      <c r="T52" s="45">
        <f t="shared" si="34"/>
        <v>34</v>
      </c>
      <c r="U52" s="6">
        <f>IFERROR(VLOOKUP($B52,'[4]DEN8.2'!$H$3:$J$175,2,FALSE),0)</f>
        <v>23</v>
      </c>
      <c r="V52" s="57"/>
      <c r="W52" s="57"/>
      <c r="X52" s="131"/>
      <c r="Y52" s="5"/>
      <c r="Z52" s="98">
        <f>IFERROR(VLOOKUP($B52,'[4]ACT DEN8.2'!$H$3:$P$151,2,FALSE),0)</f>
        <v>0</v>
      </c>
      <c r="AA52" s="98">
        <f>IFERROR(VLOOKUP($B52,'[4]ACT DEN8.2'!$H$3:$P$151,3,FALSE),0)</f>
        <v>0</v>
      </c>
      <c r="AB52" s="98">
        <f>IFERROR(VLOOKUP($B52,'[4]ACT DEN8.2'!$H$3:$P$151,4,FALSE),0)</f>
        <v>0</v>
      </c>
      <c r="AC52" s="98">
        <f>IFERROR(VLOOKUP($B52,'[4]ACT DEN8.2'!$H$3:$P$151,5,FALSE),0)</f>
        <v>0</v>
      </c>
      <c r="AD52" s="98">
        <f>IFERROR(VLOOKUP($B52,'[4]ACT DEN8.2'!$H$3:$P$151,6,FALSE),0)</f>
        <v>0</v>
      </c>
      <c r="AE52" s="98">
        <f>IFERROR(VLOOKUP($B52,'[4]ACT DEN8.2'!$H$3:$P$151,7,FALSE),0)</f>
        <v>0</v>
      </c>
      <c r="AF52" s="98">
        <f>IFERROR(VLOOKUP($B52,'[4]ACT DEN8.2'!$H$3:$P$151,8,FALSE),0)</f>
        <v>0</v>
      </c>
      <c r="AG52" s="86"/>
      <c r="AH52" s="86"/>
      <c r="AI52" s="88"/>
      <c r="AJ52" s="86"/>
      <c r="AK52" s="2"/>
      <c r="AL52" s="6">
        <f t="shared" si="2"/>
        <v>0</v>
      </c>
      <c r="AM52" s="98">
        <f>IFERROR(VLOOKUP($B52,'[4]ACT DEN8.2'!$Z$3:$AH$126,2,FALSE),0)</f>
        <v>0</v>
      </c>
      <c r="AN52" s="98">
        <f>IFERROR(VLOOKUP($B52,'[4]ACT DEN8.2'!$Z$3:$AH$126,3,FALSE),0)</f>
        <v>0</v>
      </c>
      <c r="AO52" s="98">
        <f>IFERROR(VLOOKUP($B52,'[4]ACT DEN8.2'!$Z$3:$AH$126,4,FALSE),0)</f>
        <v>0</v>
      </c>
      <c r="AP52" s="98">
        <f>IFERROR(VLOOKUP($B52,'[4]ACT DEN8.2'!$Z$3:$AH$126,5,FALSE),0)</f>
        <v>0</v>
      </c>
      <c r="AQ52" s="98">
        <f>IFERROR(VLOOKUP($B52,'[4]ACT DEN8.2'!$Z$3:$AH$126,6,FALSE),0)</f>
        <v>0</v>
      </c>
      <c r="AR52" s="98">
        <f>IFERROR(VLOOKUP($B52,'[4]ACT DEN8.2'!$Z$3:$AH$126,7,FALSE),0)</f>
        <v>0</v>
      </c>
      <c r="AS52" s="98">
        <f>IFERROR(VLOOKUP($B52,'[4]ACT DEN8.2'!$Z$3:$AH$126,8,FALSE),0)</f>
        <v>0</v>
      </c>
      <c r="AT52" s="87"/>
      <c r="AU52" s="87"/>
      <c r="AV52" s="87"/>
      <c r="AW52" s="86"/>
      <c r="AX52" s="86"/>
      <c r="AY52" s="6">
        <f t="shared" si="3"/>
        <v>0</v>
      </c>
    </row>
    <row r="53" spans="1:51" s="61" customFormat="1" ht="15" thickBot="1" x14ac:dyDescent="0.25">
      <c r="A53" s="1" t="s">
        <v>89</v>
      </c>
      <c r="B53" s="184" t="s">
        <v>80</v>
      </c>
      <c r="C53" s="59"/>
      <c r="D53" s="59"/>
      <c r="E53" s="98">
        <f>IFERROR(VLOOKUP($B53,'[4]NUM8.2'!$H$3:$P$174,2,FALSE),0)</f>
        <v>0</v>
      </c>
      <c r="F53" s="98">
        <f>IFERROR(VLOOKUP($B53,'[4]NUM8.2'!$H$3:$P$174,3,FALSE),0)</f>
        <v>0</v>
      </c>
      <c r="G53" s="98">
        <f>IFERROR(VLOOKUP($B53,'[4]NUM8.2'!$H$3:$P$174,4,FALSE),0)</f>
        <v>0</v>
      </c>
      <c r="H53" s="98">
        <f>IFERROR(VLOOKUP($B53,'[4]NUM8.2'!$H$3:$P$174,5,FALSE),0)</f>
        <v>0</v>
      </c>
      <c r="I53" s="98">
        <f>IFERROR(VLOOKUP($B53,'[4]NUM8.2'!$H$3:$P$174,6,FALSE),0)</f>
        <v>0</v>
      </c>
      <c r="J53" s="98">
        <f>IFERROR(VLOOKUP($B53,'[4]NUM8.2'!$H$3:$P$174,7,FALSE),0)</f>
        <v>0</v>
      </c>
      <c r="K53" s="98">
        <f>IFERROR(VLOOKUP($B53,'[4]NUM8.2'!$H$3:$P$174,8,FALSE),0)</f>
        <v>0</v>
      </c>
      <c r="L53" s="87"/>
      <c r="M53" s="87"/>
      <c r="N53" s="87"/>
      <c r="O53" s="86"/>
      <c r="P53" s="86"/>
      <c r="Q53" s="6">
        <f t="shared" si="33"/>
        <v>0</v>
      </c>
      <c r="R53" s="4"/>
      <c r="S53" s="15">
        <f>IFERROR(VLOOKUP($B53,'[1]DEN8.2'!$H$3:$J$159,2,FALSE),0)</f>
        <v>6</v>
      </c>
      <c r="T53" s="45">
        <f t="shared" si="34"/>
        <v>6</v>
      </c>
      <c r="U53" s="6">
        <f>IFERROR(VLOOKUP($B53,'[4]DEN8.2'!$H$3:$J$175,2,FALSE),0)</f>
        <v>3</v>
      </c>
      <c r="V53" s="57"/>
      <c r="W53" s="57"/>
      <c r="X53" s="131"/>
      <c r="Y53" s="5"/>
      <c r="Z53" s="98">
        <f>IFERROR(VLOOKUP($B53,'[4]ACT DEN8.2'!$H$3:$P$151,2,FALSE),0)</f>
        <v>0</v>
      </c>
      <c r="AA53" s="98">
        <f>IFERROR(VLOOKUP($B53,'[4]ACT DEN8.2'!$H$3:$P$151,3,FALSE),0)</f>
        <v>0</v>
      </c>
      <c r="AB53" s="98">
        <f>IFERROR(VLOOKUP($B53,'[4]ACT DEN8.2'!$H$3:$P$151,4,FALSE),0)</f>
        <v>0</v>
      </c>
      <c r="AC53" s="98">
        <f>IFERROR(VLOOKUP($B53,'[4]ACT DEN8.2'!$H$3:$P$151,5,FALSE),0)</f>
        <v>0</v>
      </c>
      <c r="AD53" s="98">
        <f>IFERROR(VLOOKUP($B53,'[4]ACT DEN8.2'!$H$3:$P$151,6,FALSE),0)</f>
        <v>0</v>
      </c>
      <c r="AE53" s="98">
        <f>IFERROR(VLOOKUP($B53,'[4]ACT DEN8.2'!$H$3:$P$151,7,FALSE),0)</f>
        <v>0</v>
      </c>
      <c r="AF53" s="98">
        <f>IFERROR(VLOOKUP($B53,'[4]ACT DEN8.2'!$H$3:$P$151,8,FALSE),0)</f>
        <v>0</v>
      </c>
      <c r="AG53" s="86"/>
      <c r="AH53" s="86"/>
      <c r="AI53" s="88"/>
      <c r="AJ53" s="86"/>
      <c r="AK53" s="2"/>
      <c r="AL53" s="6">
        <f t="shared" si="2"/>
        <v>0</v>
      </c>
      <c r="AM53" s="98">
        <f>IFERROR(VLOOKUP($B53,'[4]ACT DEN8.2'!$Z$3:$AH$126,2,FALSE),0)</f>
        <v>0</v>
      </c>
      <c r="AN53" s="98">
        <f>IFERROR(VLOOKUP($B53,'[4]ACT DEN8.2'!$Z$3:$AH$126,3,FALSE),0)</f>
        <v>0</v>
      </c>
      <c r="AO53" s="98">
        <f>IFERROR(VLOOKUP($B53,'[4]ACT DEN8.2'!$Z$3:$AH$126,4,FALSE),0)</f>
        <v>0</v>
      </c>
      <c r="AP53" s="98">
        <f>IFERROR(VLOOKUP($B53,'[4]ACT DEN8.2'!$Z$3:$AH$126,5,FALSE),0)</f>
        <v>0</v>
      </c>
      <c r="AQ53" s="98">
        <f>IFERROR(VLOOKUP($B53,'[4]ACT DEN8.2'!$Z$3:$AH$126,6,FALSE),0)</f>
        <v>0</v>
      </c>
      <c r="AR53" s="98">
        <f>IFERROR(VLOOKUP($B53,'[4]ACT DEN8.2'!$Z$3:$AH$126,7,FALSE),0)</f>
        <v>0</v>
      </c>
      <c r="AS53" s="98">
        <f>IFERROR(VLOOKUP($B53,'[4]ACT DEN8.2'!$Z$3:$AH$126,8,FALSE),0)</f>
        <v>0</v>
      </c>
      <c r="AT53" s="87"/>
      <c r="AU53" s="87"/>
      <c r="AV53" s="87"/>
      <c r="AW53" s="86"/>
      <c r="AX53" s="86"/>
      <c r="AY53" s="6">
        <f t="shared" si="3"/>
        <v>0</v>
      </c>
    </row>
    <row r="54" spans="1:51" s="61" customFormat="1" ht="15" thickBot="1" x14ac:dyDescent="0.25">
      <c r="A54" s="1" t="s">
        <v>89</v>
      </c>
      <c r="B54" s="184" t="s">
        <v>81</v>
      </c>
      <c r="C54" s="59"/>
      <c r="D54" s="59"/>
      <c r="E54" s="98">
        <f>IFERROR(VLOOKUP($B54,'[4]NUM8.2'!$H$3:$P$174,2,FALSE),0)</f>
        <v>0</v>
      </c>
      <c r="F54" s="98">
        <f>IFERROR(VLOOKUP($B54,'[4]NUM8.2'!$H$3:$P$174,3,FALSE),0)</f>
        <v>1</v>
      </c>
      <c r="G54" s="98">
        <f>IFERROR(VLOOKUP($B54,'[4]NUM8.2'!$H$3:$P$174,4,FALSE),0)</f>
        <v>4</v>
      </c>
      <c r="H54" s="98">
        <f>IFERROR(VLOOKUP($B54,'[4]NUM8.2'!$H$3:$P$174,5,FALSE),0)</f>
        <v>3</v>
      </c>
      <c r="I54" s="98">
        <f>IFERROR(VLOOKUP($B54,'[4]NUM8.2'!$H$3:$P$174,6,FALSE),0)</f>
        <v>0</v>
      </c>
      <c r="J54" s="98">
        <f>IFERROR(VLOOKUP($B54,'[4]NUM8.2'!$H$3:$P$174,7,FALSE),0)</f>
        <v>1</v>
      </c>
      <c r="K54" s="98">
        <f>IFERROR(VLOOKUP($B54,'[4]NUM8.2'!$H$3:$P$174,8,FALSE),0)</f>
        <v>1</v>
      </c>
      <c r="L54" s="87"/>
      <c r="M54" s="87"/>
      <c r="N54" s="87"/>
      <c r="O54" s="86"/>
      <c r="P54" s="86"/>
      <c r="Q54" s="6">
        <f t="shared" si="33"/>
        <v>10</v>
      </c>
      <c r="R54" s="4"/>
      <c r="S54" s="15">
        <f>IFERROR(VLOOKUP($B54,'[1]DEN8.2'!$H$3:$J$159,2,FALSE),0)</f>
        <v>27</v>
      </c>
      <c r="T54" s="45">
        <f t="shared" si="34"/>
        <v>27</v>
      </c>
      <c r="U54" s="6">
        <f>IFERROR(VLOOKUP($B54,'[4]DEN8.2'!$H$3:$J$175,2,FALSE),0)</f>
        <v>22</v>
      </c>
      <c r="V54" s="57"/>
      <c r="W54" s="57"/>
      <c r="X54" s="131"/>
      <c r="Y54" s="5"/>
      <c r="Z54" s="98">
        <f>IFERROR(VLOOKUP($B54,'[4]ACT DEN8.2'!$H$3:$P$151,2,FALSE),0)</f>
        <v>0</v>
      </c>
      <c r="AA54" s="98">
        <f>IFERROR(VLOOKUP($B54,'[4]ACT DEN8.2'!$H$3:$P$151,3,FALSE),0)</f>
        <v>0</v>
      </c>
      <c r="AB54" s="98">
        <f>IFERROR(VLOOKUP($B54,'[4]ACT DEN8.2'!$H$3:$P$151,4,FALSE),0)</f>
        <v>0</v>
      </c>
      <c r="AC54" s="98">
        <f>IFERROR(VLOOKUP($B54,'[4]ACT DEN8.2'!$H$3:$P$151,5,FALSE),0)</f>
        <v>0</v>
      </c>
      <c r="AD54" s="98">
        <f>IFERROR(VLOOKUP($B54,'[4]ACT DEN8.2'!$H$3:$P$151,6,FALSE),0)</f>
        <v>0</v>
      </c>
      <c r="AE54" s="98">
        <f>IFERROR(VLOOKUP($B54,'[4]ACT DEN8.2'!$H$3:$P$151,7,FALSE),0)</f>
        <v>0</v>
      </c>
      <c r="AF54" s="98">
        <f>IFERROR(VLOOKUP($B54,'[4]ACT DEN8.2'!$H$3:$P$151,8,FALSE),0)</f>
        <v>0</v>
      </c>
      <c r="AG54" s="86"/>
      <c r="AH54" s="86"/>
      <c r="AI54" s="88"/>
      <c r="AJ54" s="86"/>
      <c r="AK54" s="2"/>
      <c r="AL54" s="6">
        <f t="shared" si="2"/>
        <v>0</v>
      </c>
      <c r="AM54" s="98">
        <f>IFERROR(VLOOKUP($B54,'[4]ACT DEN8.2'!$Z$3:$AH$126,2,FALSE),0)</f>
        <v>0</v>
      </c>
      <c r="AN54" s="98">
        <f>IFERROR(VLOOKUP($B54,'[4]ACT DEN8.2'!$Z$3:$AH$126,3,FALSE),0)</f>
        <v>0</v>
      </c>
      <c r="AO54" s="98">
        <f>IFERROR(VLOOKUP($B54,'[4]ACT DEN8.2'!$Z$3:$AH$126,4,FALSE),0)</f>
        <v>0</v>
      </c>
      <c r="AP54" s="98">
        <f>IFERROR(VLOOKUP($B54,'[4]ACT DEN8.2'!$Z$3:$AH$126,5,FALSE),0)</f>
        <v>0</v>
      </c>
      <c r="AQ54" s="98">
        <f>IFERROR(VLOOKUP($B54,'[4]ACT DEN8.2'!$Z$3:$AH$126,6,FALSE),0)</f>
        <v>0</v>
      </c>
      <c r="AR54" s="98">
        <f>IFERROR(VLOOKUP($B54,'[4]ACT DEN8.2'!$Z$3:$AH$126,7,FALSE),0)</f>
        <v>0</v>
      </c>
      <c r="AS54" s="98">
        <f>IFERROR(VLOOKUP($B54,'[4]ACT DEN8.2'!$Z$3:$AH$126,8,FALSE),0)</f>
        <v>0</v>
      </c>
      <c r="AT54" s="87"/>
      <c r="AU54" s="87"/>
      <c r="AV54" s="87"/>
      <c r="AW54" s="86"/>
      <c r="AX54" s="86"/>
      <c r="AY54" s="6">
        <f t="shared" si="3"/>
        <v>0</v>
      </c>
    </row>
    <row r="55" spans="1:51" s="61" customFormat="1" ht="15" thickBot="1" x14ac:dyDescent="0.25">
      <c r="A55" s="1" t="s">
        <v>89</v>
      </c>
      <c r="B55" s="184" t="s">
        <v>82</v>
      </c>
      <c r="C55" s="59"/>
      <c r="D55" s="59"/>
      <c r="E55" s="98">
        <f>IFERROR(VLOOKUP($B55,'[4]NUM8.2'!$H$3:$P$174,2,FALSE),0)</f>
        <v>0</v>
      </c>
      <c r="F55" s="98">
        <f>IFERROR(VLOOKUP($B55,'[4]NUM8.2'!$H$3:$P$174,3,FALSE),0)</f>
        <v>0</v>
      </c>
      <c r="G55" s="98">
        <f>IFERROR(VLOOKUP($B55,'[4]NUM8.2'!$H$3:$P$174,4,FALSE),0)</f>
        <v>0</v>
      </c>
      <c r="H55" s="98">
        <f>IFERROR(VLOOKUP($B55,'[4]NUM8.2'!$H$3:$P$174,5,FALSE),0)</f>
        <v>0</v>
      </c>
      <c r="I55" s="98">
        <f>IFERROR(VLOOKUP($B55,'[4]NUM8.2'!$H$3:$P$174,6,FALSE),0)</f>
        <v>3</v>
      </c>
      <c r="J55" s="98">
        <f>IFERROR(VLOOKUP($B55,'[4]NUM8.2'!$H$3:$P$174,7,FALSE),0)</f>
        <v>0</v>
      </c>
      <c r="K55" s="98">
        <f>IFERROR(VLOOKUP($B55,'[4]NUM8.2'!$H$3:$P$174,8,FALSE),0)</f>
        <v>4</v>
      </c>
      <c r="L55" s="87"/>
      <c r="M55" s="87"/>
      <c r="N55" s="87"/>
      <c r="O55" s="86"/>
      <c r="P55" s="86"/>
      <c r="Q55" s="6">
        <f t="shared" si="33"/>
        <v>7</v>
      </c>
      <c r="R55" s="4"/>
      <c r="S55" s="15">
        <f>IFERROR(VLOOKUP($B55,'[1]DEN8.2'!$H$3:$J$159,2,FALSE),0)</f>
        <v>34</v>
      </c>
      <c r="T55" s="45">
        <f t="shared" si="34"/>
        <v>34</v>
      </c>
      <c r="U55" s="6">
        <f>IFERROR(VLOOKUP($B55,'[4]DEN8.2'!$H$3:$J$175,2,FALSE),0)</f>
        <v>36</v>
      </c>
      <c r="V55" s="57"/>
      <c r="W55" s="57"/>
      <c r="X55" s="131"/>
      <c r="Y55" s="5"/>
      <c r="Z55" s="98">
        <f>IFERROR(VLOOKUP($B55,'[4]ACT DEN8.2'!$H$3:$P$151,2,FALSE),0)</f>
        <v>0</v>
      </c>
      <c r="AA55" s="98">
        <f>IFERROR(VLOOKUP($B55,'[4]ACT DEN8.2'!$H$3:$P$151,3,FALSE),0)</f>
        <v>0</v>
      </c>
      <c r="AB55" s="98">
        <f>IFERROR(VLOOKUP($B55,'[4]ACT DEN8.2'!$H$3:$P$151,4,FALSE),0)</f>
        <v>0</v>
      </c>
      <c r="AC55" s="98">
        <f>IFERROR(VLOOKUP($B55,'[4]ACT DEN8.2'!$H$3:$P$151,5,FALSE),0)</f>
        <v>0</v>
      </c>
      <c r="AD55" s="98">
        <f>IFERROR(VLOOKUP($B55,'[4]ACT DEN8.2'!$H$3:$P$151,6,FALSE),0)</f>
        <v>0</v>
      </c>
      <c r="AE55" s="98">
        <f>IFERROR(VLOOKUP($B55,'[4]ACT DEN8.2'!$H$3:$P$151,7,FALSE),0)</f>
        <v>3</v>
      </c>
      <c r="AF55" s="98">
        <f>IFERROR(VLOOKUP($B55,'[4]ACT DEN8.2'!$H$3:$P$151,8,FALSE),0)</f>
        <v>1</v>
      </c>
      <c r="AG55" s="86"/>
      <c r="AH55" s="86"/>
      <c r="AI55" s="88"/>
      <c r="AJ55" s="86"/>
      <c r="AK55" s="2"/>
      <c r="AL55" s="6">
        <f t="shared" si="2"/>
        <v>4</v>
      </c>
      <c r="AM55" s="98">
        <f>IFERROR(VLOOKUP($B55,'[4]ACT DEN8.2'!$Z$3:$AH$126,2,FALSE),0)</f>
        <v>0</v>
      </c>
      <c r="AN55" s="98">
        <f>IFERROR(VLOOKUP($B55,'[4]ACT DEN8.2'!$Z$3:$AH$126,3,FALSE),0)</f>
        <v>0</v>
      </c>
      <c r="AO55" s="98">
        <f>IFERROR(VLOOKUP($B55,'[4]ACT DEN8.2'!$Z$3:$AH$126,4,FALSE),0)</f>
        <v>0</v>
      </c>
      <c r="AP55" s="98">
        <f>IFERROR(VLOOKUP($B55,'[4]ACT DEN8.2'!$Z$3:$AH$126,5,FALSE),0)</f>
        <v>0</v>
      </c>
      <c r="AQ55" s="98">
        <f>IFERROR(VLOOKUP($B55,'[4]ACT DEN8.2'!$Z$3:$AH$126,6,FALSE),0)</f>
        <v>0</v>
      </c>
      <c r="AR55" s="98">
        <f>IFERROR(VLOOKUP($B55,'[4]ACT DEN8.2'!$Z$3:$AH$126,7,FALSE),0)</f>
        <v>0</v>
      </c>
      <c r="AS55" s="98">
        <f>IFERROR(VLOOKUP($B55,'[4]ACT DEN8.2'!$Z$3:$AH$126,8,FALSE),0)</f>
        <v>0</v>
      </c>
      <c r="AT55" s="87"/>
      <c r="AU55" s="87"/>
      <c r="AV55" s="87"/>
      <c r="AW55" s="86"/>
      <c r="AX55" s="86"/>
      <c r="AY55" s="6">
        <f t="shared" si="3"/>
        <v>0</v>
      </c>
    </row>
    <row r="56" spans="1:51" s="61" customFormat="1" ht="15" thickBot="1" x14ac:dyDescent="0.25">
      <c r="A56" s="1" t="s">
        <v>89</v>
      </c>
      <c r="B56" s="184" t="s">
        <v>83</v>
      </c>
      <c r="C56" s="59"/>
      <c r="D56" s="59"/>
      <c r="E56" s="98">
        <f>IFERROR(VLOOKUP($B56,'[4]NUM8.2'!$H$3:$P$174,2,FALSE),0)</f>
        <v>0</v>
      </c>
      <c r="F56" s="98">
        <f>IFERROR(VLOOKUP($B56,'[4]NUM8.2'!$H$3:$P$174,3,FALSE),0)</f>
        <v>0</v>
      </c>
      <c r="G56" s="98">
        <f>IFERROR(VLOOKUP($B56,'[4]NUM8.2'!$H$3:$P$174,4,FALSE),0)</f>
        <v>1</v>
      </c>
      <c r="H56" s="98">
        <f>IFERROR(VLOOKUP($B56,'[4]NUM8.2'!$H$3:$P$174,5,FALSE),0)</f>
        <v>0</v>
      </c>
      <c r="I56" s="98">
        <f>IFERROR(VLOOKUP($B56,'[4]NUM8.2'!$H$3:$P$174,6,FALSE),0)</f>
        <v>0</v>
      </c>
      <c r="J56" s="98">
        <f>IFERROR(VLOOKUP($B56,'[4]NUM8.2'!$H$3:$P$174,7,FALSE),0)</f>
        <v>1</v>
      </c>
      <c r="K56" s="98">
        <f>IFERROR(VLOOKUP($B56,'[4]NUM8.2'!$H$3:$P$174,8,FALSE),0)</f>
        <v>0</v>
      </c>
      <c r="L56" s="87"/>
      <c r="M56" s="87"/>
      <c r="N56" s="87"/>
      <c r="O56" s="86"/>
      <c r="P56" s="86"/>
      <c r="Q56" s="6">
        <f t="shared" si="33"/>
        <v>2</v>
      </c>
      <c r="R56" s="4"/>
      <c r="S56" s="15">
        <f>IFERROR(VLOOKUP($B56,'[1]DEN8.2'!$H$3:$J$159,2,FALSE),0)</f>
        <v>15</v>
      </c>
      <c r="T56" s="45">
        <f t="shared" si="34"/>
        <v>15</v>
      </c>
      <c r="U56" s="6">
        <f>IFERROR(VLOOKUP($B56,'[4]DEN8.2'!$H$3:$J$175,2,FALSE),0)</f>
        <v>11</v>
      </c>
      <c r="V56" s="57"/>
      <c r="W56" s="57"/>
      <c r="X56" s="131"/>
      <c r="Y56" s="5"/>
      <c r="Z56" s="98">
        <f>IFERROR(VLOOKUP($B56,'[4]ACT DEN8.2'!$H$3:$P$151,2,FALSE),0)</f>
        <v>0</v>
      </c>
      <c r="AA56" s="98">
        <f>IFERROR(VLOOKUP($B56,'[4]ACT DEN8.2'!$H$3:$P$151,3,FALSE),0)</f>
        <v>0</v>
      </c>
      <c r="AB56" s="98">
        <f>IFERROR(VLOOKUP($B56,'[4]ACT DEN8.2'!$H$3:$P$151,4,FALSE),0)</f>
        <v>0</v>
      </c>
      <c r="AC56" s="98">
        <f>IFERROR(VLOOKUP($B56,'[4]ACT DEN8.2'!$H$3:$P$151,5,FALSE),0)</f>
        <v>0</v>
      </c>
      <c r="AD56" s="98">
        <f>IFERROR(VLOOKUP($B56,'[4]ACT DEN8.2'!$H$3:$P$151,6,FALSE),0)</f>
        <v>0</v>
      </c>
      <c r="AE56" s="98">
        <f>IFERROR(VLOOKUP($B56,'[4]ACT DEN8.2'!$H$3:$P$151,7,FALSE),0)</f>
        <v>0</v>
      </c>
      <c r="AF56" s="98">
        <f>IFERROR(VLOOKUP($B56,'[4]ACT DEN8.2'!$H$3:$P$151,8,FALSE),0)</f>
        <v>0</v>
      </c>
      <c r="AG56" s="86"/>
      <c r="AH56" s="86"/>
      <c r="AI56" s="88"/>
      <c r="AJ56" s="86"/>
      <c r="AK56" s="2"/>
      <c r="AL56" s="6">
        <f t="shared" si="2"/>
        <v>0</v>
      </c>
      <c r="AM56" s="98">
        <f>IFERROR(VLOOKUP($B56,'[4]ACT DEN8.2'!$Z$3:$AH$126,2,FALSE),0)</f>
        <v>0</v>
      </c>
      <c r="AN56" s="98">
        <f>IFERROR(VLOOKUP($B56,'[4]ACT DEN8.2'!$Z$3:$AH$126,3,FALSE),0)</f>
        <v>0</v>
      </c>
      <c r="AO56" s="98">
        <f>IFERROR(VLOOKUP($B56,'[4]ACT DEN8.2'!$Z$3:$AH$126,4,FALSE),0)</f>
        <v>0</v>
      </c>
      <c r="AP56" s="98">
        <f>IFERROR(VLOOKUP($B56,'[4]ACT DEN8.2'!$Z$3:$AH$126,5,FALSE),0)</f>
        <v>0</v>
      </c>
      <c r="AQ56" s="98">
        <f>IFERROR(VLOOKUP($B56,'[4]ACT DEN8.2'!$Z$3:$AH$126,6,FALSE),0)</f>
        <v>0</v>
      </c>
      <c r="AR56" s="98">
        <f>IFERROR(VLOOKUP($B56,'[4]ACT DEN8.2'!$Z$3:$AH$126,7,FALSE),0)</f>
        <v>0</v>
      </c>
      <c r="AS56" s="98">
        <f>IFERROR(VLOOKUP($B56,'[4]ACT DEN8.2'!$Z$3:$AH$126,8,FALSE),0)</f>
        <v>0</v>
      </c>
      <c r="AT56" s="87"/>
      <c r="AU56" s="87"/>
      <c r="AV56" s="87"/>
      <c r="AW56" s="86"/>
      <c r="AX56" s="86"/>
      <c r="AY56" s="6">
        <f t="shared" si="3"/>
        <v>0</v>
      </c>
    </row>
    <row r="57" spans="1:51" s="61" customFormat="1" ht="15" thickBot="1" x14ac:dyDescent="0.25">
      <c r="A57" s="1" t="s">
        <v>89</v>
      </c>
      <c r="B57" s="184" t="s">
        <v>84</v>
      </c>
      <c r="C57" s="59"/>
      <c r="D57" s="59"/>
      <c r="E57" s="98">
        <f>IFERROR(VLOOKUP($B57,'[4]NUM8.2'!$H$3:$P$174,2,FALSE),0)</f>
        <v>4</v>
      </c>
      <c r="F57" s="98">
        <f>IFERROR(VLOOKUP($B57,'[4]NUM8.2'!$H$3:$P$174,3,FALSE),0)</f>
        <v>0</v>
      </c>
      <c r="G57" s="98">
        <f>IFERROR(VLOOKUP($B57,'[4]NUM8.2'!$H$3:$P$174,4,FALSE),0)</f>
        <v>11</v>
      </c>
      <c r="H57" s="98">
        <f>IFERROR(VLOOKUP($B57,'[4]NUM8.2'!$H$3:$P$174,5,FALSE),0)</f>
        <v>0</v>
      </c>
      <c r="I57" s="98">
        <f>IFERROR(VLOOKUP($B57,'[4]NUM8.2'!$H$3:$P$174,6,FALSE),0)</f>
        <v>0</v>
      </c>
      <c r="J57" s="98">
        <f>IFERROR(VLOOKUP($B57,'[4]NUM8.2'!$H$3:$P$174,7,FALSE),0)</f>
        <v>0</v>
      </c>
      <c r="K57" s="98">
        <f>IFERROR(VLOOKUP($B57,'[4]NUM8.2'!$H$3:$P$174,8,FALSE),0)</f>
        <v>0</v>
      </c>
      <c r="L57" s="87"/>
      <c r="M57" s="87"/>
      <c r="N57" s="87"/>
      <c r="O57" s="86"/>
      <c r="P57" s="86"/>
      <c r="Q57" s="6">
        <f t="shared" si="33"/>
        <v>15</v>
      </c>
      <c r="R57" s="4"/>
      <c r="S57" s="15">
        <f>IFERROR(VLOOKUP($B57,'[1]DEN8.2'!$H$3:$J$159,2,FALSE),0)</f>
        <v>53</v>
      </c>
      <c r="T57" s="45">
        <f t="shared" si="34"/>
        <v>54</v>
      </c>
      <c r="U57" s="6">
        <f>IFERROR(VLOOKUP($B57,'[4]DEN8.2'!$H$3:$J$175,2,FALSE),0)</f>
        <v>47</v>
      </c>
      <c r="V57" s="57"/>
      <c r="W57" s="57"/>
      <c r="X57" s="131"/>
      <c r="Y57" s="5"/>
      <c r="Z57" s="98">
        <f>IFERROR(VLOOKUP($B57,'[4]ACT DEN8.2'!$H$3:$P$151,2,FALSE),0)</f>
        <v>0</v>
      </c>
      <c r="AA57" s="98">
        <f>IFERROR(VLOOKUP($B57,'[4]ACT DEN8.2'!$H$3:$P$151,3,FALSE),0)</f>
        <v>0</v>
      </c>
      <c r="AB57" s="98">
        <f>IFERROR(VLOOKUP($B57,'[4]ACT DEN8.2'!$H$3:$P$151,4,FALSE),0)</f>
        <v>2</v>
      </c>
      <c r="AC57" s="98">
        <f>IFERROR(VLOOKUP($B57,'[4]ACT DEN8.2'!$H$3:$P$151,5,FALSE),0)</f>
        <v>0</v>
      </c>
      <c r="AD57" s="98">
        <f>IFERROR(VLOOKUP($B57,'[4]ACT DEN8.2'!$H$3:$P$151,6,FALSE),0)</f>
        <v>0</v>
      </c>
      <c r="AE57" s="98">
        <f>IFERROR(VLOOKUP($B57,'[4]ACT DEN8.2'!$H$3:$P$151,7,FALSE),0)</f>
        <v>0</v>
      </c>
      <c r="AF57" s="98">
        <f>IFERROR(VLOOKUP($B57,'[4]ACT DEN8.2'!$H$3:$P$151,8,FALSE),0)</f>
        <v>0</v>
      </c>
      <c r="AG57" s="86"/>
      <c r="AH57" s="86"/>
      <c r="AI57" s="88"/>
      <c r="AJ57" s="86"/>
      <c r="AK57" s="2"/>
      <c r="AL57" s="6">
        <f t="shared" si="2"/>
        <v>2</v>
      </c>
      <c r="AM57" s="98">
        <f>IFERROR(VLOOKUP($B57,'[4]ACT DEN8.2'!$Z$3:$AH$126,2,FALSE),0)</f>
        <v>0</v>
      </c>
      <c r="AN57" s="98">
        <f>IFERROR(VLOOKUP($B57,'[4]ACT DEN8.2'!$Z$3:$AH$126,3,FALSE),0)</f>
        <v>0</v>
      </c>
      <c r="AO57" s="98">
        <f>IFERROR(VLOOKUP($B57,'[4]ACT DEN8.2'!$Z$3:$AH$126,4,FALSE),0)</f>
        <v>1</v>
      </c>
      <c r="AP57" s="98">
        <f>IFERROR(VLOOKUP($B57,'[4]ACT DEN8.2'!$Z$3:$AH$126,5,FALSE),0)</f>
        <v>0</v>
      </c>
      <c r="AQ57" s="98">
        <f>IFERROR(VLOOKUP($B57,'[4]ACT DEN8.2'!$Z$3:$AH$126,6,FALSE),0)</f>
        <v>0</v>
      </c>
      <c r="AR57" s="98">
        <f>IFERROR(VLOOKUP($B57,'[4]ACT DEN8.2'!$Z$3:$AH$126,7,FALSE),0)</f>
        <v>0</v>
      </c>
      <c r="AS57" s="98">
        <f>IFERROR(VLOOKUP($B57,'[4]ACT DEN8.2'!$Z$3:$AH$126,8,FALSE),0)</f>
        <v>0</v>
      </c>
      <c r="AT57" s="87"/>
      <c r="AU57" s="87"/>
      <c r="AV57" s="87"/>
      <c r="AW57" s="86"/>
      <c r="AX57" s="86"/>
      <c r="AY57" s="6">
        <f t="shared" si="3"/>
        <v>1</v>
      </c>
    </row>
    <row r="58" spans="1:51" s="61" customFormat="1" ht="15" thickBot="1" x14ac:dyDescent="0.25">
      <c r="A58" s="1" t="s">
        <v>89</v>
      </c>
      <c r="B58" s="184" t="s">
        <v>85</v>
      </c>
      <c r="C58" s="59"/>
      <c r="D58" s="59"/>
      <c r="E58" s="98">
        <f>IFERROR(VLOOKUP($B58,'[4]NUM8.2'!$H$3:$P$174,2,FALSE),0)</f>
        <v>7</v>
      </c>
      <c r="F58" s="98">
        <f>IFERROR(VLOOKUP($B58,'[4]NUM8.2'!$H$3:$P$174,3,FALSE),0)</f>
        <v>4</v>
      </c>
      <c r="G58" s="98">
        <f>IFERROR(VLOOKUP($B58,'[4]NUM8.2'!$H$3:$P$174,4,FALSE),0)</f>
        <v>0</v>
      </c>
      <c r="H58" s="98">
        <f>IFERROR(VLOOKUP($B58,'[4]NUM8.2'!$H$3:$P$174,5,FALSE),0)</f>
        <v>3</v>
      </c>
      <c r="I58" s="98">
        <f>IFERROR(VLOOKUP($B58,'[4]NUM8.2'!$H$3:$P$174,6,FALSE),0)</f>
        <v>1</v>
      </c>
      <c r="J58" s="98">
        <f>IFERROR(VLOOKUP($B58,'[4]NUM8.2'!$H$3:$P$174,7,FALSE),0)</f>
        <v>0</v>
      </c>
      <c r="K58" s="98">
        <f>IFERROR(VLOOKUP($B58,'[4]NUM8.2'!$H$3:$P$174,8,FALSE),0)</f>
        <v>0</v>
      </c>
      <c r="L58" s="87"/>
      <c r="M58" s="87"/>
      <c r="N58" s="87"/>
      <c r="O58" s="86"/>
      <c r="P58" s="86"/>
      <c r="Q58" s="6">
        <f t="shared" si="33"/>
        <v>15</v>
      </c>
      <c r="R58" s="4"/>
      <c r="S58" s="15">
        <f>IFERROR(VLOOKUP($B58,'[1]DEN8.2'!$H$3:$J$159,2,FALSE),0)</f>
        <v>22</v>
      </c>
      <c r="T58" s="45">
        <f t="shared" si="34"/>
        <v>22</v>
      </c>
      <c r="U58" s="6">
        <f>IFERROR(VLOOKUP($B58,'[4]DEN8.2'!$H$3:$J$175,2,FALSE),0)</f>
        <v>18</v>
      </c>
      <c r="V58" s="57"/>
      <c r="W58" s="57"/>
      <c r="X58" s="131"/>
      <c r="Y58" s="5"/>
      <c r="Z58" s="98">
        <f>IFERROR(VLOOKUP($B58,'[4]ACT DEN8.2'!$H$3:$P$151,2,FALSE),0)</f>
        <v>0</v>
      </c>
      <c r="AA58" s="98">
        <f>IFERROR(VLOOKUP($B58,'[4]ACT DEN8.2'!$H$3:$P$151,3,FALSE),0)</f>
        <v>0</v>
      </c>
      <c r="AB58" s="98">
        <f>IFERROR(VLOOKUP($B58,'[4]ACT DEN8.2'!$H$3:$P$151,4,FALSE),0)</f>
        <v>0</v>
      </c>
      <c r="AC58" s="98">
        <f>IFERROR(VLOOKUP($B58,'[4]ACT DEN8.2'!$H$3:$P$151,5,FALSE),0)</f>
        <v>0</v>
      </c>
      <c r="AD58" s="98">
        <f>IFERROR(VLOOKUP($B58,'[4]ACT DEN8.2'!$H$3:$P$151,6,FALSE),0)</f>
        <v>0</v>
      </c>
      <c r="AE58" s="98">
        <f>IFERROR(VLOOKUP($B58,'[4]ACT DEN8.2'!$H$3:$P$151,7,FALSE),0)</f>
        <v>0</v>
      </c>
      <c r="AF58" s="98">
        <f>IFERROR(VLOOKUP($B58,'[4]ACT DEN8.2'!$H$3:$P$151,8,FALSE),0)</f>
        <v>0</v>
      </c>
      <c r="AG58" s="86"/>
      <c r="AH58" s="86"/>
      <c r="AI58" s="88"/>
      <c r="AJ58" s="86"/>
      <c r="AK58" s="2"/>
      <c r="AL58" s="6">
        <f t="shared" si="2"/>
        <v>0</v>
      </c>
      <c r="AM58" s="98">
        <f>IFERROR(VLOOKUP($B58,'[4]ACT DEN8.2'!$Z$3:$AH$126,2,FALSE),0)</f>
        <v>0</v>
      </c>
      <c r="AN58" s="98">
        <f>IFERROR(VLOOKUP($B58,'[4]ACT DEN8.2'!$Z$3:$AH$126,3,FALSE),0)</f>
        <v>0</v>
      </c>
      <c r="AO58" s="98">
        <f>IFERROR(VLOOKUP($B58,'[4]ACT DEN8.2'!$Z$3:$AH$126,4,FALSE),0)</f>
        <v>0</v>
      </c>
      <c r="AP58" s="98">
        <f>IFERROR(VLOOKUP($B58,'[4]ACT DEN8.2'!$Z$3:$AH$126,5,FALSE),0)</f>
        <v>0</v>
      </c>
      <c r="AQ58" s="98">
        <f>IFERROR(VLOOKUP($B58,'[4]ACT DEN8.2'!$Z$3:$AH$126,6,FALSE),0)</f>
        <v>0</v>
      </c>
      <c r="AR58" s="98">
        <f>IFERROR(VLOOKUP($B58,'[4]ACT DEN8.2'!$Z$3:$AH$126,7,FALSE),0)</f>
        <v>0</v>
      </c>
      <c r="AS58" s="98">
        <f>IFERROR(VLOOKUP($B58,'[4]ACT DEN8.2'!$Z$3:$AH$126,8,FALSE),0)</f>
        <v>0</v>
      </c>
      <c r="AT58" s="87"/>
      <c r="AU58" s="87"/>
      <c r="AV58" s="87"/>
      <c r="AW58" s="86"/>
      <c r="AX58" s="86"/>
      <c r="AY58" s="6">
        <f t="shared" si="3"/>
        <v>0</v>
      </c>
    </row>
    <row r="59" spans="1:51" s="61" customFormat="1" ht="15" thickBot="1" x14ac:dyDescent="0.25">
      <c r="A59" s="1" t="s">
        <v>89</v>
      </c>
      <c r="B59" s="184" t="s">
        <v>86</v>
      </c>
      <c r="C59" s="59"/>
      <c r="D59" s="59"/>
      <c r="E59" s="98">
        <f>IFERROR(VLOOKUP($B59,'[4]NUM8.2'!$H$3:$P$174,2,FALSE),0)</f>
        <v>0</v>
      </c>
      <c r="F59" s="98">
        <f>IFERROR(VLOOKUP($B59,'[4]NUM8.2'!$H$3:$P$174,3,FALSE),0)</f>
        <v>2</v>
      </c>
      <c r="G59" s="98">
        <f>IFERROR(VLOOKUP($B59,'[4]NUM8.2'!$H$3:$P$174,4,FALSE),0)</f>
        <v>5</v>
      </c>
      <c r="H59" s="98">
        <f>IFERROR(VLOOKUP($B59,'[4]NUM8.2'!$H$3:$P$174,5,FALSE),0)</f>
        <v>3</v>
      </c>
      <c r="I59" s="98">
        <f>IFERROR(VLOOKUP($B59,'[4]NUM8.2'!$H$3:$P$174,6,FALSE),0)</f>
        <v>1</v>
      </c>
      <c r="J59" s="98">
        <f>IFERROR(VLOOKUP($B59,'[4]NUM8.2'!$H$3:$P$174,7,FALSE),0)</f>
        <v>2</v>
      </c>
      <c r="K59" s="98">
        <f>IFERROR(VLOOKUP($B59,'[4]NUM8.2'!$H$3:$P$174,8,FALSE),0)</f>
        <v>1</v>
      </c>
      <c r="L59" s="87"/>
      <c r="M59" s="87"/>
      <c r="N59" s="87"/>
      <c r="O59" s="86"/>
      <c r="P59" s="86"/>
      <c r="Q59" s="6">
        <f t="shared" si="33"/>
        <v>14</v>
      </c>
      <c r="R59" s="4"/>
      <c r="S59" s="15">
        <f>IFERROR(VLOOKUP($B59,'[1]DEN8.2'!$H$3:$J$159,2,FALSE),0)</f>
        <v>81</v>
      </c>
      <c r="T59" s="45">
        <f t="shared" si="34"/>
        <v>81</v>
      </c>
      <c r="U59" s="6">
        <f>IFERROR(VLOOKUP($B59,'[4]DEN8.2'!$H$3:$J$175,2,FALSE),0)</f>
        <v>39</v>
      </c>
      <c r="V59" s="57"/>
      <c r="W59" s="57"/>
      <c r="X59" s="131"/>
      <c r="Y59" s="5"/>
      <c r="Z59" s="98">
        <f>IFERROR(VLOOKUP($B59,'[4]ACT DEN8.2'!$H$3:$P$151,2,FALSE),0)</f>
        <v>0</v>
      </c>
      <c r="AA59" s="98">
        <f>IFERROR(VLOOKUP($B59,'[4]ACT DEN8.2'!$H$3:$P$151,3,FALSE),0)</f>
        <v>0</v>
      </c>
      <c r="AB59" s="98">
        <f>IFERROR(VLOOKUP($B59,'[4]ACT DEN8.2'!$H$3:$P$151,4,FALSE),0)</f>
        <v>0</v>
      </c>
      <c r="AC59" s="98">
        <f>IFERROR(VLOOKUP($B59,'[4]ACT DEN8.2'!$H$3:$P$151,5,FALSE),0)</f>
        <v>0</v>
      </c>
      <c r="AD59" s="98">
        <f>IFERROR(VLOOKUP($B59,'[4]ACT DEN8.2'!$H$3:$P$151,6,FALSE),0)</f>
        <v>0</v>
      </c>
      <c r="AE59" s="98">
        <f>IFERROR(VLOOKUP($B59,'[4]ACT DEN8.2'!$H$3:$P$151,7,FALSE),0)</f>
        <v>0</v>
      </c>
      <c r="AF59" s="98">
        <f>IFERROR(VLOOKUP($B59,'[4]ACT DEN8.2'!$H$3:$P$151,8,FALSE),0)</f>
        <v>0</v>
      </c>
      <c r="AG59" s="86"/>
      <c r="AH59" s="86"/>
      <c r="AI59" s="88"/>
      <c r="AJ59" s="86"/>
      <c r="AK59" s="2"/>
      <c r="AL59" s="6">
        <f t="shared" si="2"/>
        <v>0</v>
      </c>
      <c r="AM59" s="98">
        <f>IFERROR(VLOOKUP($B59,'[4]ACT DEN8.2'!$Z$3:$AH$126,2,FALSE),0)</f>
        <v>0</v>
      </c>
      <c r="AN59" s="98">
        <f>IFERROR(VLOOKUP($B59,'[4]ACT DEN8.2'!$Z$3:$AH$126,3,FALSE),0)</f>
        <v>0</v>
      </c>
      <c r="AO59" s="98">
        <f>IFERROR(VLOOKUP($B59,'[4]ACT DEN8.2'!$Z$3:$AH$126,4,FALSE),0)</f>
        <v>0</v>
      </c>
      <c r="AP59" s="98">
        <f>IFERROR(VLOOKUP($B59,'[4]ACT DEN8.2'!$Z$3:$AH$126,5,FALSE),0)</f>
        <v>0</v>
      </c>
      <c r="AQ59" s="98">
        <f>IFERROR(VLOOKUP($B59,'[4]ACT DEN8.2'!$Z$3:$AH$126,6,FALSE),0)</f>
        <v>0</v>
      </c>
      <c r="AR59" s="98">
        <f>IFERROR(VLOOKUP($B59,'[4]ACT DEN8.2'!$Z$3:$AH$126,7,FALSE),0)</f>
        <v>0</v>
      </c>
      <c r="AS59" s="98">
        <f>IFERROR(VLOOKUP($B59,'[4]ACT DEN8.2'!$Z$3:$AH$126,8,FALSE),0)</f>
        <v>0</v>
      </c>
      <c r="AT59" s="87"/>
      <c r="AU59" s="87"/>
      <c r="AV59" s="87"/>
      <c r="AW59" s="86"/>
      <c r="AX59" s="86"/>
      <c r="AY59" s="6">
        <f t="shared" si="3"/>
        <v>0</v>
      </c>
    </row>
    <row r="60" spans="1:51" s="61" customFormat="1" ht="15" thickBot="1" x14ac:dyDescent="0.25">
      <c r="A60" s="1" t="s">
        <v>89</v>
      </c>
      <c r="B60" s="184" t="s">
        <v>87</v>
      </c>
      <c r="C60" s="59"/>
      <c r="D60" s="59"/>
      <c r="E60" s="98">
        <f>IFERROR(VLOOKUP($B60,'[4]NUM8.2'!$H$3:$P$174,2,FALSE),0)</f>
        <v>0</v>
      </c>
      <c r="F60" s="98">
        <f>IFERROR(VLOOKUP($B60,'[4]NUM8.2'!$H$3:$P$174,3,FALSE),0)</f>
        <v>0</v>
      </c>
      <c r="G60" s="98">
        <f>IFERROR(VLOOKUP($B60,'[4]NUM8.2'!$H$3:$P$174,4,FALSE),0)</f>
        <v>1</v>
      </c>
      <c r="H60" s="98">
        <f>IFERROR(VLOOKUP($B60,'[4]NUM8.2'!$H$3:$P$174,5,FALSE),0)</f>
        <v>1</v>
      </c>
      <c r="I60" s="98">
        <f>IFERROR(VLOOKUP($B60,'[4]NUM8.2'!$H$3:$P$174,6,FALSE),0)</f>
        <v>0</v>
      </c>
      <c r="J60" s="98">
        <f>IFERROR(VLOOKUP($B60,'[4]NUM8.2'!$H$3:$P$174,7,FALSE),0)</f>
        <v>0</v>
      </c>
      <c r="K60" s="98">
        <f>IFERROR(VLOOKUP($B60,'[4]NUM8.2'!$H$3:$P$174,8,FALSE),0)</f>
        <v>0</v>
      </c>
      <c r="L60" s="87"/>
      <c r="M60" s="87"/>
      <c r="N60" s="87"/>
      <c r="O60" s="86"/>
      <c r="P60" s="86"/>
      <c r="Q60" s="6">
        <f t="shared" si="33"/>
        <v>2</v>
      </c>
      <c r="R60" s="4"/>
      <c r="S60" s="15">
        <f>IFERROR(VLOOKUP($B60,'[1]DEN8.2'!$H$3:$J$159,2,FALSE),0)</f>
        <v>22</v>
      </c>
      <c r="T60" s="45">
        <f t="shared" si="34"/>
        <v>25</v>
      </c>
      <c r="U60" s="6">
        <f>IFERROR(VLOOKUP($B60,'[4]DEN8.2'!$H$3:$J$175,2,FALSE),0)</f>
        <v>20</v>
      </c>
      <c r="V60" s="57"/>
      <c r="W60" s="57"/>
      <c r="X60" s="131"/>
      <c r="Y60" s="5"/>
      <c r="Z60" s="98">
        <f>IFERROR(VLOOKUP($B60,'[4]ACT DEN8.2'!$H$3:$P$151,2,FALSE),0)</f>
        <v>1</v>
      </c>
      <c r="AA60" s="98">
        <f>IFERROR(VLOOKUP($B60,'[4]ACT DEN8.2'!$H$3:$P$151,3,FALSE),0)</f>
        <v>1</v>
      </c>
      <c r="AB60" s="98">
        <f>IFERROR(VLOOKUP($B60,'[4]ACT DEN8.2'!$H$3:$P$151,4,FALSE),0)</f>
        <v>2</v>
      </c>
      <c r="AC60" s="98">
        <f>IFERROR(VLOOKUP($B60,'[4]ACT DEN8.2'!$H$3:$P$151,5,FALSE),0)</f>
        <v>0</v>
      </c>
      <c r="AD60" s="98">
        <f>IFERROR(VLOOKUP($B60,'[4]ACT DEN8.2'!$H$3:$P$151,6,FALSE),0)</f>
        <v>0</v>
      </c>
      <c r="AE60" s="98">
        <f>IFERROR(VLOOKUP($B60,'[4]ACT DEN8.2'!$H$3:$P$151,7,FALSE),0)</f>
        <v>0</v>
      </c>
      <c r="AF60" s="98">
        <f>IFERROR(VLOOKUP($B60,'[4]ACT DEN8.2'!$H$3:$P$151,8,FALSE),0)</f>
        <v>0</v>
      </c>
      <c r="AG60" s="86"/>
      <c r="AH60" s="86"/>
      <c r="AI60" s="88"/>
      <c r="AJ60" s="86"/>
      <c r="AK60" s="2"/>
      <c r="AL60" s="6">
        <f t="shared" si="2"/>
        <v>4</v>
      </c>
      <c r="AM60" s="98">
        <f>IFERROR(VLOOKUP($B60,'[4]ACT DEN8.2'!$Z$3:$AH$126,2,FALSE),0)</f>
        <v>0</v>
      </c>
      <c r="AN60" s="98">
        <f>IFERROR(VLOOKUP($B60,'[4]ACT DEN8.2'!$Z$3:$AH$126,3,FALSE),0)</f>
        <v>1</v>
      </c>
      <c r="AO60" s="98">
        <f>IFERROR(VLOOKUP($B60,'[4]ACT DEN8.2'!$Z$3:$AH$126,4,FALSE),0)</f>
        <v>0</v>
      </c>
      <c r="AP60" s="98">
        <f>IFERROR(VLOOKUP($B60,'[4]ACT DEN8.2'!$Z$3:$AH$126,5,FALSE),0)</f>
        <v>0</v>
      </c>
      <c r="AQ60" s="98">
        <f>IFERROR(VLOOKUP($B60,'[4]ACT DEN8.2'!$Z$3:$AH$126,6,FALSE),0)</f>
        <v>1</v>
      </c>
      <c r="AR60" s="98">
        <f>IFERROR(VLOOKUP($B60,'[4]ACT DEN8.2'!$Z$3:$AH$126,7,FALSE),0)</f>
        <v>0</v>
      </c>
      <c r="AS60" s="98">
        <f>IFERROR(VLOOKUP($B60,'[4]ACT DEN8.2'!$Z$3:$AH$126,8,FALSE),0)</f>
        <v>0</v>
      </c>
      <c r="AT60" s="87"/>
      <c r="AU60" s="87"/>
      <c r="AV60" s="87"/>
      <c r="AW60" s="86"/>
      <c r="AX60" s="86"/>
      <c r="AY60" s="6">
        <f t="shared" si="3"/>
        <v>2</v>
      </c>
    </row>
    <row r="61" spans="1:51" s="61" customFormat="1" ht="15" thickBot="1" x14ac:dyDescent="0.25">
      <c r="A61" s="1" t="s">
        <v>89</v>
      </c>
      <c r="B61" s="184" t="s">
        <v>88</v>
      </c>
      <c r="C61" s="59"/>
      <c r="D61" s="59"/>
      <c r="E61" s="98">
        <f>IFERROR(VLOOKUP($B61,'[4]NUM8.2'!$H$3:$P$174,2,FALSE),0)</f>
        <v>2</v>
      </c>
      <c r="F61" s="98">
        <f>IFERROR(VLOOKUP($B61,'[4]NUM8.2'!$H$3:$P$174,3,FALSE),0)</f>
        <v>0</v>
      </c>
      <c r="G61" s="98">
        <f>IFERROR(VLOOKUP($B61,'[4]NUM8.2'!$H$3:$P$174,4,FALSE),0)</f>
        <v>1</v>
      </c>
      <c r="H61" s="98">
        <f>IFERROR(VLOOKUP($B61,'[4]NUM8.2'!$H$3:$P$174,5,FALSE),0)</f>
        <v>5</v>
      </c>
      <c r="I61" s="98">
        <f>IFERROR(VLOOKUP($B61,'[4]NUM8.2'!$H$3:$P$174,6,FALSE),0)</f>
        <v>3</v>
      </c>
      <c r="J61" s="98">
        <f>IFERROR(VLOOKUP($B61,'[4]NUM8.2'!$H$3:$P$174,7,FALSE),0)</f>
        <v>0</v>
      </c>
      <c r="K61" s="98">
        <f>IFERROR(VLOOKUP($B61,'[4]NUM8.2'!$H$3:$P$174,8,FALSE),0)</f>
        <v>0</v>
      </c>
      <c r="L61" s="87"/>
      <c r="M61" s="87"/>
      <c r="N61" s="87"/>
      <c r="O61" s="86"/>
      <c r="P61" s="86"/>
      <c r="Q61" s="6">
        <f t="shared" si="33"/>
        <v>11</v>
      </c>
      <c r="R61" s="4"/>
      <c r="S61" s="15">
        <f>IFERROR(VLOOKUP($B61,'[1]DEN8.2'!$H$3:$J$159,2,FALSE),0)</f>
        <v>25</v>
      </c>
      <c r="T61" s="45">
        <f t="shared" si="34"/>
        <v>25</v>
      </c>
      <c r="U61" s="6">
        <f>IFERROR(VLOOKUP($B61,'[4]DEN8.2'!$H$3:$J$175,2,FALSE),0)</f>
        <v>24</v>
      </c>
      <c r="V61" s="57"/>
      <c r="W61" s="57"/>
      <c r="X61" s="131"/>
      <c r="Y61" s="5"/>
      <c r="Z61" s="98">
        <f>IFERROR(VLOOKUP($B61,'[4]ACT DEN8.2'!$H$3:$P$151,2,FALSE),0)</f>
        <v>0</v>
      </c>
      <c r="AA61" s="98">
        <f>IFERROR(VLOOKUP($B61,'[4]ACT DEN8.2'!$H$3:$P$151,3,FALSE),0)</f>
        <v>0</v>
      </c>
      <c r="AB61" s="98">
        <f>IFERROR(VLOOKUP($B61,'[4]ACT DEN8.2'!$H$3:$P$151,4,FALSE),0)</f>
        <v>0</v>
      </c>
      <c r="AC61" s="98">
        <f>IFERROR(VLOOKUP($B61,'[4]ACT DEN8.2'!$H$3:$P$151,5,FALSE),0)</f>
        <v>0</v>
      </c>
      <c r="AD61" s="98">
        <f>IFERROR(VLOOKUP($B61,'[4]ACT DEN8.2'!$H$3:$P$151,6,FALSE),0)</f>
        <v>0</v>
      </c>
      <c r="AE61" s="98">
        <f>IFERROR(VLOOKUP($B61,'[4]ACT DEN8.2'!$H$3:$P$151,7,FALSE),0)</f>
        <v>0</v>
      </c>
      <c r="AF61" s="98">
        <f>IFERROR(VLOOKUP($B61,'[4]ACT DEN8.2'!$H$3:$P$151,8,FALSE),0)</f>
        <v>0</v>
      </c>
      <c r="AG61" s="81"/>
      <c r="AH61" s="81"/>
      <c r="AI61" s="7"/>
      <c r="AJ61" s="2"/>
      <c r="AK61" s="2"/>
      <c r="AL61" s="6">
        <f t="shared" si="2"/>
        <v>0</v>
      </c>
      <c r="AM61" s="98">
        <f>IFERROR(VLOOKUP($B61,'[4]ACT DEN8.2'!$Z$3:$AH$126,2,FALSE),0)</f>
        <v>0</v>
      </c>
      <c r="AN61" s="98">
        <f>IFERROR(VLOOKUP($B61,'[4]ACT DEN8.2'!$Z$3:$AH$126,3,FALSE),0)</f>
        <v>0</v>
      </c>
      <c r="AO61" s="98">
        <f>IFERROR(VLOOKUP($B61,'[4]ACT DEN8.2'!$Z$3:$AH$126,4,FALSE),0)</f>
        <v>0</v>
      </c>
      <c r="AP61" s="98">
        <f>IFERROR(VLOOKUP($B61,'[4]ACT DEN8.2'!$Z$3:$AH$126,5,FALSE),0)</f>
        <v>0</v>
      </c>
      <c r="AQ61" s="98">
        <f>IFERROR(VLOOKUP($B61,'[4]ACT DEN8.2'!$Z$3:$AH$126,6,FALSE),0)</f>
        <v>0</v>
      </c>
      <c r="AR61" s="98">
        <f>IFERROR(VLOOKUP($B61,'[4]ACT DEN8.2'!$Z$3:$AH$126,7,FALSE),0)</f>
        <v>0</v>
      </c>
      <c r="AS61" s="98">
        <f>IFERROR(VLOOKUP($B61,'[4]ACT DEN8.2'!$Z$3:$AH$126,8,FALSE),0)</f>
        <v>0</v>
      </c>
      <c r="AT61" s="87"/>
      <c r="AU61" s="87"/>
      <c r="AV61" s="87"/>
      <c r="AW61" s="86"/>
      <c r="AX61" s="86"/>
      <c r="AY61" s="6">
        <f t="shared" si="3"/>
        <v>0</v>
      </c>
    </row>
    <row r="62" spans="1:51" s="61" customFormat="1" ht="15" thickBot="1" x14ac:dyDescent="0.25">
      <c r="A62" s="351" t="s">
        <v>178</v>
      </c>
      <c r="B62" s="352"/>
      <c r="C62" s="276">
        <f>+D62/Metas!M68</f>
        <v>0.7540641430073608</v>
      </c>
      <c r="D62" s="17">
        <f>+Q62/R62</f>
        <v>0.15457413249211358</v>
      </c>
      <c r="E62" s="12">
        <f>SUM(E49:E61)</f>
        <v>28</v>
      </c>
      <c r="F62" s="12">
        <f t="shared" ref="F62:P62" si="35">SUM(F49:F61)</f>
        <v>10</v>
      </c>
      <c r="G62" s="12">
        <f t="shared" si="35"/>
        <v>28</v>
      </c>
      <c r="H62" s="12">
        <f t="shared" si="35"/>
        <v>27</v>
      </c>
      <c r="I62" s="12">
        <f t="shared" ref="I62:J62" si="36">SUM(I49:I61)</f>
        <v>13</v>
      </c>
      <c r="J62" s="12">
        <f t="shared" si="36"/>
        <v>19</v>
      </c>
      <c r="K62" s="12">
        <f t="shared" ref="K62" si="37">SUM(K49:K61)</f>
        <v>22</v>
      </c>
      <c r="L62" s="12">
        <f t="shared" si="35"/>
        <v>0</v>
      </c>
      <c r="M62" s="12">
        <f t="shared" si="35"/>
        <v>0</v>
      </c>
      <c r="N62" s="12">
        <f t="shared" si="35"/>
        <v>0</v>
      </c>
      <c r="O62" s="12">
        <f t="shared" si="35"/>
        <v>0</v>
      </c>
      <c r="P62" s="132">
        <f t="shared" si="35"/>
        <v>0</v>
      </c>
      <c r="Q62" s="12">
        <f>SUM(Q49:Q61)</f>
        <v>147</v>
      </c>
      <c r="R62" s="13">
        <f>+Y62-U62</f>
        <v>951</v>
      </c>
      <c r="S62" s="12">
        <f t="shared" ref="S62:X62" si="38">SUM(S49:S61)</f>
        <v>745</v>
      </c>
      <c r="T62" s="12">
        <f t="shared" si="38"/>
        <v>764</v>
      </c>
      <c r="U62" s="12">
        <f t="shared" si="38"/>
        <v>673</v>
      </c>
      <c r="V62" s="11">
        <f t="shared" si="38"/>
        <v>0</v>
      </c>
      <c r="W62" s="42">
        <f t="shared" si="38"/>
        <v>0</v>
      </c>
      <c r="X62" s="42">
        <f t="shared" si="38"/>
        <v>0</v>
      </c>
      <c r="Y62" s="14">
        <v>1624</v>
      </c>
      <c r="Z62" s="11">
        <f>SUM(Z49:Z61)</f>
        <v>3</v>
      </c>
      <c r="AA62" s="11">
        <f t="shared" ref="AA62:AK62" si="39">SUM(AA49:AA61)</f>
        <v>5</v>
      </c>
      <c r="AB62" s="11">
        <f t="shared" si="39"/>
        <v>6</v>
      </c>
      <c r="AC62" s="11">
        <f t="shared" si="39"/>
        <v>7</v>
      </c>
      <c r="AD62" s="11">
        <f t="shared" ref="AD62" si="40">SUM(AD49:AD61)</f>
        <v>7</v>
      </c>
      <c r="AE62" s="11">
        <f t="shared" si="39"/>
        <v>5</v>
      </c>
      <c r="AF62" s="11">
        <f t="shared" si="39"/>
        <v>10</v>
      </c>
      <c r="AG62" s="11">
        <f t="shared" si="39"/>
        <v>0</v>
      </c>
      <c r="AH62" s="11">
        <f t="shared" si="39"/>
        <v>0</v>
      </c>
      <c r="AI62" s="11">
        <f t="shared" si="39"/>
        <v>0</v>
      </c>
      <c r="AJ62" s="11">
        <f t="shared" si="39"/>
        <v>0</v>
      </c>
      <c r="AK62" s="11">
        <f t="shared" si="39"/>
        <v>0</v>
      </c>
      <c r="AL62" s="11">
        <f t="shared" si="2"/>
        <v>43</v>
      </c>
      <c r="AM62" s="11">
        <f t="shared" ref="AM62:AX62" si="41">SUM(AM49:AM61)</f>
        <v>0</v>
      </c>
      <c r="AN62" s="11">
        <f t="shared" si="41"/>
        <v>1</v>
      </c>
      <c r="AO62" s="11">
        <f t="shared" si="41"/>
        <v>1</v>
      </c>
      <c r="AP62" s="11">
        <f t="shared" si="41"/>
        <v>0</v>
      </c>
      <c r="AQ62" s="11">
        <f t="shared" ref="AQ62" si="42">SUM(AQ49:AQ61)</f>
        <v>1</v>
      </c>
      <c r="AR62" s="11">
        <f t="shared" si="41"/>
        <v>0</v>
      </c>
      <c r="AS62" s="11">
        <f t="shared" si="41"/>
        <v>0</v>
      </c>
      <c r="AT62" s="11">
        <f t="shared" si="41"/>
        <v>0</v>
      </c>
      <c r="AU62" s="11">
        <f t="shared" si="41"/>
        <v>0</v>
      </c>
      <c r="AV62" s="11">
        <f t="shared" si="41"/>
        <v>0</v>
      </c>
      <c r="AW62" s="11">
        <f t="shared" si="41"/>
        <v>0</v>
      </c>
      <c r="AX62" s="11">
        <f t="shared" si="41"/>
        <v>0</v>
      </c>
      <c r="AY62" s="11">
        <f t="shared" si="3"/>
        <v>3</v>
      </c>
    </row>
    <row r="63" spans="1:51" s="61" customFormat="1" ht="15" thickBot="1" x14ac:dyDescent="0.25">
      <c r="A63" s="1" t="s">
        <v>100</v>
      </c>
      <c r="B63" s="184" t="s">
        <v>90</v>
      </c>
      <c r="C63" s="59"/>
      <c r="D63" s="59"/>
      <c r="E63" s="98">
        <f>IFERROR(VLOOKUP($B63,'[4]NUM8.2'!$H$3:$P$174,2,FALSE),0)</f>
        <v>0</v>
      </c>
      <c r="F63" s="98">
        <f>IFERROR(VLOOKUP($B63,'[4]NUM8.2'!$H$3:$P$174,3,FALSE),0)</f>
        <v>0</v>
      </c>
      <c r="G63" s="98">
        <f>IFERROR(VLOOKUP($B63,'[4]NUM8.2'!$H$3:$P$174,4,FALSE),0)</f>
        <v>12</v>
      </c>
      <c r="H63" s="98">
        <f>IFERROR(VLOOKUP($B63,'[4]NUM8.2'!$H$3:$P$174,5,FALSE),0)</f>
        <v>0</v>
      </c>
      <c r="I63" s="98">
        <f>IFERROR(VLOOKUP($B63,'[4]NUM8.2'!$H$3:$P$174,6,FALSE),0)</f>
        <v>12</v>
      </c>
      <c r="J63" s="98">
        <f>IFERROR(VLOOKUP($B63,'[4]NUM8.2'!$H$3:$P$174,7,FALSE),0)</f>
        <v>24</v>
      </c>
      <c r="K63" s="98">
        <f>IFERROR(VLOOKUP($B63,'[4]NUM8.2'!$H$3:$P$174,8,FALSE),0)</f>
        <v>35</v>
      </c>
      <c r="L63" s="87"/>
      <c r="M63" s="87"/>
      <c r="N63" s="87"/>
      <c r="O63" s="86"/>
      <c r="P63" s="86"/>
      <c r="Q63" s="6">
        <f t="shared" ref="Q63:Q72" si="43">SUM(E63:P63)</f>
        <v>83</v>
      </c>
      <c r="R63" s="4"/>
      <c r="S63" s="15">
        <f>IFERROR(VLOOKUP($B63,'[1]DEN8.2'!$H$3:$J$159,2,FALSE),0)</f>
        <v>197</v>
      </c>
      <c r="T63" s="45">
        <f t="shared" ref="T63:T72" si="44">+S63+(Z63+AA63+AB63+AC63)-(AM63+AN63+AO63+AP63)</f>
        <v>203</v>
      </c>
      <c r="U63" s="6">
        <f>IFERROR(VLOOKUP($B63,'[4]DEN8.2'!$H$3:$J$175,2,FALSE),0)</f>
        <v>215</v>
      </c>
      <c r="V63" s="57"/>
      <c r="W63" s="57"/>
      <c r="X63" s="131"/>
      <c r="Y63" s="5"/>
      <c r="Z63" s="98">
        <f>IFERROR(VLOOKUP($B63,'[4]ACT DEN8.2'!$H$3:$P$151,2,FALSE),0)</f>
        <v>3</v>
      </c>
      <c r="AA63" s="98">
        <f>IFERROR(VLOOKUP($B63,'[4]ACT DEN8.2'!$H$3:$P$151,3,FALSE),0)</f>
        <v>0</v>
      </c>
      <c r="AB63" s="98">
        <f>IFERROR(VLOOKUP($B63,'[4]ACT DEN8.2'!$H$3:$P$151,4,FALSE),0)</f>
        <v>3</v>
      </c>
      <c r="AC63" s="98">
        <f>IFERROR(VLOOKUP($B63,'[4]ACT DEN8.2'!$H$3:$P$151,5,FALSE),0)</f>
        <v>2</v>
      </c>
      <c r="AD63" s="98">
        <f>IFERROR(VLOOKUP($B63,'[4]ACT DEN8.2'!$H$3:$P$151,6,FALSE),0)</f>
        <v>3</v>
      </c>
      <c r="AE63" s="98">
        <f>IFERROR(VLOOKUP($B63,'[4]ACT DEN8.2'!$H$3:$P$151,7,FALSE),0)</f>
        <v>3</v>
      </c>
      <c r="AF63" s="98">
        <f>IFERROR(VLOOKUP($B63,'[4]ACT DEN8.2'!$H$3:$P$151,8,FALSE),0)</f>
        <v>0</v>
      </c>
      <c r="AG63" s="86"/>
      <c r="AH63" s="86"/>
      <c r="AI63" s="88"/>
      <c r="AJ63" s="86"/>
      <c r="AK63" s="86"/>
      <c r="AL63" s="6">
        <f t="shared" si="2"/>
        <v>14</v>
      </c>
      <c r="AM63" s="98">
        <f>IFERROR(VLOOKUP($B63,'[4]ACT DEN8.2'!$Z$3:$AH$126,2,FALSE),0)</f>
        <v>0</v>
      </c>
      <c r="AN63" s="98">
        <f>IFERROR(VLOOKUP($B63,'[4]ACT DEN8.2'!$Z$3:$AH$126,3,FALSE),0)</f>
        <v>0</v>
      </c>
      <c r="AO63" s="98">
        <f>IFERROR(VLOOKUP($B63,'[4]ACT DEN8.2'!$Z$3:$AH$126,4,FALSE),0)</f>
        <v>1</v>
      </c>
      <c r="AP63" s="98">
        <f>IFERROR(VLOOKUP($B63,'[4]ACT DEN8.2'!$Z$3:$AH$126,5,FALSE),0)</f>
        <v>1</v>
      </c>
      <c r="AQ63" s="98">
        <f>IFERROR(VLOOKUP($B63,'[4]ACT DEN8.2'!$Z$3:$AH$126,6,FALSE),0)</f>
        <v>0</v>
      </c>
      <c r="AR63" s="98">
        <f>IFERROR(VLOOKUP($B63,'[4]ACT DEN8.2'!$Z$3:$AH$126,7,FALSE),0)</f>
        <v>0</v>
      </c>
      <c r="AS63" s="98">
        <f>IFERROR(VLOOKUP($B63,'[4]ACT DEN8.2'!$Z$3:$AH$126,8,FALSE),0)</f>
        <v>0</v>
      </c>
      <c r="AT63" s="86"/>
      <c r="AU63" s="86"/>
      <c r="AV63" s="86"/>
      <c r="AW63" s="86"/>
      <c r="AX63" s="86"/>
      <c r="AY63" s="6">
        <f t="shared" si="3"/>
        <v>2</v>
      </c>
    </row>
    <row r="64" spans="1:51" s="61" customFormat="1" ht="15" thickBot="1" x14ac:dyDescent="0.25">
      <c r="A64" s="1" t="s">
        <v>100</v>
      </c>
      <c r="B64" s="184" t="s">
        <v>91</v>
      </c>
      <c r="C64" s="59"/>
      <c r="D64" s="59"/>
      <c r="E64" s="98">
        <f>IFERROR(VLOOKUP($B64,'[4]NUM8.2'!$H$3:$P$174,2,FALSE),0)</f>
        <v>0</v>
      </c>
      <c r="F64" s="98">
        <f>IFERROR(VLOOKUP($B64,'[4]NUM8.2'!$H$3:$P$174,3,FALSE),0)</f>
        <v>0</v>
      </c>
      <c r="G64" s="98">
        <f>IFERROR(VLOOKUP($B64,'[4]NUM8.2'!$H$3:$P$174,4,FALSE),0)</f>
        <v>2</v>
      </c>
      <c r="H64" s="98">
        <f>IFERROR(VLOOKUP($B64,'[4]NUM8.2'!$H$3:$P$174,5,FALSE),0)</f>
        <v>0</v>
      </c>
      <c r="I64" s="98">
        <f>IFERROR(VLOOKUP($B64,'[4]NUM8.2'!$H$3:$P$174,6,FALSE),0)</f>
        <v>6</v>
      </c>
      <c r="J64" s="98">
        <f>IFERROR(VLOOKUP($B64,'[4]NUM8.2'!$H$3:$P$174,7,FALSE),0)</f>
        <v>12</v>
      </c>
      <c r="K64" s="98">
        <f>IFERROR(VLOOKUP($B64,'[4]NUM8.2'!$H$3:$P$174,8,FALSE),0)</f>
        <v>8</v>
      </c>
      <c r="L64" s="87"/>
      <c r="M64" s="87"/>
      <c r="N64" s="87"/>
      <c r="O64" s="86"/>
      <c r="P64" s="86"/>
      <c r="Q64" s="6">
        <f t="shared" si="43"/>
        <v>28</v>
      </c>
      <c r="R64" s="4"/>
      <c r="S64" s="15">
        <f>IFERROR(VLOOKUP($B64,'[1]DEN8.2'!$H$3:$J$159,2,FALSE),0)</f>
        <v>102</v>
      </c>
      <c r="T64" s="45">
        <f t="shared" si="44"/>
        <v>104</v>
      </c>
      <c r="U64" s="6">
        <f>IFERROR(VLOOKUP($B64,'[4]DEN8.2'!$H$3:$J$175,2,FALSE),0)</f>
        <v>100</v>
      </c>
      <c r="V64" s="57"/>
      <c r="W64" s="57"/>
      <c r="X64" s="131"/>
      <c r="Y64" s="5"/>
      <c r="Z64" s="98">
        <f>IFERROR(VLOOKUP($B64,'[4]ACT DEN8.2'!$H$3:$P$151,2,FALSE),0)</f>
        <v>1</v>
      </c>
      <c r="AA64" s="98">
        <f>IFERROR(VLOOKUP($B64,'[4]ACT DEN8.2'!$H$3:$P$151,3,FALSE),0)</f>
        <v>0</v>
      </c>
      <c r="AB64" s="98">
        <f>IFERROR(VLOOKUP($B64,'[4]ACT DEN8.2'!$H$3:$P$151,4,FALSE),0)</f>
        <v>1</v>
      </c>
      <c r="AC64" s="98">
        <f>IFERROR(VLOOKUP($B64,'[4]ACT DEN8.2'!$H$3:$P$151,5,FALSE),0)</f>
        <v>0</v>
      </c>
      <c r="AD64" s="98">
        <f>IFERROR(VLOOKUP($B64,'[4]ACT DEN8.2'!$H$3:$P$151,6,FALSE),0)</f>
        <v>0</v>
      </c>
      <c r="AE64" s="98">
        <f>IFERROR(VLOOKUP($B64,'[4]ACT DEN8.2'!$H$3:$P$151,7,FALSE),0)</f>
        <v>1</v>
      </c>
      <c r="AF64" s="98">
        <f>IFERROR(VLOOKUP($B64,'[4]ACT DEN8.2'!$H$3:$P$151,8,FALSE),0)</f>
        <v>1</v>
      </c>
      <c r="AG64" s="86"/>
      <c r="AH64" s="86"/>
      <c r="AI64" s="88"/>
      <c r="AJ64" s="86"/>
      <c r="AK64" s="86"/>
      <c r="AL64" s="6">
        <f t="shared" si="2"/>
        <v>4</v>
      </c>
      <c r="AM64" s="98">
        <f>IFERROR(VLOOKUP($B64,'[4]ACT DEN8.2'!$Z$3:$AH$126,2,FALSE),0)</f>
        <v>0</v>
      </c>
      <c r="AN64" s="98">
        <f>IFERROR(VLOOKUP($B64,'[4]ACT DEN8.2'!$Z$3:$AH$126,3,FALSE),0)</f>
        <v>0</v>
      </c>
      <c r="AO64" s="98">
        <f>IFERROR(VLOOKUP($B64,'[4]ACT DEN8.2'!$Z$3:$AH$126,4,FALSE),0)</f>
        <v>0</v>
      </c>
      <c r="AP64" s="98">
        <f>IFERROR(VLOOKUP($B64,'[4]ACT DEN8.2'!$Z$3:$AH$126,5,FALSE),0)</f>
        <v>0</v>
      </c>
      <c r="AQ64" s="98">
        <f>IFERROR(VLOOKUP($B64,'[4]ACT DEN8.2'!$Z$3:$AH$126,6,FALSE),0)</f>
        <v>0</v>
      </c>
      <c r="AR64" s="98">
        <f>IFERROR(VLOOKUP($B64,'[4]ACT DEN8.2'!$Z$3:$AH$126,7,FALSE),0)</f>
        <v>0</v>
      </c>
      <c r="AS64" s="98">
        <f>IFERROR(VLOOKUP($B64,'[4]ACT DEN8.2'!$Z$3:$AH$126,8,FALSE),0)</f>
        <v>0</v>
      </c>
      <c r="AT64" s="86"/>
      <c r="AU64" s="86"/>
      <c r="AV64" s="86"/>
      <c r="AW64" s="86"/>
      <c r="AX64" s="86"/>
      <c r="AY64" s="6">
        <f t="shared" si="3"/>
        <v>0</v>
      </c>
    </row>
    <row r="65" spans="1:51" s="61" customFormat="1" ht="15" thickBot="1" x14ac:dyDescent="0.25">
      <c r="A65" s="1" t="s">
        <v>100</v>
      </c>
      <c r="B65" s="184" t="s">
        <v>92</v>
      </c>
      <c r="C65" s="59"/>
      <c r="D65" s="59"/>
      <c r="E65" s="98">
        <f>IFERROR(VLOOKUP($B65,'[4]NUM8.2'!$H$3:$P$174,2,FALSE),0)</f>
        <v>0</v>
      </c>
      <c r="F65" s="98">
        <f>IFERROR(VLOOKUP($B65,'[4]NUM8.2'!$H$3:$P$174,3,FALSE),0)</f>
        <v>1</v>
      </c>
      <c r="G65" s="98">
        <f>IFERROR(VLOOKUP($B65,'[4]NUM8.2'!$H$3:$P$174,4,FALSE),0)</f>
        <v>4</v>
      </c>
      <c r="H65" s="98">
        <f>IFERROR(VLOOKUP($B65,'[4]NUM8.2'!$H$3:$P$174,5,FALSE),0)</f>
        <v>0</v>
      </c>
      <c r="I65" s="98">
        <f>IFERROR(VLOOKUP($B65,'[4]NUM8.2'!$H$3:$P$174,6,FALSE),0)</f>
        <v>1</v>
      </c>
      <c r="J65" s="98">
        <f>IFERROR(VLOOKUP($B65,'[4]NUM8.2'!$H$3:$P$174,7,FALSE),0)</f>
        <v>6</v>
      </c>
      <c r="K65" s="98">
        <f>IFERROR(VLOOKUP($B65,'[4]NUM8.2'!$H$3:$P$174,8,FALSE),0)</f>
        <v>6</v>
      </c>
      <c r="L65" s="87"/>
      <c r="M65" s="87"/>
      <c r="N65" s="87"/>
      <c r="O65" s="86"/>
      <c r="P65" s="86"/>
      <c r="Q65" s="6">
        <f t="shared" si="43"/>
        <v>18</v>
      </c>
      <c r="R65" s="4"/>
      <c r="S65" s="15">
        <f>IFERROR(VLOOKUP($B65,'[1]DEN8.2'!$H$3:$J$159,2,FALSE),0)</f>
        <v>23</v>
      </c>
      <c r="T65" s="45">
        <f t="shared" si="44"/>
        <v>23</v>
      </c>
      <c r="U65" s="6">
        <f>IFERROR(VLOOKUP($B65,'[4]DEN8.2'!$H$3:$J$175,2,FALSE),0)</f>
        <v>22</v>
      </c>
      <c r="V65" s="57"/>
      <c r="W65" s="57"/>
      <c r="X65" s="131"/>
      <c r="Y65" s="5"/>
      <c r="Z65" s="98">
        <f>IFERROR(VLOOKUP($B65,'[4]ACT DEN8.2'!$H$3:$P$151,2,FALSE),0)</f>
        <v>0</v>
      </c>
      <c r="AA65" s="98">
        <f>IFERROR(VLOOKUP($B65,'[4]ACT DEN8.2'!$H$3:$P$151,3,FALSE),0)</f>
        <v>0</v>
      </c>
      <c r="AB65" s="98">
        <f>IFERROR(VLOOKUP($B65,'[4]ACT DEN8.2'!$H$3:$P$151,4,FALSE),0)</f>
        <v>0</v>
      </c>
      <c r="AC65" s="98">
        <f>IFERROR(VLOOKUP($B65,'[4]ACT DEN8.2'!$H$3:$P$151,5,FALSE),0)</f>
        <v>0</v>
      </c>
      <c r="AD65" s="98">
        <f>IFERROR(VLOOKUP($B65,'[4]ACT DEN8.2'!$H$3:$P$151,6,FALSE),0)</f>
        <v>0</v>
      </c>
      <c r="AE65" s="98">
        <f>IFERROR(VLOOKUP($B65,'[4]ACT DEN8.2'!$H$3:$P$151,7,FALSE),0)</f>
        <v>2</v>
      </c>
      <c r="AF65" s="98">
        <f>IFERROR(VLOOKUP($B65,'[4]ACT DEN8.2'!$H$3:$P$151,8,FALSE),0)</f>
        <v>0</v>
      </c>
      <c r="AG65" s="86"/>
      <c r="AH65" s="86"/>
      <c r="AI65" s="88"/>
      <c r="AJ65" s="86"/>
      <c r="AK65" s="86"/>
      <c r="AL65" s="6">
        <f t="shared" si="2"/>
        <v>2</v>
      </c>
      <c r="AM65" s="98">
        <f>IFERROR(VLOOKUP($B65,'[4]ACT DEN8.2'!$Z$3:$AH$126,2,FALSE),0)</f>
        <v>0</v>
      </c>
      <c r="AN65" s="98">
        <f>IFERROR(VLOOKUP($B65,'[4]ACT DEN8.2'!$Z$3:$AH$126,3,FALSE),0)</f>
        <v>0</v>
      </c>
      <c r="AO65" s="98">
        <f>IFERROR(VLOOKUP($B65,'[4]ACT DEN8.2'!$Z$3:$AH$126,4,FALSE),0)</f>
        <v>0</v>
      </c>
      <c r="AP65" s="98">
        <f>IFERROR(VLOOKUP($B65,'[4]ACT DEN8.2'!$Z$3:$AH$126,5,FALSE),0)</f>
        <v>0</v>
      </c>
      <c r="AQ65" s="98">
        <f>IFERROR(VLOOKUP($B65,'[4]ACT DEN8.2'!$Z$3:$AH$126,6,FALSE),0)</f>
        <v>0</v>
      </c>
      <c r="AR65" s="98">
        <f>IFERROR(VLOOKUP($B65,'[4]ACT DEN8.2'!$Z$3:$AH$126,7,FALSE),0)</f>
        <v>0</v>
      </c>
      <c r="AS65" s="98">
        <f>IFERROR(VLOOKUP($B65,'[4]ACT DEN8.2'!$Z$3:$AH$126,8,FALSE),0)</f>
        <v>0</v>
      </c>
      <c r="AT65" s="86"/>
      <c r="AU65" s="86"/>
      <c r="AV65" s="86"/>
      <c r="AW65" s="86"/>
      <c r="AX65" s="86"/>
      <c r="AY65" s="6">
        <f t="shared" si="3"/>
        <v>0</v>
      </c>
    </row>
    <row r="66" spans="1:51" s="61" customFormat="1" ht="15" thickBot="1" x14ac:dyDescent="0.25">
      <c r="A66" s="1" t="s">
        <v>100</v>
      </c>
      <c r="B66" s="184" t="s">
        <v>93</v>
      </c>
      <c r="C66" s="59"/>
      <c r="D66" s="59"/>
      <c r="E66" s="98">
        <f>IFERROR(VLOOKUP($B66,'[4]NUM8.2'!$H$3:$P$174,2,FALSE),0)</f>
        <v>0</v>
      </c>
      <c r="F66" s="98">
        <f>IFERROR(VLOOKUP($B66,'[4]NUM8.2'!$H$3:$P$174,3,FALSE),0)</f>
        <v>7</v>
      </c>
      <c r="G66" s="98">
        <f>IFERROR(VLOOKUP($B66,'[4]NUM8.2'!$H$3:$P$174,4,FALSE),0)</f>
        <v>5</v>
      </c>
      <c r="H66" s="98">
        <f>IFERROR(VLOOKUP($B66,'[4]NUM8.2'!$H$3:$P$174,5,FALSE),0)</f>
        <v>0</v>
      </c>
      <c r="I66" s="98">
        <f>IFERROR(VLOOKUP($B66,'[4]NUM8.2'!$H$3:$P$174,6,FALSE),0)</f>
        <v>8</v>
      </c>
      <c r="J66" s="98">
        <f>IFERROR(VLOOKUP($B66,'[4]NUM8.2'!$H$3:$P$174,7,FALSE),0)</f>
        <v>5</v>
      </c>
      <c r="K66" s="98">
        <f>IFERROR(VLOOKUP($B66,'[4]NUM8.2'!$H$3:$P$174,8,FALSE),0)</f>
        <v>2</v>
      </c>
      <c r="L66" s="87"/>
      <c r="M66" s="87"/>
      <c r="N66" s="87"/>
      <c r="O66" s="86"/>
      <c r="P66" s="86"/>
      <c r="Q66" s="6">
        <f t="shared" si="43"/>
        <v>27</v>
      </c>
      <c r="R66" s="4"/>
      <c r="S66" s="15">
        <f>IFERROR(VLOOKUP($B66,'[1]DEN8.2'!$H$3:$J$159,2,FALSE),0)</f>
        <v>55</v>
      </c>
      <c r="T66" s="45">
        <f t="shared" si="44"/>
        <v>55</v>
      </c>
      <c r="U66" s="6">
        <f>IFERROR(VLOOKUP($B66,'[4]DEN8.2'!$H$3:$J$175,2,FALSE),0)</f>
        <v>51</v>
      </c>
      <c r="V66" s="57"/>
      <c r="W66" s="57"/>
      <c r="X66" s="131"/>
      <c r="Y66" s="5"/>
      <c r="Z66" s="98">
        <f>IFERROR(VLOOKUP($B66,'[4]ACT DEN8.2'!$H$3:$P$151,2,FALSE),0)</f>
        <v>0</v>
      </c>
      <c r="AA66" s="98">
        <f>IFERROR(VLOOKUP($B66,'[4]ACT DEN8.2'!$H$3:$P$151,3,FALSE),0)</f>
        <v>0</v>
      </c>
      <c r="AB66" s="98">
        <f>IFERROR(VLOOKUP($B66,'[4]ACT DEN8.2'!$H$3:$P$151,4,FALSE),0)</f>
        <v>0</v>
      </c>
      <c r="AC66" s="98">
        <f>IFERROR(VLOOKUP($B66,'[4]ACT DEN8.2'!$H$3:$P$151,5,FALSE),0)</f>
        <v>0</v>
      </c>
      <c r="AD66" s="98">
        <f>IFERROR(VLOOKUP($B66,'[4]ACT DEN8.2'!$H$3:$P$151,6,FALSE),0)</f>
        <v>0</v>
      </c>
      <c r="AE66" s="98">
        <f>IFERROR(VLOOKUP($B66,'[4]ACT DEN8.2'!$H$3:$P$151,7,FALSE),0)</f>
        <v>0</v>
      </c>
      <c r="AF66" s="98">
        <f>IFERROR(VLOOKUP($B66,'[4]ACT DEN8.2'!$H$3:$P$151,8,FALSE),0)</f>
        <v>0</v>
      </c>
      <c r="AG66" s="86"/>
      <c r="AH66" s="86"/>
      <c r="AI66" s="88"/>
      <c r="AJ66" s="86"/>
      <c r="AK66" s="86"/>
      <c r="AL66" s="6">
        <f t="shared" si="2"/>
        <v>0</v>
      </c>
      <c r="AM66" s="98">
        <f>IFERROR(VLOOKUP($B66,'[4]ACT DEN8.2'!$Z$3:$AH$126,2,FALSE),0)</f>
        <v>0</v>
      </c>
      <c r="AN66" s="98">
        <f>IFERROR(VLOOKUP($B66,'[4]ACT DEN8.2'!$Z$3:$AH$126,3,FALSE),0)</f>
        <v>0</v>
      </c>
      <c r="AO66" s="98">
        <f>IFERROR(VLOOKUP($B66,'[4]ACT DEN8.2'!$Z$3:$AH$126,4,FALSE),0)</f>
        <v>0</v>
      </c>
      <c r="AP66" s="98">
        <f>IFERROR(VLOOKUP($B66,'[4]ACT DEN8.2'!$Z$3:$AH$126,5,FALSE),0)</f>
        <v>0</v>
      </c>
      <c r="AQ66" s="98">
        <f>IFERROR(VLOOKUP($B66,'[4]ACT DEN8.2'!$Z$3:$AH$126,6,FALSE),0)</f>
        <v>0</v>
      </c>
      <c r="AR66" s="98">
        <f>IFERROR(VLOOKUP($B66,'[4]ACT DEN8.2'!$Z$3:$AH$126,7,FALSE),0)</f>
        <v>0</v>
      </c>
      <c r="AS66" s="98">
        <f>IFERROR(VLOOKUP($B66,'[4]ACT DEN8.2'!$Z$3:$AH$126,8,FALSE),0)</f>
        <v>0</v>
      </c>
      <c r="AT66" s="86"/>
      <c r="AU66" s="86"/>
      <c r="AV66" s="86"/>
      <c r="AW66" s="86"/>
      <c r="AX66" s="86"/>
      <c r="AY66" s="6">
        <f t="shared" si="3"/>
        <v>0</v>
      </c>
    </row>
    <row r="67" spans="1:51" s="61" customFormat="1" ht="15" thickBot="1" x14ac:dyDescent="0.25">
      <c r="A67" s="1" t="s">
        <v>100</v>
      </c>
      <c r="B67" s="184" t="s">
        <v>94</v>
      </c>
      <c r="C67" s="59"/>
      <c r="D67" s="59"/>
      <c r="E67" s="98">
        <f>IFERROR(VLOOKUP($B67,'[4]NUM8.2'!$H$3:$P$174,2,FALSE),0)</f>
        <v>0</v>
      </c>
      <c r="F67" s="98">
        <f>IFERROR(VLOOKUP($B67,'[4]NUM8.2'!$H$3:$P$174,3,FALSE),0)</f>
        <v>1</v>
      </c>
      <c r="G67" s="98">
        <f>IFERROR(VLOOKUP($B67,'[4]NUM8.2'!$H$3:$P$174,4,FALSE),0)</f>
        <v>6</v>
      </c>
      <c r="H67" s="98">
        <f>IFERROR(VLOOKUP($B67,'[4]NUM8.2'!$H$3:$P$174,5,FALSE),0)</f>
        <v>0</v>
      </c>
      <c r="I67" s="98">
        <f>IFERROR(VLOOKUP($B67,'[4]NUM8.2'!$H$3:$P$174,6,FALSE),0)</f>
        <v>1</v>
      </c>
      <c r="J67" s="98">
        <f>IFERROR(VLOOKUP($B67,'[4]NUM8.2'!$H$3:$P$174,7,FALSE),0)</f>
        <v>1</v>
      </c>
      <c r="K67" s="98">
        <f>IFERROR(VLOOKUP($B67,'[4]NUM8.2'!$H$3:$P$174,8,FALSE),0)</f>
        <v>0</v>
      </c>
      <c r="L67" s="87"/>
      <c r="M67" s="87"/>
      <c r="N67" s="87"/>
      <c r="O67" s="86"/>
      <c r="P67" s="86"/>
      <c r="Q67" s="6">
        <f t="shared" si="43"/>
        <v>9</v>
      </c>
      <c r="R67" s="4"/>
      <c r="S67" s="15">
        <f>IFERROR(VLOOKUP($B67,'[1]DEN8.2'!$H$3:$J$159,2,FALSE),0)</f>
        <v>9</v>
      </c>
      <c r="T67" s="45">
        <f t="shared" si="44"/>
        <v>9</v>
      </c>
      <c r="U67" s="6">
        <f>IFERROR(VLOOKUP($B67,'[4]DEN8.2'!$H$3:$J$175,2,FALSE),0)</f>
        <v>9</v>
      </c>
      <c r="V67" s="57"/>
      <c r="W67" s="57"/>
      <c r="X67" s="131"/>
      <c r="Y67" s="5"/>
      <c r="Z67" s="98">
        <f>IFERROR(VLOOKUP($B67,'[4]ACT DEN8.2'!$H$3:$P$151,2,FALSE),0)</f>
        <v>0</v>
      </c>
      <c r="AA67" s="98">
        <f>IFERROR(VLOOKUP($B67,'[4]ACT DEN8.2'!$H$3:$P$151,3,FALSE),0)</f>
        <v>0</v>
      </c>
      <c r="AB67" s="98">
        <f>IFERROR(VLOOKUP($B67,'[4]ACT DEN8.2'!$H$3:$P$151,4,FALSE),0)</f>
        <v>0</v>
      </c>
      <c r="AC67" s="98">
        <f>IFERROR(VLOOKUP($B67,'[4]ACT DEN8.2'!$H$3:$P$151,5,FALSE),0)</f>
        <v>0</v>
      </c>
      <c r="AD67" s="98">
        <f>IFERROR(VLOOKUP($B67,'[4]ACT DEN8.2'!$H$3:$P$151,6,FALSE),0)</f>
        <v>0</v>
      </c>
      <c r="AE67" s="98">
        <f>IFERROR(VLOOKUP($B67,'[4]ACT DEN8.2'!$H$3:$P$151,7,FALSE),0)</f>
        <v>0</v>
      </c>
      <c r="AF67" s="98">
        <f>IFERROR(VLOOKUP($B67,'[4]ACT DEN8.2'!$H$3:$P$151,8,FALSE),0)</f>
        <v>0</v>
      </c>
      <c r="AG67" s="86"/>
      <c r="AH67" s="86"/>
      <c r="AI67" s="88"/>
      <c r="AJ67" s="86"/>
      <c r="AK67" s="86"/>
      <c r="AL67" s="6">
        <f t="shared" si="2"/>
        <v>0</v>
      </c>
      <c r="AM67" s="98">
        <f>IFERROR(VLOOKUP($B67,'[4]ACT DEN8.2'!$Z$3:$AH$126,2,FALSE),0)</f>
        <v>0</v>
      </c>
      <c r="AN67" s="98">
        <f>IFERROR(VLOOKUP($B67,'[4]ACT DEN8.2'!$Z$3:$AH$126,3,FALSE),0)</f>
        <v>0</v>
      </c>
      <c r="AO67" s="98">
        <f>IFERROR(VLOOKUP($B67,'[4]ACT DEN8.2'!$Z$3:$AH$126,4,FALSE),0)</f>
        <v>0</v>
      </c>
      <c r="AP67" s="98">
        <f>IFERROR(VLOOKUP($B67,'[4]ACT DEN8.2'!$Z$3:$AH$126,5,FALSE),0)</f>
        <v>0</v>
      </c>
      <c r="AQ67" s="98">
        <f>IFERROR(VLOOKUP($B67,'[4]ACT DEN8.2'!$Z$3:$AH$126,6,FALSE),0)</f>
        <v>0</v>
      </c>
      <c r="AR67" s="98">
        <f>IFERROR(VLOOKUP($B67,'[4]ACT DEN8.2'!$Z$3:$AH$126,7,FALSE),0)</f>
        <v>0</v>
      </c>
      <c r="AS67" s="98">
        <f>IFERROR(VLOOKUP($B67,'[4]ACT DEN8.2'!$Z$3:$AH$126,8,FALSE),0)</f>
        <v>0</v>
      </c>
      <c r="AT67" s="86"/>
      <c r="AU67" s="86"/>
      <c r="AV67" s="86"/>
      <c r="AW67" s="86"/>
      <c r="AX67" s="86"/>
      <c r="AY67" s="6">
        <f t="shared" si="3"/>
        <v>0</v>
      </c>
    </row>
    <row r="68" spans="1:51" s="61" customFormat="1" ht="15" thickBot="1" x14ac:dyDescent="0.25">
      <c r="A68" s="1" t="s">
        <v>100</v>
      </c>
      <c r="B68" s="184" t="s">
        <v>95</v>
      </c>
      <c r="C68" s="59"/>
      <c r="D68" s="59"/>
      <c r="E68" s="98">
        <f>IFERROR(VLOOKUP($B68,'[4]NUM8.2'!$H$3:$P$174,2,FALSE),0)</f>
        <v>0</v>
      </c>
      <c r="F68" s="98">
        <f>IFERROR(VLOOKUP($B68,'[4]NUM8.2'!$H$3:$P$174,3,FALSE),0)</f>
        <v>0</v>
      </c>
      <c r="G68" s="98">
        <f>IFERROR(VLOOKUP($B68,'[4]NUM8.2'!$H$3:$P$174,4,FALSE),0)</f>
        <v>4</v>
      </c>
      <c r="H68" s="98">
        <f>IFERROR(VLOOKUP($B68,'[4]NUM8.2'!$H$3:$P$174,5,FALSE),0)</f>
        <v>0</v>
      </c>
      <c r="I68" s="98">
        <f>IFERROR(VLOOKUP($B68,'[4]NUM8.2'!$H$3:$P$174,6,FALSE),0)</f>
        <v>1</v>
      </c>
      <c r="J68" s="98">
        <f>IFERROR(VLOOKUP($B68,'[4]NUM8.2'!$H$3:$P$174,7,FALSE),0)</f>
        <v>9</v>
      </c>
      <c r="K68" s="98">
        <f>IFERROR(VLOOKUP($B68,'[4]NUM8.2'!$H$3:$P$174,8,FALSE),0)</f>
        <v>2</v>
      </c>
      <c r="L68" s="87"/>
      <c r="M68" s="87"/>
      <c r="N68" s="87"/>
      <c r="O68" s="86"/>
      <c r="P68" s="86"/>
      <c r="Q68" s="6">
        <f t="shared" si="43"/>
        <v>16</v>
      </c>
      <c r="R68" s="4"/>
      <c r="S68" s="15">
        <f>IFERROR(VLOOKUP($B68,'[1]DEN8.2'!$H$3:$J$159,2,FALSE),0)</f>
        <v>37</v>
      </c>
      <c r="T68" s="45">
        <f t="shared" si="44"/>
        <v>38</v>
      </c>
      <c r="U68" s="6">
        <f>IFERROR(VLOOKUP($B68,'[4]DEN8.2'!$H$3:$J$175,2,FALSE),0)</f>
        <v>37</v>
      </c>
      <c r="V68" s="57"/>
      <c r="W68" s="57"/>
      <c r="X68" s="131"/>
      <c r="Y68" s="5"/>
      <c r="Z68" s="98">
        <f>IFERROR(VLOOKUP($B68,'[4]ACT DEN8.2'!$H$3:$P$151,2,FALSE),0)</f>
        <v>0</v>
      </c>
      <c r="AA68" s="98">
        <f>IFERROR(VLOOKUP($B68,'[4]ACT DEN8.2'!$H$3:$P$151,3,FALSE),0)</f>
        <v>0</v>
      </c>
      <c r="AB68" s="98">
        <f>IFERROR(VLOOKUP($B68,'[4]ACT DEN8.2'!$H$3:$P$151,4,FALSE),0)</f>
        <v>0</v>
      </c>
      <c r="AC68" s="98">
        <f>IFERROR(VLOOKUP($B68,'[4]ACT DEN8.2'!$H$3:$P$151,5,FALSE),0)</f>
        <v>1</v>
      </c>
      <c r="AD68" s="98">
        <f>IFERROR(VLOOKUP($B68,'[4]ACT DEN8.2'!$H$3:$P$151,6,FALSE),0)</f>
        <v>0</v>
      </c>
      <c r="AE68" s="98">
        <f>IFERROR(VLOOKUP($B68,'[4]ACT DEN8.2'!$H$3:$P$151,7,FALSE),0)</f>
        <v>0</v>
      </c>
      <c r="AF68" s="98">
        <f>IFERROR(VLOOKUP($B68,'[4]ACT DEN8.2'!$H$3:$P$151,8,FALSE),0)</f>
        <v>0</v>
      </c>
      <c r="AG68" s="86"/>
      <c r="AH68" s="86"/>
      <c r="AI68" s="88"/>
      <c r="AJ68" s="86"/>
      <c r="AK68" s="86"/>
      <c r="AL68" s="6">
        <f t="shared" si="2"/>
        <v>1</v>
      </c>
      <c r="AM68" s="98">
        <f>IFERROR(VLOOKUP($B68,'[4]ACT DEN8.2'!$Z$3:$AH$126,2,FALSE),0)</f>
        <v>0</v>
      </c>
      <c r="AN68" s="98">
        <f>IFERROR(VLOOKUP($B68,'[4]ACT DEN8.2'!$Z$3:$AH$126,3,FALSE),0)</f>
        <v>0</v>
      </c>
      <c r="AO68" s="98">
        <f>IFERROR(VLOOKUP($B68,'[4]ACT DEN8.2'!$Z$3:$AH$126,4,FALSE),0)</f>
        <v>0</v>
      </c>
      <c r="AP68" s="98">
        <f>IFERROR(VLOOKUP($B68,'[4]ACT DEN8.2'!$Z$3:$AH$126,5,FALSE),0)</f>
        <v>0</v>
      </c>
      <c r="AQ68" s="98">
        <f>IFERROR(VLOOKUP($B68,'[4]ACT DEN8.2'!$Z$3:$AH$126,6,FALSE),0)</f>
        <v>0</v>
      </c>
      <c r="AR68" s="98">
        <f>IFERROR(VLOOKUP($B68,'[4]ACT DEN8.2'!$Z$3:$AH$126,7,FALSE),0)</f>
        <v>0</v>
      </c>
      <c r="AS68" s="98">
        <f>IFERROR(VLOOKUP($B68,'[4]ACT DEN8.2'!$Z$3:$AH$126,8,FALSE),0)</f>
        <v>0</v>
      </c>
      <c r="AT68" s="86"/>
      <c r="AU68" s="86"/>
      <c r="AV68" s="86"/>
      <c r="AW68" s="86"/>
      <c r="AX68" s="86"/>
      <c r="AY68" s="6">
        <f t="shared" si="3"/>
        <v>0</v>
      </c>
    </row>
    <row r="69" spans="1:51" s="61" customFormat="1" ht="15" thickBot="1" x14ac:dyDescent="0.25">
      <c r="A69" s="1" t="s">
        <v>100</v>
      </c>
      <c r="B69" s="184" t="s">
        <v>96</v>
      </c>
      <c r="C69" s="59"/>
      <c r="D69" s="59"/>
      <c r="E69" s="98">
        <f>IFERROR(VLOOKUP($B69,'[4]NUM8.2'!$H$3:$P$174,2,FALSE),0)</f>
        <v>0</v>
      </c>
      <c r="F69" s="98">
        <f>IFERROR(VLOOKUP($B69,'[4]NUM8.2'!$H$3:$P$174,3,FALSE),0)</f>
        <v>0</v>
      </c>
      <c r="G69" s="98">
        <f>IFERROR(VLOOKUP($B69,'[4]NUM8.2'!$H$3:$P$174,4,FALSE),0)</f>
        <v>0</v>
      </c>
      <c r="H69" s="98">
        <f>IFERROR(VLOOKUP($B69,'[4]NUM8.2'!$H$3:$P$174,5,FALSE),0)</f>
        <v>0</v>
      </c>
      <c r="I69" s="98">
        <f>IFERROR(VLOOKUP($B69,'[4]NUM8.2'!$H$3:$P$174,6,FALSE),0)</f>
        <v>1</v>
      </c>
      <c r="J69" s="98">
        <f>IFERROR(VLOOKUP($B69,'[4]NUM8.2'!$H$3:$P$174,7,FALSE),0)</f>
        <v>2</v>
      </c>
      <c r="K69" s="98">
        <f>IFERROR(VLOOKUP($B69,'[4]NUM8.2'!$H$3:$P$174,8,FALSE),0)</f>
        <v>0</v>
      </c>
      <c r="L69" s="87"/>
      <c r="M69" s="87"/>
      <c r="N69" s="87"/>
      <c r="O69" s="86"/>
      <c r="P69" s="86"/>
      <c r="Q69" s="6">
        <f t="shared" si="43"/>
        <v>3</v>
      </c>
      <c r="R69" s="4"/>
      <c r="S69" s="15">
        <f>IFERROR(VLOOKUP($B69,'[1]DEN8.2'!$H$3:$J$159,2,FALSE),0)</f>
        <v>6</v>
      </c>
      <c r="T69" s="45">
        <f t="shared" si="44"/>
        <v>6</v>
      </c>
      <c r="U69" s="6">
        <f>IFERROR(VLOOKUP($B69,'[4]DEN8.2'!$H$3:$J$175,2,FALSE),0)</f>
        <v>10</v>
      </c>
      <c r="V69" s="57"/>
      <c r="W69" s="57"/>
      <c r="X69" s="131"/>
      <c r="Y69" s="5"/>
      <c r="Z69" s="98">
        <f>IFERROR(VLOOKUP($B69,'[4]ACT DEN8.2'!$H$3:$P$151,2,FALSE),0)</f>
        <v>0</v>
      </c>
      <c r="AA69" s="98">
        <f>IFERROR(VLOOKUP($B69,'[4]ACT DEN8.2'!$H$3:$P$151,3,FALSE),0)</f>
        <v>0</v>
      </c>
      <c r="AB69" s="98">
        <f>IFERROR(VLOOKUP($B69,'[4]ACT DEN8.2'!$H$3:$P$151,4,FALSE),0)</f>
        <v>0</v>
      </c>
      <c r="AC69" s="98">
        <f>IFERROR(VLOOKUP($B69,'[4]ACT DEN8.2'!$H$3:$P$151,5,FALSE),0)</f>
        <v>0</v>
      </c>
      <c r="AD69" s="98">
        <f>IFERROR(VLOOKUP($B69,'[4]ACT DEN8.2'!$H$3:$P$151,6,FALSE),0)</f>
        <v>0</v>
      </c>
      <c r="AE69" s="98">
        <f>IFERROR(VLOOKUP($B69,'[4]ACT DEN8.2'!$H$3:$P$151,7,FALSE),0)</f>
        <v>0</v>
      </c>
      <c r="AF69" s="98">
        <f>IFERROR(VLOOKUP($B69,'[4]ACT DEN8.2'!$H$3:$P$151,8,FALSE),0)</f>
        <v>0</v>
      </c>
      <c r="AG69" s="86"/>
      <c r="AH69" s="86"/>
      <c r="AI69" s="88"/>
      <c r="AJ69" s="86"/>
      <c r="AK69" s="86"/>
      <c r="AL69" s="6">
        <f t="shared" si="2"/>
        <v>0</v>
      </c>
      <c r="AM69" s="98">
        <f>IFERROR(VLOOKUP($B69,'[4]ACT DEN8.2'!$Z$3:$AH$126,2,FALSE),0)</f>
        <v>0</v>
      </c>
      <c r="AN69" s="98">
        <f>IFERROR(VLOOKUP($B69,'[4]ACT DEN8.2'!$Z$3:$AH$126,3,FALSE),0)</f>
        <v>0</v>
      </c>
      <c r="AO69" s="98">
        <f>IFERROR(VLOOKUP($B69,'[4]ACT DEN8.2'!$Z$3:$AH$126,4,FALSE),0)</f>
        <v>0</v>
      </c>
      <c r="AP69" s="98">
        <f>IFERROR(VLOOKUP($B69,'[4]ACT DEN8.2'!$Z$3:$AH$126,5,FALSE),0)</f>
        <v>0</v>
      </c>
      <c r="AQ69" s="98">
        <f>IFERROR(VLOOKUP($B69,'[4]ACT DEN8.2'!$Z$3:$AH$126,6,FALSE),0)</f>
        <v>0</v>
      </c>
      <c r="AR69" s="98">
        <f>IFERROR(VLOOKUP($B69,'[4]ACT DEN8.2'!$Z$3:$AH$126,7,FALSE),0)</f>
        <v>0</v>
      </c>
      <c r="AS69" s="98">
        <f>IFERROR(VLOOKUP($B69,'[4]ACT DEN8.2'!$Z$3:$AH$126,8,FALSE),0)</f>
        <v>0</v>
      </c>
      <c r="AT69" s="86"/>
      <c r="AU69" s="86"/>
      <c r="AV69" s="86"/>
      <c r="AW69" s="86"/>
      <c r="AX69" s="86"/>
      <c r="AY69" s="6">
        <f t="shared" si="3"/>
        <v>0</v>
      </c>
    </row>
    <row r="70" spans="1:51" s="61" customFormat="1" ht="15" thickBot="1" x14ac:dyDescent="0.25">
      <c r="A70" s="1" t="s">
        <v>100</v>
      </c>
      <c r="B70" s="184" t="s">
        <v>97</v>
      </c>
      <c r="C70" s="59"/>
      <c r="D70" s="59"/>
      <c r="E70" s="98">
        <f>IFERROR(VLOOKUP($B70,'[4]NUM8.2'!$H$3:$P$174,2,FALSE),0)</f>
        <v>0</v>
      </c>
      <c r="F70" s="98">
        <f>IFERROR(VLOOKUP($B70,'[4]NUM8.2'!$H$3:$P$174,3,FALSE),0)</f>
        <v>0</v>
      </c>
      <c r="G70" s="98">
        <f>IFERROR(VLOOKUP($B70,'[4]NUM8.2'!$H$3:$P$174,4,FALSE),0)</f>
        <v>2</v>
      </c>
      <c r="H70" s="98">
        <f>IFERROR(VLOOKUP($B70,'[4]NUM8.2'!$H$3:$P$174,5,FALSE),0)</f>
        <v>0</v>
      </c>
      <c r="I70" s="98">
        <f>IFERROR(VLOOKUP($B70,'[4]NUM8.2'!$H$3:$P$174,6,FALSE),0)</f>
        <v>4</v>
      </c>
      <c r="J70" s="98">
        <f>IFERROR(VLOOKUP($B70,'[4]NUM8.2'!$H$3:$P$174,7,FALSE),0)</f>
        <v>0</v>
      </c>
      <c r="K70" s="98">
        <f>IFERROR(VLOOKUP($B70,'[4]NUM8.2'!$H$3:$P$174,8,FALSE),0)</f>
        <v>0</v>
      </c>
      <c r="L70" s="87"/>
      <c r="M70" s="87"/>
      <c r="N70" s="87"/>
      <c r="O70" s="86"/>
      <c r="P70" s="86"/>
      <c r="Q70" s="6">
        <f t="shared" si="43"/>
        <v>6</v>
      </c>
      <c r="R70" s="4"/>
      <c r="S70" s="15">
        <f>IFERROR(VLOOKUP($B70,'[1]DEN8.2'!$H$3:$J$159,2,FALSE),0)</f>
        <v>14</v>
      </c>
      <c r="T70" s="45">
        <f t="shared" si="44"/>
        <v>14</v>
      </c>
      <c r="U70" s="6">
        <f>IFERROR(VLOOKUP($B70,'[4]DEN8.2'!$H$3:$J$175,2,FALSE),0)</f>
        <v>13</v>
      </c>
      <c r="V70" s="57"/>
      <c r="W70" s="57"/>
      <c r="X70" s="131"/>
      <c r="Y70" s="5"/>
      <c r="Z70" s="98">
        <f>IFERROR(VLOOKUP($B70,'[4]ACT DEN8.2'!$H$3:$P$151,2,FALSE),0)</f>
        <v>0</v>
      </c>
      <c r="AA70" s="98">
        <f>IFERROR(VLOOKUP($B70,'[4]ACT DEN8.2'!$H$3:$P$151,3,FALSE),0)</f>
        <v>0</v>
      </c>
      <c r="AB70" s="98">
        <f>IFERROR(VLOOKUP($B70,'[4]ACT DEN8.2'!$H$3:$P$151,4,FALSE),0)</f>
        <v>0</v>
      </c>
      <c r="AC70" s="98">
        <f>IFERROR(VLOOKUP($B70,'[4]ACT DEN8.2'!$H$3:$P$151,5,FALSE),0)</f>
        <v>0</v>
      </c>
      <c r="AD70" s="98">
        <f>IFERROR(VLOOKUP($B70,'[4]ACT DEN8.2'!$H$3:$P$151,6,FALSE),0)</f>
        <v>0</v>
      </c>
      <c r="AE70" s="98">
        <f>IFERROR(VLOOKUP($B70,'[4]ACT DEN8.2'!$H$3:$P$151,7,FALSE),0)</f>
        <v>0</v>
      </c>
      <c r="AF70" s="98">
        <f>IFERROR(VLOOKUP($B70,'[4]ACT DEN8.2'!$H$3:$P$151,8,FALSE),0)</f>
        <v>1</v>
      </c>
      <c r="AG70" s="86"/>
      <c r="AH70" s="86"/>
      <c r="AI70" s="88"/>
      <c r="AJ70" s="86"/>
      <c r="AK70" s="86"/>
      <c r="AL70" s="6">
        <f t="shared" si="2"/>
        <v>1</v>
      </c>
      <c r="AM70" s="98">
        <f>IFERROR(VLOOKUP($B70,'[4]ACT DEN8.2'!$Z$3:$AH$126,2,FALSE),0)</f>
        <v>0</v>
      </c>
      <c r="AN70" s="98">
        <f>IFERROR(VLOOKUP($B70,'[4]ACT DEN8.2'!$Z$3:$AH$126,3,FALSE),0)</f>
        <v>0</v>
      </c>
      <c r="AO70" s="98">
        <f>IFERROR(VLOOKUP($B70,'[4]ACT DEN8.2'!$Z$3:$AH$126,4,FALSE),0)</f>
        <v>0</v>
      </c>
      <c r="AP70" s="98">
        <f>IFERROR(VLOOKUP($B70,'[4]ACT DEN8.2'!$Z$3:$AH$126,5,FALSE),0)</f>
        <v>0</v>
      </c>
      <c r="AQ70" s="98">
        <f>IFERROR(VLOOKUP($B70,'[4]ACT DEN8.2'!$Z$3:$AH$126,6,FALSE),0)</f>
        <v>0</v>
      </c>
      <c r="AR70" s="98">
        <f>IFERROR(VLOOKUP($B70,'[4]ACT DEN8.2'!$Z$3:$AH$126,7,FALSE),0)</f>
        <v>0</v>
      </c>
      <c r="AS70" s="98">
        <f>IFERROR(VLOOKUP($B70,'[4]ACT DEN8.2'!$Z$3:$AH$126,8,FALSE),0)</f>
        <v>0</v>
      </c>
      <c r="AT70" s="86"/>
      <c r="AU70" s="86"/>
      <c r="AV70" s="86"/>
      <c r="AW70" s="86"/>
      <c r="AX70" s="86"/>
      <c r="AY70" s="6">
        <f t="shared" si="3"/>
        <v>0</v>
      </c>
    </row>
    <row r="71" spans="1:51" s="61" customFormat="1" ht="15" thickBot="1" x14ac:dyDescent="0.25">
      <c r="A71" s="1" t="s">
        <v>100</v>
      </c>
      <c r="B71" s="184" t="s">
        <v>98</v>
      </c>
      <c r="C71" s="59"/>
      <c r="D71" s="59"/>
      <c r="E71" s="98">
        <f>IFERROR(VLOOKUP($B71,'[4]NUM8.2'!$H$3:$P$174,2,FALSE),0)</f>
        <v>0</v>
      </c>
      <c r="F71" s="98">
        <f>IFERROR(VLOOKUP($B71,'[4]NUM8.2'!$H$3:$P$174,3,FALSE),0)</f>
        <v>0</v>
      </c>
      <c r="G71" s="98">
        <f>IFERROR(VLOOKUP($B71,'[4]NUM8.2'!$H$3:$P$174,4,FALSE),0)</f>
        <v>0</v>
      </c>
      <c r="H71" s="98">
        <f>IFERROR(VLOOKUP($B71,'[4]NUM8.2'!$H$3:$P$174,5,FALSE),0)</f>
        <v>0</v>
      </c>
      <c r="I71" s="98">
        <f>IFERROR(VLOOKUP($B71,'[4]NUM8.2'!$H$3:$P$174,6,FALSE),0)</f>
        <v>0</v>
      </c>
      <c r="J71" s="98">
        <f>IFERROR(VLOOKUP($B71,'[4]NUM8.2'!$H$3:$P$174,7,FALSE),0)</f>
        <v>0</v>
      </c>
      <c r="K71" s="98">
        <f>IFERROR(VLOOKUP($B71,'[4]NUM8.2'!$H$3:$P$174,8,FALSE),0)</f>
        <v>0</v>
      </c>
      <c r="L71" s="87"/>
      <c r="M71" s="87"/>
      <c r="N71" s="87"/>
      <c r="O71" s="86"/>
      <c r="P71" s="86"/>
      <c r="Q71" s="6">
        <f t="shared" si="43"/>
        <v>0</v>
      </c>
      <c r="R71" s="4"/>
      <c r="S71" s="15">
        <f>IFERROR(VLOOKUP($B71,'[1]DEN8.2'!$H$3:$J$159,2,FALSE),0)</f>
        <v>7</v>
      </c>
      <c r="T71" s="45">
        <f t="shared" si="44"/>
        <v>7</v>
      </c>
      <c r="U71" s="6">
        <f>IFERROR(VLOOKUP($B71,'[4]DEN8.2'!$H$3:$J$175,2,FALSE),0)</f>
        <v>5</v>
      </c>
      <c r="V71" s="57"/>
      <c r="W71" s="57"/>
      <c r="X71" s="131"/>
      <c r="Y71" s="5"/>
      <c r="Z71" s="98">
        <f>IFERROR(VLOOKUP($B71,'[4]ACT DEN8.2'!$H$3:$P$151,2,FALSE),0)</f>
        <v>0</v>
      </c>
      <c r="AA71" s="98">
        <f>IFERROR(VLOOKUP($B71,'[4]ACT DEN8.2'!$H$3:$P$151,3,FALSE),0)</f>
        <v>0</v>
      </c>
      <c r="AB71" s="98">
        <f>IFERROR(VLOOKUP($B71,'[4]ACT DEN8.2'!$H$3:$P$151,4,FALSE),0)</f>
        <v>0</v>
      </c>
      <c r="AC71" s="98">
        <f>IFERROR(VLOOKUP($B71,'[4]ACT DEN8.2'!$H$3:$P$151,5,FALSE),0)</f>
        <v>0</v>
      </c>
      <c r="AD71" s="98">
        <f>IFERROR(VLOOKUP($B71,'[4]ACT DEN8.2'!$H$3:$P$151,6,FALSE),0)</f>
        <v>0</v>
      </c>
      <c r="AE71" s="98">
        <f>IFERROR(VLOOKUP($B71,'[4]ACT DEN8.2'!$H$3:$P$151,7,FALSE),0)</f>
        <v>0</v>
      </c>
      <c r="AF71" s="98">
        <f>IFERROR(VLOOKUP($B71,'[4]ACT DEN8.2'!$H$3:$P$151,8,FALSE),0)</f>
        <v>0</v>
      </c>
      <c r="AG71" s="91"/>
      <c r="AH71" s="86"/>
      <c r="AI71" s="88"/>
      <c r="AJ71" s="86"/>
      <c r="AK71" s="86"/>
      <c r="AL71" s="6">
        <f t="shared" si="2"/>
        <v>0</v>
      </c>
      <c r="AM71" s="98">
        <f>IFERROR(VLOOKUP($B71,'[4]ACT DEN8.2'!$Z$3:$AH$126,2,FALSE),0)</f>
        <v>0</v>
      </c>
      <c r="AN71" s="98">
        <f>IFERROR(VLOOKUP($B71,'[4]ACT DEN8.2'!$Z$3:$AH$126,3,FALSE),0)</f>
        <v>0</v>
      </c>
      <c r="AO71" s="98">
        <f>IFERROR(VLOOKUP($B71,'[4]ACT DEN8.2'!$Z$3:$AH$126,4,FALSE),0)</f>
        <v>0</v>
      </c>
      <c r="AP71" s="98">
        <f>IFERROR(VLOOKUP($B71,'[4]ACT DEN8.2'!$Z$3:$AH$126,5,FALSE),0)</f>
        <v>0</v>
      </c>
      <c r="AQ71" s="98">
        <f>IFERROR(VLOOKUP($B71,'[4]ACT DEN8.2'!$Z$3:$AH$126,6,FALSE),0)</f>
        <v>0</v>
      </c>
      <c r="AR71" s="98">
        <f>IFERROR(VLOOKUP($B71,'[4]ACT DEN8.2'!$Z$3:$AH$126,7,FALSE),0)</f>
        <v>0</v>
      </c>
      <c r="AS71" s="98">
        <f>IFERROR(VLOOKUP($B71,'[4]ACT DEN8.2'!$Z$3:$AH$126,8,FALSE),0)</f>
        <v>0</v>
      </c>
      <c r="AT71" s="86"/>
      <c r="AU71" s="86"/>
      <c r="AV71" s="86"/>
      <c r="AW71" s="86"/>
      <c r="AX71" s="86"/>
      <c r="AY71" s="6">
        <f t="shared" si="3"/>
        <v>0</v>
      </c>
    </row>
    <row r="72" spans="1:51" s="61" customFormat="1" ht="15" thickBot="1" x14ac:dyDescent="0.25">
      <c r="A72" s="1" t="s">
        <v>100</v>
      </c>
      <c r="B72" s="184" t="s">
        <v>99</v>
      </c>
      <c r="C72" s="59"/>
      <c r="D72" s="59"/>
      <c r="E72" s="98">
        <f>IFERROR(VLOOKUP($B72,'[4]NUM8.2'!$H$3:$P$174,2,FALSE),0)</f>
        <v>1</v>
      </c>
      <c r="F72" s="98">
        <f>IFERROR(VLOOKUP($B72,'[4]NUM8.2'!$H$3:$P$174,3,FALSE),0)</f>
        <v>0</v>
      </c>
      <c r="G72" s="98">
        <f>IFERROR(VLOOKUP($B72,'[4]NUM8.2'!$H$3:$P$174,4,FALSE),0)</f>
        <v>0</v>
      </c>
      <c r="H72" s="98">
        <f>IFERROR(VLOOKUP($B72,'[4]NUM8.2'!$H$3:$P$174,5,FALSE),0)</f>
        <v>0</v>
      </c>
      <c r="I72" s="98">
        <f>IFERROR(VLOOKUP($B72,'[4]NUM8.2'!$H$3:$P$174,6,FALSE),0)</f>
        <v>3</v>
      </c>
      <c r="J72" s="98">
        <f>IFERROR(VLOOKUP($B72,'[4]NUM8.2'!$H$3:$P$174,7,FALSE),0)</f>
        <v>1</v>
      </c>
      <c r="K72" s="98">
        <f>IFERROR(VLOOKUP($B72,'[4]NUM8.2'!$H$3:$P$174,8,FALSE),0)</f>
        <v>0</v>
      </c>
      <c r="L72" s="87"/>
      <c r="M72" s="87"/>
      <c r="N72" s="87"/>
      <c r="O72" s="86"/>
      <c r="P72" s="86"/>
      <c r="Q72" s="6">
        <f t="shared" si="43"/>
        <v>5</v>
      </c>
      <c r="R72" s="4"/>
      <c r="S72" s="15">
        <f>IFERROR(VLOOKUP($B72,'[1]DEN8.2'!$H$3:$J$159,2,FALSE),0)</f>
        <v>4</v>
      </c>
      <c r="T72" s="45">
        <f t="shared" si="44"/>
        <v>4</v>
      </c>
      <c r="U72" s="6">
        <f>IFERROR(VLOOKUP($B72,'[4]DEN8.2'!$H$3:$J$175,2,FALSE),0)</f>
        <v>5</v>
      </c>
      <c r="V72" s="57"/>
      <c r="W72" s="57"/>
      <c r="X72" s="131"/>
      <c r="Y72" s="5"/>
      <c r="Z72" s="98">
        <f>IFERROR(VLOOKUP($B72,'[4]ACT DEN8.2'!$H$3:$P$151,2,FALSE),0)</f>
        <v>0</v>
      </c>
      <c r="AA72" s="98">
        <f>IFERROR(VLOOKUP($B72,'[4]ACT DEN8.2'!$H$3:$P$151,3,FALSE),0)</f>
        <v>0</v>
      </c>
      <c r="AB72" s="98">
        <f>IFERROR(VLOOKUP($B72,'[4]ACT DEN8.2'!$H$3:$P$151,4,FALSE),0)</f>
        <v>0</v>
      </c>
      <c r="AC72" s="98">
        <f>IFERROR(VLOOKUP($B72,'[4]ACT DEN8.2'!$H$3:$P$151,5,FALSE),0)</f>
        <v>0</v>
      </c>
      <c r="AD72" s="98">
        <f>IFERROR(VLOOKUP($B72,'[4]ACT DEN8.2'!$H$3:$P$151,6,FALSE),0)</f>
        <v>0</v>
      </c>
      <c r="AE72" s="98">
        <f>IFERROR(VLOOKUP($B72,'[4]ACT DEN8.2'!$H$3:$P$151,7,FALSE),0)</f>
        <v>0</v>
      </c>
      <c r="AF72" s="98">
        <f>IFERROR(VLOOKUP($B72,'[4]ACT DEN8.2'!$H$3:$P$151,8,FALSE),0)</f>
        <v>0</v>
      </c>
      <c r="AG72" s="86"/>
      <c r="AH72" s="86"/>
      <c r="AI72" s="88"/>
      <c r="AJ72" s="86"/>
      <c r="AK72" s="86"/>
      <c r="AL72" s="6">
        <f t="shared" si="2"/>
        <v>0</v>
      </c>
      <c r="AM72" s="98">
        <f>IFERROR(VLOOKUP($B72,'[4]ACT DEN8.2'!$Z$3:$AH$126,2,FALSE),0)</f>
        <v>0</v>
      </c>
      <c r="AN72" s="98">
        <f>IFERROR(VLOOKUP($B72,'[4]ACT DEN8.2'!$Z$3:$AH$126,3,FALSE),0)</f>
        <v>0</v>
      </c>
      <c r="AO72" s="98">
        <f>IFERROR(VLOOKUP($B72,'[4]ACT DEN8.2'!$Z$3:$AH$126,4,FALSE),0)</f>
        <v>0</v>
      </c>
      <c r="AP72" s="98">
        <f>IFERROR(VLOOKUP($B72,'[4]ACT DEN8.2'!$Z$3:$AH$126,5,FALSE),0)</f>
        <v>0</v>
      </c>
      <c r="AQ72" s="98">
        <f>IFERROR(VLOOKUP($B72,'[4]ACT DEN8.2'!$Z$3:$AH$126,6,FALSE),0)</f>
        <v>0</v>
      </c>
      <c r="AR72" s="98">
        <f>IFERROR(VLOOKUP($B72,'[4]ACT DEN8.2'!$Z$3:$AH$126,7,FALSE),0)</f>
        <v>0</v>
      </c>
      <c r="AS72" s="98">
        <f>IFERROR(VLOOKUP($B72,'[4]ACT DEN8.2'!$Z$3:$AH$126,8,FALSE),0)</f>
        <v>0</v>
      </c>
      <c r="AT72" s="86"/>
      <c r="AU72" s="86"/>
      <c r="AV72" s="86"/>
      <c r="AW72" s="86"/>
      <c r="AX72" s="86"/>
      <c r="AY72" s="6">
        <f t="shared" si="3"/>
        <v>0</v>
      </c>
    </row>
    <row r="73" spans="1:51" s="61" customFormat="1" ht="15" thickBot="1" x14ac:dyDescent="0.25">
      <c r="A73" s="351" t="s">
        <v>18</v>
      </c>
      <c r="B73" s="352"/>
      <c r="C73" s="276">
        <f>+D73/Metas!M65</f>
        <v>1.6054842989827509</v>
      </c>
      <c r="D73" s="17">
        <f>+Q73/R73</f>
        <v>0.27310924369747897</v>
      </c>
      <c r="E73" s="12">
        <f>SUM(E63:E72)</f>
        <v>1</v>
      </c>
      <c r="F73" s="12">
        <f t="shared" ref="F73:P73" si="45">SUM(F63:F72)</f>
        <v>9</v>
      </c>
      <c r="G73" s="12">
        <f t="shared" si="45"/>
        <v>35</v>
      </c>
      <c r="H73" s="12">
        <f t="shared" si="45"/>
        <v>0</v>
      </c>
      <c r="I73" s="12">
        <f t="shared" ref="I73:J73" si="46">SUM(I63:I72)</f>
        <v>37</v>
      </c>
      <c r="J73" s="12">
        <f t="shared" si="46"/>
        <v>60</v>
      </c>
      <c r="K73" s="12">
        <f t="shared" ref="K73" si="47">SUM(K63:K72)</f>
        <v>53</v>
      </c>
      <c r="L73" s="12">
        <f t="shared" si="45"/>
        <v>0</v>
      </c>
      <c r="M73" s="12">
        <f t="shared" si="45"/>
        <v>0</v>
      </c>
      <c r="N73" s="12">
        <f t="shared" si="45"/>
        <v>0</v>
      </c>
      <c r="O73" s="12">
        <f t="shared" si="45"/>
        <v>0</v>
      </c>
      <c r="P73" s="132">
        <f t="shared" si="45"/>
        <v>0</v>
      </c>
      <c r="Q73" s="12">
        <f>SUM(Q63:Q72)</f>
        <v>195</v>
      </c>
      <c r="R73" s="13">
        <f>+Y73-U73</f>
        <v>714</v>
      </c>
      <c r="S73" s="12">
        <f t="shared" ref="S73:X73" si="48">SUM(S63:S72)</f>
        <v>454</v>
      </c>
      <c r="T73" s="12">
        <f t="shared" si="48"/>
        <v>463</v>
      </c>
      <c r="U73" s="12">
        <f t="shared" si="48"/>
        <v>467</v>
      </c>
      <c r="V73" s="11">
        <f t="shared" si="48"/>
        <v>0</v>
      </c>
      <c r="W73" s="42">
        <f t="shared" si="48"/>
        <v>0</v>
      </c>
      <c r="X73" s="42">
        <f t="shared" si="48"/>
        <v>0</v>
      </c>
      <c r="Y73" s="14">
        <v>1181</v>
      </c>
      <c r="Z73" s="11">
        <f t="shared" ref="Z73:AK73" si="49">SUM(Z63:Z72)</f>
        <v>4</v>
      </c>
      <c r="AA73" s="11">
        <f t="shared" si="49"/>
        <v>0</v>
      </c>
      <c r="AB73" s="11">
        <f t="shared" si="49"/>
        <v>4</v>
      </c>
      <c r="AC73" s="11">
        <f t="shared" si="49"/>
        <v>3</v>
      </c>
      <c r="AD73" s="11">
        <f t="shared" ref="AD73" si="50">SUM(AD63:AD72)</f>
        <v>3</v>
      </c>
      <c r="AE73" s="11">
        <f t="shared" si="49"/>
        <v>6</v>
      </c>
      <c r="AF73" s="11">
        <f t="shared" si="49"/>
        <v>2</v>
      </c>
      <c r="AG73" s="11">
        <f t="shared" si="49"/>
        <v>0</v>
      </c>
      <c r="AH73" s="11">
        <f t="shared" si="49"/>
        <v>0</v>
      </c>
      <c r="AI73" s="11">
        <f t="shared" si="49"/>
        <v>0</v>
      </c>
      <c r="AJ73" s="11">
        <f t="shared" si="49"/>
        <v>0</v>
      </c>
      <c r="AK73" s="11">
        <f t="shared" si="49"/>
        <v>0</v>
      </c>
      <c r="AL73" s="11">
        <f t="shared" si="2"/>
        <v>22</v>
      </c>
      <c r="AM73" s="11">
        <f t="shared" ref="AM73:AX73" si="51">SUM(AM63:AM72)</f>
        <v>0</v>
      </c>
      <c r="AN73" s="11">
        <f t="shared" si="51"/>
        <v>0</v>
      </c>
      <c r="AO73" s="11">
        <f t="shared" si="51"/>
        <v>1</v>
      </c>
      <c r="AP73" s="11">
        <f t="shared" si="51"/>
        <v>1</v>
      </c>
      <c r="AQ73" s="11">
        <f t="shared" ref="AQ73" si="52">SUM(AQ63:AQ72)</f>
        <v>0</v>
      </c>
      <c r="AR73" s="11">
        <f t="shared" si="51"/>
        <v>0</v>
      </c>
      <c r="AS73" s="11">
        <f t="shared" si="51"/>
        <v>0</v>
      </c>
      <c r="AT73" s="11">
        <f t="shared" si="51"/>
        <v>0</v>
      </c>
      <c r="AU73" s="11">
        <f t="shared" si="51"/>
        <v>0</v>
      </c>
      <c r="AV73" s="11">
        <f t="shared" si="51"/>
        <v>0</v>
      </c>
      <c r="AW73" s="11">
        <f t="shared" si="51"/>
        <v>0</v>
      </c>
      <c r="AX73" s="11">
        <f t="shared" si="51"/>
        <v>0</v>
      </c>
      <c r="AY73" s="11">
        <f t="shared" si="3"/>
        <v>2</v>
      </c>
    </row>
    <row r="74" spans="1:51" s="61" customFormat="1" ht="15" thickBot="1" x14ac:dyDescent="0.25">
      <c r="A74" s="1" t="s">
        <v>106</v>
      </c>
      <c r="B74" s="184" t="s">
        <v>101</v>
      </c>
      <c r="C74" s="59"/>
      <c r="D74" s="59"/>
      <c r="E74" s="98">
        <f>IFERROR(VLOOKUP($B74,'[4]NUM8.2'!$H$3:$P$174,2,FALSE),0)</f>
        <v>0</v>
      </c>
      <c r="F74" s="98">
        <f>IFERROR(VLOOKUP($B74,'[4]NUM8.2'!$H$3:$P$174,3,FALSE),0)</f>
        <v>3</v>
      </c>
      <c r="G74" s="98">
        <f>IFERROR(VLOOKUP($B74,'[4]NUM8.2'!$H$3:$P$174,4,FALSE),0)</f>
        <v>0</v>
      </c>
      <c r="H74" s="98">
        <f>IFERROR(VLOOKUP($B74,'[4]NUM8.2'!$H$3:$P$174,5,FALSE),0)</f>
        <v>8</v>
      </c>
      <c r="I74" s="98">
        <f>IFERROR(VLOOKUP($B74,'[4]NUM8.2'!$H$3:$P$174,6,FALSE),0)</f>
        <v>14</v>
      </c>
      <c r="J74" s="98">
        <f>IFERROR(VLOOKUP($B74,'[4]NUM8.2'!$H$3:$P$174,7,FALSE),0)</f>
        <v>10</v>
      </c>
      <c r="K74" s="98">
        <f>IFERROR(VLOOKUP($B74,'[4]NUM8.2'!$H$3:$P$174,8,FALSE),0)</f>
        <v>12</v>
      </c>
      <c r="L74" s="87"/>
      <c r="M74" s="87"/>
      <c r="N74" s="87"/>
      <c r="O74" s="86"/>
      <c r="P74" s="86"/>
      <c r="Q74" s="6">
        <f>SUM(E74:P74)</f>
        <v>47</v>
      </c>
      <c r="R74" s="4"/>
      <c r="S74" s="15">
        <f>IFERROR(VLOOKUP($B74,'[1]DEN8.2'!$H$3:$J$159,2,FALSE),0)</f>
        <v>152</v>
      </c>
      <c r="T74" s="45">
        <f t="shared" ref="T74:T78" si="53">+S74+(Z74+AA74+AB74+AC74)-(AM74+AN74+AO74+AP74)</f>
        <v>156</v>
      </c>
      <c r="U74" s="6">
        <f>IFERROR(VLOOKUP($B74,'[4]DEN8.2'!$H$3:$J$175,2,FALSE),0)</f>
        <v>123</v>
      </c>
      <c r="V74" s="57"/>
      <c r="W74" s="57"/>
      <c r="X74" s="131"/>
      <c r="Y74" s="5"/>
      <c r="Z74" s="98">
        <f>IFERROR(VLOOKUP($B74,'[4]ACT DEN8.2'!$H$3:$P$151,2,FALSE),0)</f>
        <v>0</v>
      </c>
      <c r="AA74" s="98">
        <f>IFERROR(VLOOKUP($B74,'[4]ACT DEN8.2'!$H$3:$P$151,3,FALSE),0)</f>
        <v>1</v>
      </c>
      <c r="AB74" s="98">
        <f>IFERROR(VLOOKUP($B74,'[4]ACT DEN8.2'!$H$3:$P$151,4,FALSE),0)</f>
        <v>3</v>
      </c>
      <c r="AC74" s="98">
        <f>IFERROR(VLOOKUP($B74,'[4]ACT DEN8.2'!$H$3:$P$151,5,FALSE),0)</f>
        <v>0</v>
      </c>
      <c r="AD74" s="98">
        <f>IFERROR(VLOOKUP($B74,'[4]ACT DEN8.2'!$H$3:$P$151,6,FALSE),0)</f>
        <v>0</v>
      </c>
      <c r="AE74" s="98">
        <f>IFERROR(VLOOKUP($B74,'[4]ACT DEN8.2'!$H$3:$P$151,7,FALSE),0)</f>
        <v>0</v>
      </c>
      <c r="AF74" s="98">
        <f>IFERROR(VLOOKUP($B74,'[4]ACT DEN8.2'!$H$3:$P$151,8,FALSE),0)</f>
        <v>4</v>
      </c>
      <c r="AG74" s="87"/>
      <c r="AH74" s="87"/>
      <c r="AI74" s="87"/>
      <c r="AJ74" s="86"/>
      <c r="AK74" s="2"/>
      <c r="AL74" s="6">
        <f t="shared" si="2"/>
        <v>8</v>
      </c>
      <c r="AM74" s="98">
        <f>IFERROR(VLOOKUP($B74,'[4]ACT DEN8.2'!$Z$3:$AH$126,2,FALSE),0)</f>
        <v>0</v>
      </c>
      <c r="AN74" s="98">
        <f>IFERROR(VLOOKUP($B74,'[4]ACT DEN8.2'!$Z$3:$AH$126,3,FALSE),0)</f>
        <v>0</v>
      </c>
      <c r="AO74" s="98">
        <f>IFERROR(VLOOKUP($B74,'[4]ACT DEN8.2'!$Z$3:$AH$126,4,FALSE),0)</f>
        <v>0</v>
      </c>
      <c r="AP74" s="98">
        <f>IFERROR(VLOOKUP($B74,'[4]ACT DEN8.2'!$Z$3:$AH$126,5,FALSE),0)</f>
        <v>0</v>
      </c>
      <c r="AQ74" s="98">
        <f>IFERROR(VLOOKUP($B74,'[4]ACT DEN8.2'!$Z$3:$AH$126,6,FALSE),0)</f>
        <v>0</v>
      </c>
      <c r="AR74" s="98">
        <f>IFERROR(VLOOKUP($B74,'[4]ACT DEN8.2'!$Z$3:$AH$126,7,FALSE),0)</f>
        <v>0</v>
      </c>
      <c r="AS74" s="98">
        <f>IFERROR(VLOOKUP($B74,'[4]ACT DEN8.2'!$Z$3:$AH$126,8,FALSE),0)</f>
        <v>0</v>
      </c>
      <c r="AT74" s="86"/>
      <c r="AU74" s="86"/>
      <c r="AV74" s="86"/>
      <c r="AW74" s="86"/>
      <c r="AX74" s="86"/>
      <c r="AY74" s="6">
        <f t="shared" si="3"/>
        <v>0</v>
      </c>
    </row>
    <row r="75" spans="1:51" s="61" customFormat="1" ht="15" thickBot="1" x14ac:dyDescent="0.25">
      <c r="A75" s="1" t="s">
        <v>106</v>
      </c>
      <c r="B75" s="184" t="s">
        <v>102</v>
      </c>
      <c r="C75" s="59"/>
      <c r="D75" s="59"/>
      <c r="E75" s="98">
        <f>IFERROR(VLOOKUP($B75,'[4]NUM8.2'!$H$3:$P$174,2,FALSE),0)</f>
        <v>4</v>
      </c>
      <c r="F75" s="98">
        <f>IFERROR(VLOOKUP($B75,'[4]NUM8.2'!$H$3:$P$174,3,FALSE),0)</f>
        <v>1</v>
      </c>
      <c r="G75" s="98">
        <f>IFERROR(VLOOKUP($B75,'[4]NUM8.2'!$H$3:$P$174,4,FALSE),0)</f>
        <v>0</v>
      </c>
      <c r="H75" s="98">
        <f>IFERROR(VLOOKUP($B75,'[4]NUM8.2'!$H$3:$P$174,5,FALSE),0)</f>
        <v>0</v>
      </c>
      <c r="I75" s="98">
        <f>IFERROR(VLOOKUP($B75,'[4]NUM8.2'!$H$3:$P$174,6,FALSE),0)</f>
        <v>1</v>
      </c>
      <c r="J75" s="98">
        <f>IFERROR(VLOOKUP($B75,'[4]NUM8.2'!$H$3:$P$174,7,FALSE),0)</f>
        <v>4</v>
      </c>
      <c r="K75" s="98">
        <f>IFERROR(VLOOKUP($B75,'[4]NUM8.2'!$H$3:$P$174,8,FALSE),0)</f>
        <v>1</v>
      </c>
      <c r="L75" s="87"/>
      <c r="M75" s="87"/>
      <c r="N75" s="87"/>
      <c r="O75" s="86"/>
      <c r="P75" s="86"/>
      <c r="Q75" s="6">
        <f>SUM(E75:P75)</f>
        <v>11</v>
      </c>
      <c r="R75" s="4"/>
      <c r="S75" s="15">
        <f>IFERROR(VLOOKUP($B75,'[1]DEN8.2'!$H$3:$J$159,2,FALSE),0)</f>
        <v>36</v>
      </c>
      <c r="T75" s="45">
        <f t="shared" si="53"/>
        <v>37</v>
      </c>
      <c r="U75" s="6">
        <f>IFERROR(VLOOKUP($B75,'[4]DEN8.2'!$H$3:$J$175,2,FALSE),0)</f>
        <v>37</v>
      </c>
      <c r="V75" s="57"/>
      <c r="W75" s="57"/>
      <c r="X75" s="131"/>
      <c r="Y75" s="5"/>
      <c r="Z75" s="98">
        <f>IFERROR(VLOOKUP($B75,'[4]ACT DEN8.2'!$H$3:$P$151,2,FALSE),0)</f>
        <v>0</v>
      </c>
      <c r="AA75" s="98">
        <f>IFERROR(VLOOKUP($B75,'[4]ACT DEN8.2'!$H$3:$P$151,3,FALSE),0)</f>
        <v>0</v>
      </c>
      <c r="AB75" s="98">
        <f>IFERROR(VLOOKUP($B75,'[4]ACT DEN8.2'!$H$3:$P$151,4,FALSE),0)</f>
        <v>1</v>
      </c>
      <c r="AC75" s="98">
        <f>IFERROR(VLOOKUP($B75,'[4]ACT DEN8.2'!$H$3:$P$151,5,FALSE),0)</f>
        <v>0</v>
      </c>
      <c r="AD75" s="98">
        <f>IFERROR(VLOOKUP($B75,'[4]ACT DEN8.2'!$H$3:$P$151,6,FALSE),0)</f>
        <v>0</v>
      </c>
      <c r="AE75" s="98">
        <f>IFERROR(VLOOKUP($B75,'[4]ACT DEN8.2'!$H$3:$P$151,7,FALSE),0)</f>
        <v>0</v>
      </c>
      <c r="AF75" s="98">
        <f>IFERROR(VLOOKUP($B75,'[4]ACT DEN8.2'!$H$3:$P$151,8,FALSE),0)</f>
        <v>0</v>
      </c>
      <c r="AG75" s="87"/>
      <c r="AH75" s="87"/>
      <c r="AI75" s="87"/>
      <c r="AJ75" s="86"/>
      <c r="AK75" s="2"/>
      <c r="AL75" s="6">
        <f t="shared" si="2"/>
        <v>1</v>
      </c>
      <c r="AM75" s="98">
        <f>IFERROR(VLOOKUP($B75,'[4]ACT DEN8.2'!$Z$3:$AH$126,2,FALSE),0)</f>
        <v>0</v>
      </c>
      <c r="AN75" s="98">
        <f>IFERROR(VLOOKUP($B75,'[4]ACT DEN8.2'!$Z$3:$AH$126,3,FALSE),0)</f>
        <v>0</v>
      </c>
      <c r="AO75" s="98">
        <f>IFERROR(VLOOKUP($B75,'[4]ACT DEN8.2'!$Z$3:$AH$126,4,FALSE),0)</f>
        <v>0</v>
      </c>
      <c r="AP75" s="98">
        <f>IFERROR(VLOOKUP($B75,'[4]ACT DEN8.2'!$Z$3:$AH$126,5,FALSE),0)</f>
        <v>0</v>
      </c>
      <c r="AQ75" s="98">
        <f>IFERROR(VLOOKUP($B75,'[4]ACT DEN8.2'!$Z$3:$AH$126,6,FALSE),0)</f>
        <v>0</v>
      </c>
      <c r="AR75" s="98">
        <f>IFERROR(VLOOKUP($B75,'[4]ACT DEN8.2'!$Z$3:$AH$126,7,FALSE),0)</f>
        <v>0</v>
      </c>
      <c r="AS75" s="98">
        <f>IFERROR(VLOOKUP($B75,'[4]ACT DEN8.2'!$Z$3:$AH$126,8,FALSE),0)</f>
        <v>0</v>
      </c>
      <c r="AT75" s="86"/>
      <c r="AU75" s="86"/>
      <c r="AV75" s="86"/>
      <c r="AW75" s="86"/>
      <c r="AX75" s="86"/>
      <c r="AY75" s="6">
        <f t="shared" si="3"/>
        <v>0</v>
      </c>
    </row>
    <row r="76" spans="1:51" s="61" customFormat="1" ht="15" thickBot="1" x14ac:dyDescent="0.25">
      <c r="A76" s="1" t="s">
        <v>106</v>
      </c>
      <c r="B76" s="184" t="s">
        <v>103</v>
      </c>
      <c r="C76" s="59"/>
      <c r="D76" s="59"/>
      <c r="E76" s="98">
        <f>IFERROR(VLOOKUP($B76,'[4]NUM8.2'!$H$3:$P$174,2,FALSE),0)</f>
        <v>0</v>
      </c>
      <c r="F76" s="98">
        <f>IFERROR(VLOOKUP($B76,'[4]NUM8.2'!$H$3:$P$174,3,FALSE),0)</f>
        <v>0</v>
      </c>
      <c r="G76" s="98">
        <f>IFERROR(VLOOKUP($B76,'[4]NUM8.2'!$H$3:$P$174,4,FALSE),0)</f>
        <v>2</v>
      </c>
      <c r="H76" s="98">
        <f>IFERROR(VLOOKUP($B76,'[4]NUM8.2'!$H$3:$P$174,5,FALSE),0)</f>
        <v>2</v>
      </c>
      <c r="I76" s="98">
        <f>IFERROR(VLOOKUP($B76,'[4]NUM8.2'!$H$3:$P$174,6,FALSE),0)</f>
        <v>3</v>
      </c>
      <c r="J76" s="98">
        <f>IFERROR(VLOOKUP($B76,'[4]NUM8.2'!$H$3:$P$174,7,FALSE),0)</f>
        <v>0</v>
      </c>
      <c r="K76" s="98">
        <f>IFERROR(VLOOKUP($B76,'[4]NUM8.2'!$H$3:$P$174,8,FALSE),0)</f>
        <v>7</v>
      </c>
      <c r="L76" s="87"/>
      <c r="M76" s="87"/>
      <c r="N76" s="87"/>
      <c r="O76" s="86"/>
      <c r="P76" s="86"/>
      <c r="Q76" s="6">
        <f>SUM(E76:P76)</f>
        <v>14</v>
      </c>
      <c r="R76" s="4"/>
      <c r="S76" s="15">
        <f>IFERROR(VLOOKUP($B76,'[1]DEN8.2'!$H$3:$J$159,2,FALSE),0)</f>
        <v>69</v>
      </c>
      <c r="T76" s="45">
        <f t="shared" si="53"/>
        <v>69</v>
      </c>
      <c r="U76" s="6">
        <f>IFERROR(VLOOKUP($B76,'[4]DEN8.2'!$H$3:$J$175,2,FALSE),0)</f>
        <v>59</v>
      </c>
      <c r="V76" s="57"/>
      <c r="W76" s="57"/>
      <c r="X76" s="131"/>
      <c r="Y76" s="5"/>
      <c r="Z76" s="98">
        <f>IFERROR(VLOOKUP($B76,'[4]ACT DEN8.2'!$H$3:$P$151,2,FALSE),0)</f>
        <v>0</v>
      </c>
      <c r="AA76" s="98">
        <f>IFERROR(VLOOKUP($B76,'[4]ACT DEN8.2'!$H$3:$P$151,3,FALSE),0)</f>
        <v>0</v>
      </c>
      <c r="AB76" s="98">
        <f>IFERROR(VLOOKUP($B76,'[4]ACT DEN8.2'!$H$3:$P$151,4,FALSE),0)</f>
        <v>0</v>
      </c>
      <c r="AC76" s="98">
        <f>IFERROR(VLOOKUP($B76,'[4]ACT DEN8.2'!$H$3:$P$151,5,FALSE),0)</f>
        <v>0</v>
      </c>
      <c r="AD76" s="98">
        <f>IFERROR(VLOOKUP($B76,'[4]ACT DEN8.2'!$H$3:$P$151,6,FALSE),0)</f>
        <v>0</v>
      </c>
      <c r="AE76" s="98">
        <f>IFERROR(VLOOKUP($B76,'[4]ACT DEN8.2'!$H$3:$P$151,7,FALSE),0)</f>
        <v>0</v>
      </c>
      <c r="AF76" s="98">
        <f>IFERROR(VLOOKUP($B76,'[4]ACT DEN8.2'!$H$3:$P$151,8,FALSE),0)</f>
        <v>2</v>
      </c>
      <c r="AG76" s="87"/>
      <c r="AH76" s="87"/>
      <c r="AI76" s="87"/>
      <c r="AJ76" s="86"/>
      <c r="AK76" s="2"/>
      <c r="AL76" s="6">
        <f t="shared" si="2"/>
        <v>2</v>
      </c>
      <c r="AM76" s="98">
        <f>IFERROR(VLOOKUP($B76,'[4]ACT DEN8.2'!$Z$3:$AH$126,2,FALSE),0)</f>
        <v>0</v>
      </c>
      <c r="AN76" s="98">
        <f>IFERROR(VLOOKUP($B76,'[4]ACT DEN8.2'!$Z$3:$AH$126,3,FALSE),0)</f>
        <v>0</v>
      </c>
      <c r="AO76" s="98">
        <f>IFERROR(VLOOKUP($B76,'[4]ACT DEN8.2'!$Z$3:$AH$126,4,FALSE),0)</f>
        <v>0</v>
      </c>
      <c r="AP76" s="98">
        <f>IFERROR(VLOOKUP($B76,'[4]ACT DEN8.2'!$Z$3:$AH$126,5,FALSE),0)</f>
        <v>0</v>
      </c>
      <c r="AQ76" s="98">
        <f>IFERROR(VLOOKUP($B76,'[4]ACT DEN8.2'!$Z$3:$AH$126,6,FALSE),0)</f>
        <v>0</v>
      </c>
      <c r="AR76" s="98">
        <f>IFERROR(VLOOKUP($B76,'[4]ACT DEN8.2'!$Z$3:$AH$126,7,FALSE),0)</f>
        <v>0</v>
      </c>
      <c r="AS76" s="98">
        <f>IFERROR(VLOOKUP($B76,'[4]ACT DEN8.2'!$Z$3:$AH$126,8,FALSE),0)</f>
        <v>0</v>
      </c>
      <c r="AT76" s="86"/>
      <c r="AU76" s="86"/>
      <c r="AV76" s="86"/>
      <c r="AW76" s="86"/>
      <c r="AX76" s="86"/>
      <c r="AY76" s="6">
        <f t="shared" si="3"/>
        <v>0</v>
      </c>
    </row>
    <row r="77" spans="1:51" s="61" customFormat="1" ht="15" thickBot="1" x14ac:dyDescent="0.25">
      <c r="A77" s="1" t="s">
        <v>106</v>
      </c>
      <c r="B77" s="184" t="s">
        <v>104</v>
      </c>
      <c r="C77" s="59"/>
      <c r="D77" s="59"/>
      <c r="E77" s="98">
        <f>IFERROR(VLOOKUP($B77,'[4]NUM8.2'!$H$3:$P$174,2,FALSE),0)</f>
        <v>0</v>
      </c>
      <c r="F77" s="98">
        <f>IFERROR(VLOOKUP($B77,'[4]NUM8.2'!$H$3:$P$174,3,FALSE),0)</f>
        <v>0</v>
      </c>
      <c r="G77" s="98">
        <f>IFERROR(VLOOKUP($B77,'[4]NUM8.2'!$H$3:$P$174,4,FALSE),0)</f>
        <v>1</v>
      </c>
      <c r="H77" s="98">
        <f>IFERROR(VLOOKUP($B77,'[4]NUM8.2'!$H$3:$P$174,5,FALSE),0)</f>
        <v>1</v>
      </c>
      <c r="I77" s="98">
        <f>IFERROR(VLOOKUP($B77,'[4]NUM8.2'!$H$3:$P$174,6,FALSE),0)</f>
        <v>0</v>
      </c>
      <c r="J77" s="98">
        <f>IFERROR(VLOOKUP($B77,'[4]NUM8.2'!$H$3:$P$174,7,FALSE),0)</f>
        <v>0</v>
      </c>
      <c r="K77" s="98">
        <f>IFERROR(VLOOKUP($B77,'[4]NUM8.2'!$H$3:$P$174,8,FALSE),0)</f>
        <v>3</v>
      </c>
      <c r="L77" s="87"/>
      <c r="M77" s="87"/>
      <c r="N77" s="87"/>
      <c r="O77" s="86"/>
      <c r="P77" s="86"/>
      <c r="Q77" s="6">
        <f>SUM(E77:P77)</f>
        <v>5</v>
      </c>
      <c r="R77" s="4"/>
      <c r="S77" s="15">
        <f>IFERROR(VLOOKUP($B77,'[1]DEN8.2'!$H$3:$J$159,2,FALSE),0)</f>
        <v>25</v>
      </c>
      <c r="T77" s="45">
        <f t="shared" si="53"/>
        <v>25</v>
      </c>
      <c r="U77" s="6">
        <f>IFERROR(VLOOKUP($B77,'[4]DEN8.2'!$H$3:$J$175,2,FALSE),0)</f>
        <v>21</v>
      </c>
      <c r="V77" s="57"/>
      <c r="W77" s="57"/>
      <c r="X77" s="131"/>
      <c r="Y77" s="5"/>
      <c r="Z77" s="98">
        <f>IFERROR(VLOOKUP($B77,'[4]ACT DEN8.2'!$H$3:$P$151,2,FALSE),0)</f>
        <v>0</v>
      </c>
      <c r="AA77" s="98">
        <f>IFERROR(VLOOKUP($B77,'[4]ACT DEN8.2'!$H$3:$P$151,3,FALSE),0)</f>
        <v>0</v>
      </c>
      <c r="AB77" s="98">
        <f>IFERROR(VLOOKUP($B77,'[4]ACT DEN8.2'!$H$3:$P$151,4,FALSE),0)</f>
        <v>0</v>
      </c>
      <c r="AC77" s="98">
        <f>IFERROR(VLOOKUP($B77,'[4]ACT DEN8.2'!$H$3:$P$151,5,FALSE),0)</f>
        <v>0</v>
      </c>
      <c r="AD77" s="98">
        <f>IFERROR(VLOOKUP($B77,'[4]ACT DEN8.2'!$H$3:$P$151,6,FALSE),0)</f>
        <v>0</v>
      </c>
      <c r="AE77" s="98">
        <f>IFERROR(VLOOKUP($B77,'[4]ACT DEN8.2'!$H$3:$P$151,7,FALSE),0)</f>
        <v>0</v>
      </c>
      <c r="AF77" s="98">
        <f>IFERROR(VLOOKUP($B77,'[4]ACT DEN8.2'!$H$3:$P$151,8,FALSE),0)</f>
        <v>0</v>
      </c>
      <c r="AG77" s="87"/>
      <c r="AH77" s="87"/>
      <c r="AI77" s="87"/>
      <c r="AJ77" s="86"/>
      <c r="AK77" s="2"/>
      <c r="AL77" s="6">
        <f t="shared" ref="AL77:AL141" si="54">SUM(Z77:AK77)</f>
        <v>0</v>
      </c>
      <c r="AM77" s="98">
        <f>IFERROR(VLOOKUP($B77,'[4]ACT DEN8.2'!$Z$3:$AH$126,2,FALSE),0)</f>
        <v>0</v>
      </c>
      <c r="AN77" s="98">
        <f>IFERROR(VLOOKUP($B77,'[4]ACT DEN8.2'!$Z$3:$AH$126,3,FALSE),0)</f>
        <v>0</v>
      </c>
      <c r="AO77" s="98">
        <f>IFERROR(VLOOKUP($B77,'[4]ACT DEN8.2'!$Z$3:$AH$126,4,FALSE),0)</f>
        <v>0</v>
      </c>
      <c r="AP77" s="98">
        <f>IFERROR(VLOOKUP($B77,'[4]ACT DEN8.2'!$Z$3:$AH$126,5,FALSE),0)</f>
        <v>0</v>
      </c>
      <c r="AQ77" s="98">
        <f>IFERROR(VLOOKUP($B77,'[4]ACT DEN8.2'!$Z$3:$AH$126,6,FALSE),0)</f>
        <v>0</v>
      </c>
      <c r="AR77" s="98">
        <f>IFERROR(VLOOKUP($B77,'[4]ACT DEN8.2'!$Z$3:$AH$126,7,FALSE),0)</f>
        <v>0</v>
      </c>
      <c r="AS77" s="98">
        <f>IFERROR(VLOOKUP($B77,'[4]ACT DEN8.2'!$Z$3:$AH$126,8,FALSE),0)</f>
        <v>0</v>
      </c>
      <c r="AT77" s="86"/>
      <c r="AU77" s="86"/>
      <c r="AV77" s="86"/>
      <c r="AW77" s="86"/>
      <c r="AX77" s="86"/>
      <c r="AY77" s="6">
        <f t="shared" ref="AY77:AY141" si="55">SUM(AM77:AX77)</f>
        <v>0</v>
      </c>
    </row>
    <row r="78" spans="1:51" s="61" customFormat="1" ht="15" thickBot="1" x14ac:dyDescent="0.25">
      <c r="A78" s="1" t="s">
        <v>106</v>
      </c>
      <c r="B78" s="184" t="s">
        <v>105</v>
      </c>
      <c r="C78" s="59"/>
      <c r="D78" s="59"/>
      <c r="E78" s="98">
        <f>IFERROR(VLOOKUP($B78,'[4]NUM8.2'!$H$3:$P$174,2,FALSE),0)</f>
        <v>0</v>
      </c>
      <c r="F78" s="98">
        <f>IFERROR(VLOOKUP($B78,'[4]NUM8.2'!$H$3:$P$174,3,FALSE),0)</f>
        <v>0</v>
      </c>
      <c r="G78" s="98">
        <f>IFERROR(VLOOKUP($B78,'[4]NUM8.2'!$H$3:$P$174,4,FALSE),0)</f>
        <v>5</v>
      </c>
      <c r="H78" s="98">
        <f>IFERROR(VLOOKUP($B78,'[4]NUM8.2'!$H$3:$P$174,5,FALSE),0)</f>
        <v>2</v>
      </c>
      <c r="I78" s="98">
        <f>IFERROR(VLOOKUP($B78,'[4]NUM8.2'!$H$3:$P$174,6,FALSE),0)</f>
        <v>1</v>
      </c>
      <c r="J78" s="98">
        <f>IFERROR(VLOOKUP($B78,'[4]NUM8.2'!$H$3:$P$174,7,FALSE),0)</f>
        <v>0</v>
      </c>
      <c r="K78" s="98">
        <f>IFERROR(VLOOKUP($B78,'[4]NUM8.2'!$H$3:$P$174,8,FALSE),0)</f>
        <v>3</v>
      </c>
      <c r="L78" s="87"/>
      <c r="M78" s="87"/>
      <c r="N78" s="87"/>
      <c r="O78" s="86"/>
      <c r="P78" s="86"/>
      <c r="Q78" s="6">
        <f>SUM(E78:P78)</f>
        <v>11</v>
      </c>
      <c r="R78" s="4"/>
      <c r="S78" s="15">
        <f>IFERROR(VLOOKUP($B78,'[1]DEN8.2'!$H$3:$J$159,2,FALSE),0)</f>
        <v>26</v>
      </c>
      <c r="T78" s="45">
        <f t="shared" si="53"/>
        <v>26</v>
      </c>
      <c r="U78" s="6">
        <f>IFERROR(VLOOKUP($B78,'[4]DEN8.2'!$H$3:$J$175,2,FALSE),0)</f>
        <v>27</v>
      </c>
      <c r="V78" s="57"/>
      <c r="W78" s="57"/>
      <c r="X78" s="131"/>
      <c r="Y78" s="5"/>
      <c r="Z78" s="98">
        <f>IFERROR(VLOOKUP($B78,'[4]ACT DEN8.2'!$H$3:$P$151,2,FALSE),0)</f>
        <v>0</v>
      </c>
      <c r="AA78" s="98">
        <f>IFERROR(VLOOKUP($B78,'[4]ACT DEN8.2'!$H$3:$P$151,3,FALSE),0)</f>
        <v>0</v>
      </c>
      <c r="AB78" s="98">
        <f>IFERROR(VLOOKUP($B78,'[4]ACT DEN8.2'!$H$3:$P$151,4,FALSE),0)</f>
        <v>0</v>
      </c>
      <c r="AC78" s="98">
        <f>IFERROR(VLOOKUP($B78,'[4]ACT DEN8.2'!$H$3:$P$151,5,FALSE),0)</f>
        <v>0</v>
      </c>
      <c r="AD78" s="98">
        <f>IFERROR(VLOOKUP($B78,'[4]ACT DEN8.2'!$H$3:$P$151,6,FALSE),0)</f>
        <v>0</v>
      </c>
      <c r="AE78" s="98">
        <f>IFERROR(VLOOKUP($B78,'[4]ACT DEN8.2'!$H$3:$P$151,7,FALSE),0)</f>
        <v>0</v>
      </c>
      <c r="AF78" s="98">
        <f>IFERROR(VLOOKUP($B78,'[4]ACT DEN8.2'!$H$3:$P$151,8,FALSE),0)</f>
        <v>0</v>
      </c>
      <c r="AG78" s="87"/>
      <c r="AH78" s="87"/>
      <c r="AI78" s="87"/>
      <c r="AJ78" s="86"/>
      <c r="AK78" s="2"/>
      <c r="AL78" s="6">
        <f t="shared" si="54"/>
        <v>0</v>
      </c>
      <c r="AM78" s="98">
        <f>IFERROR(VLOOKUP($B78,'[4]ACT DEN8.2'!$Z$3:$AH$126,2,FALSE),0)</f>
        <v>0</v>
      </c>
      <c r="AN78" s="98">
        <f>IFERROR(VLOOKUP($B78,'[4]ACT DEN8.2'!$Z$3:$AH$126,3,FALSE),0)</f>
        <v>0</v>
      </c>
      <c r="AO78" s="98">
        <f>IFERROR(VLOOKUP($B78,'[4]ACT DEN8.2'!$Z$3:$AH$126,4,FALSE),0)</f>
        <v>0</v>
      </c>
      <c r="AP78" s="98">
        <f>IFERROR(VLOOKUP($B78,'[4]ACT DEN8.2'!$Z$3:$AH$126,5,FALSE),0)</f>
        <v>0</v>
      </c>
      <c r="AQ78" s="98">
        <f>IFERROR(VLOOKUP($B78,'[4]ACT DEN8.2'!$Z$3:$AH$126,6,FALSE),0)</f>
        <v>0</v>
      </c>
      <c r="AR78" s="98">
        <f>IFERROR(VLOOKUP($B78,'[4]ACT DEN8.2'!$Z$3:$AH$126,7,FALSE),0)</f>
        <v>0</v>
      </c>
      <c r="AS78" s="98">
        <f>IFERROR(VLOOKUP($B78,'[4]ACT DEN8.2'!$Z$3:$AH$126,8,FALSE),0)</f>
        <v>0</v>
      </c>
      <c r="AT78" s="86"/>
      <c r="AU78" s="87"/>
      <c r="AV78" s="86"/>
      <c r="AW78" s="86"/>
      <c r="AX78" s="86"/>
      <c r="AY78" s="6">
        <f t="shared" si="55"/>
        <v>0</v>
      </c>
    </row>
    <row r="79" spans="1:51" s="61" customFormat="1" ht="15" thickBot="1" x14ac:dyDescent="0.25">
      <c r="A79" s="351" t="s">
        <v>179</v>
      </c>
      <c r="B79" s="352"/>
      <c r="C79" s="276">
        <f>+D79/Metas!M70</f>
        <v>1.2090858725761773</v>
      </c>
      <c r="D79" s="17">
        <f>+Q79/R79</f>
        <v>0.18526315789473685</v>
      </c>
      <c r="E79" s="12">
        <f>SUM(E74:E78)</f>
        <v>4</v>
      </c>
      <c r="F79" s="12">
        <f t="shared" ref="F79:P79" si="56">SUM(F74:F78)</f>
        <v>4</v>
      </c>
      <c r="G79" s="12">
        <f t="shared" si="56"/>
        <v>8</v>
      </c>
      <c r="H79" s="12">
        <f t="shared" si="56"/>
        <v>13</v>
      </c>
      <c r="I79" s="12">
        <f t="shared" ref="I79:J79" si="57">SUM(I74:I78)</f>
        <v>19</v>
      </c>
      <c r="J79" s="12">
        <f t="shared" si="57"/>
        <v>14</v>
      </c>
      <c r="K79" s="12">
        <f t="shared" ref="K79" si="58">SUM(K74:K78)</f>
        <v>26</v>
      </c>
      <c r="L79" s="12">
        <f t="shared" si="56"/>
        <v>0</v>
      </c>
      <c r="M79" s="12">
        <f t="shared" si="56"/>
        <v>0</v>
      </c>
      <c r="N79" s="12">
        <f t="shared" si="56"/>
        <v>0</v>
      </c>
      <c r="O79" s="12">
        <f t="shared" si="56"/>
        <v>0</v>
      </c>
      <c r="P79" s="132">
        <f t="shared" si="56"/>
        <v>0</v>
      </c>
      <c r="Q79" s="12">
        <f>SUM(Q74:Q78)</f>
        <v>88</v>
      </c>
      <c r="R79" s="13">
        <f>+Y79-U79</f>
        <v>475</v>
      </c>
      <c r="S79" s="12">
        <f t="shared" ref="S79:X79" si="59">SUM(S74:S78)</f>
        <v>308</v>
      </c>
      <c r="T79" s="12">
        <f t="shared" si="59"/>
        <v>313</v>
      </c>
      <c r="U79" s="12">
        <f t="shared" si="59"/>
        <v>267</v>
      </c>
      <c r="V79" s="11">
        <f t="shared" si="59"/>
        <v>0</v>
      </c>
      <c r="W79" s="42">
        <f t="shared" si="59"/>
        <v>0</v>
      </c>
      <c r="X79" s="42">
        <f t="shared" si="59"/>
        <v>0</v>
      </c>
      <c r="Y79" s="14">
        <v>742</v>
      </c>
      <c r="Z79" s="11">
        <f>SUM(Z74:Z78)</f>
        <v>0</v>
      </c>
      <c r="AA79" s="11">
        <f t="shared" ref="AA79:AK79" si="60">SUM(AA74:AA78)</f>
        <v>1</v>
      </c>
      <c r="AB79" s="11">
        <f t="shared" si="60"/>
        <v>4</v>
      </c>
      <c r="AC79" s="11">
        <f t="shared" si="60"/>
        <v>0</v>
      </c>
      <c r="AD79" s="11">
        <f t="shared" ref="AD79" si="61">SUM(AD74:AD78)</f>
        <v>0</v>
      </c>
      <c r="AE79" s="11">
        <f t="shared" si="60"/>
        <v>0</v>
      </c>
      <c r="AF79" s="11">
        <f t="shared" si="60"/>
        <v>6</v>
      </c>
      <c r="AG79" s="11">
        <f t="shared" si="60"/>
        <v>0</v>
      </c>
      <c r="AH79" s="11">
        <f t="shared" si="60"/>
        <v>0</v>
      </c>
      <c r="AI79" s="11">
        <f t="shared" si="60"/>
        <v>0</v>
      </c>
      <c r="AJ79" s="11">
        <f t="shared" si="60"/>
        <v>0</v>
      </c>
      <c r="AK79" s="11">
        <f t="shared" si="60"/>
        <v>0</v>
      </c>
      <c r="AL79" s="11">
        <f t="shared" si="54"/>
        <v>11</v>
      </c>
      <c r="AM79" s="11">
        <f t="shared" ref="AM79:AX79" si="62">SUM(AM74:AM78)</f>
        <v>0</v>
      </c>
      <c r="AN79" s="11">
        <f t="shared" si="62"/>
        <v>0</v>
      </c>
      <c r="AO79" s="11">
        <f t="shared" si="62"/>
        <v>0</v>
      </c>
      <c r="AP79" s="11">
        <f t="shared" si="62"/>
        <v>0</v>
      </c>
      <c r="AQ79" s="11">
        <f t="shared" ref="AQ79" si="63">SUM(AQ74:AQ78)</f>
        <v>0</v>
      </c>
      <c r="AR79" s="11">
        <f t="shared" si="62"/>
        <v>0</v>
      </c>
      <c r="AS79" s="11">
        <f t="shared" si="62"/>
        <v>0</v>
      </c>
      <c r="AT79" s="11">
        <f t="shared" si="62"/>
        <v>0</v>
      </c>
      <c r="AU79" s="11">
        <f t="shared" si="62"/>
        <v>0</v>
      </c>
      <c r="AV79" s="11">
        <f t="shared" si="62"/>
        <v>0</v>
      </c>
      <c r="AW79" s="11">
        <f t="shared" si="62"/>
        <v>0</v>
      </c>
      <c r="AX79" s="11">
        <f t="shared" si="62"/>
        <v>0</v>
      </c>
      <c r="AY79" s="11">
        <f t="shared" si="55"/>
        <v>0</v>
      </c>
    </row>
    <row r="80" spans="1:51" s="61" customFormat="1" ht="15" thickBot="1" x14ac:dyDescent="0.25">
      <c r="A80" s="1" t="s">
        <v>117</v>
      </c>
      <c r="B80" s="184" t="s">
        <v>107</v>
      </c>
      <c r="C80" s="59"/>
      <c r="D80" s="59"/>
      <c r="E80" s="98">
        <f>IFERROR(VLOOKUP($B80,'[4]NUM8.2'!$H$3:$P$174,2,FALSE),0)</f>
        <v>21</v>
      </c>
      <c r="F80" s="98">
        <f>IFERROR(VLOOKUP($B80,'[4]NUM8.2'!$H$3:$P$174,3,FALSE),0)</f>
        <v>26</v>
      </c>
      <c r="G80" s="98">
        <f>IFERROR(VLOOKUP($B80,'[4]NUM8.2'!$H$3:$P$174,4,FALSE),0)</f>
        <v>18</v>
      </c>
      <c r="H80" s="98">
        <f>IFERROR(VLOOKUP($B80,'[4]NUM8.2'!$H$3:$P$174,5,FALSE),0)</f>
        <v>22</v>
      </c>
      <c r="I80" s="98">
        <f>IFERROR(VLOOKUP($B80,'[4]NUM8.2'!$H$3:$P$174,6,FALSE),0)</f>
        <v>22</v>
      </c>
      <c r="J80" s="98">
        <f>IFERROR(VLOOKUP($B80,'[4]NUM8.2'!$H$3:$P$174,7,FALSE),0)</f>
        <v>11</v>
      </c>
      <c r="K80" s="98">
        <f>IFERROR(VLOOKUP($B80,'[4]NUM8.2'!$H$3:$P$174,8,FALSE),0)</f>
        <v>31</v>
      </c>
      <c r="L80" s="87"/>
      <c r="M80" s="87"/>
      <c r="N80" s="87"/>
      <c r="O80" s="86"/>
      <c r="P80" s="86"/>
      <c r="Q80" s="6">
        <f t="shared" ref="Q80:Q89" si="64">SUM(E80:P80)</f>
        <v>151</v>
      </c>
      <c r="R80" s="4"/>
      <c r="S80" s="15">
        <f>IFERROR(VLOOKUP($B80,'[1]DEN8.2'!$H$3:$J$159,2,FALSE),0)</f>
        <v>327</v>
      </c>
      <c r="T80" s="45">
        <f t="shared" ref="T80:T89" si="65">+S80+(Z80+AA80+AB80+AC80)-(AM80+AN80+AO80+AP80)</f>
        <v>333</v>
      </c>
      <c r="U80" s="6">
        <f>IFERROR(VLOOKUP($B80,'[4]DEN8.2'!$H$3:$J$175,2,FALSE),0)</f>
        <v>322</v>
      </c>
      <c r="V80" s="57"/>
      <c r="W80" s="57"/>
      <c r="X80" s="131"/>
      <c r="Y80" s="5"/>
      <c r="Z80" s="98">
        <f>IFERROR(VLOOKUP($B80,'[4]ACT DEN8.2'!$H$3:$P$151,2,FALSE),0)</f>
        <v>3</v>
      </c>
      <c r="AA80" s="98">
        <f>IFERROR(VLOOKUP($B80,'[4]ACT DEN8.2'!$H$3:$P$151,3,FALSE),0)</f>
        <v>1</v>
      </c>
      <c r="AB80" s="98">
        <f>IFERROR(VLOOKUP($B80,'[4]ACT DEN8.2'!$H$3:$P$151,4,FALSE),0)</f>
        <v>1</v>
      </c>
      <c r="AC80" s="98">
        <f>IFERROR(VLOOKUP($B80,'[4]ACT DEN8.2'!$H$3:$P$151,5,FALSE),0)</f>
        <v>2</v>
      </c>
      <c r="AD80" s="98">
        <f>IFERROR(VLOOKUP($B80,'[4]ACT DEN8.2'!$H$3:$P$151,6,FALSE),0)</f>
        <v>1</v>
      </c>
      <c r="AE80" s="98">
        <f>IFERROR(VLOOKUP($B80,'[4]ACT DEN8.2'!$H$3:$P$151,7,FALSE),0)</f>
        <v>4</v>
      </c>
      <c r="AF80" s="98">
        <f>IFERROR(VLOOKUP($B80,'[4]ACT DEN8.2'!$H$3:$P$151,8,FALSE),0)</f>
        <v>2</v>
      </c>
      <c r="AG80" s="87"/>
      <c r="AH80" s="87"/>
      <c r="AI80" s="87"/>
      <c r="AJ80" s="86"/>
      <c r="AK80" s="2"/>
      <c r="AL80" s="6">
        <f t="shared" si="54"/>
        <v>14</v>
      </c>
      <c r="AM80" s="98">
        <f>IFERROR(VLOOKUP($B80,'[4]ACT DEN8.2'!$Z$3:$AH$126,2,FALSE),0)</f>
        <v>0</v>
      </c>
      <c r="AN80" s="98">
        <f>IFERROR(VLOOKUP($B80,'[4]ACT DEN8.2'!$Z$3:$AH$126,3,FALSE),0)</f>
        <v>0</v>
      </c>
      <c r="AO80" s="98">
        <f>IFERROR(VLOOKUP($B80,'[4]ACT DEN8.2'!$Z$3:$AH$126,4,FALSE),0)</f>
        <v>1</v>
      </c>
      <c r="AP80" s="98">
        <f>IFERROR(VLOOKUP($B80,'[4]ACT DEN8.2'!$Z$3:$AH$126,5,FALSE),0)</f>
        <v>0</v>
      </c>
      <c r="AQ80" s="98">
        <f>IFERROR(VLOOKUP($B80,'[4]ACT DEN8.2'!$Z$3:$AH$126,6,FALSE),0)</f>
        <v>0</v>
      </c>
      <c r="AR80" s="98">
        <f>IFERROR(VLOOKUP($B80,'[4]ACT DEN8.2'!$Z$3:$AH$126,7,FALSE),0)</f>
        <v>1</v>
      </c>
      <c r="AS80" s="98">
        <f>IFERROR(VLOOKUP($B80,'[4]ACT DEN8.2'!$Z$3:$AH$126,8,FALSE),0)</f>
        <v>0</v>
      </c>
      <c r="AT80" s="87"/>
      <c r="AU80" s="87"/>
      <c r="AV80" s="87"/>
      <c r="AW80" s="86"/>
      <c r="AX80" s="86"/>
      <c r="AY80" s="6">
        <f t="shared" si="55"/>
        <v>2</v>
      </c>
    </row>
    <row r="81" spans="1:51" s="61" customFormat="1" ht="15" thickBot="1" x14ac:dyDescent="0.25">
      <c r="A81" s="1" t="s">
        <v>117</v>
      </c>
      <c r="B81" s="184" t="s">
        <v>108</v>
      </c>
      <c r="C81" s="59"/>
      <c r="D81" s="59"/>
      <c r="E81" s="98">
        <f>IFERROR(VLOOKUP($B81,'[4]NUM8.2'!$H$3:$P$174,2,FALSE),0)</f>
        <v>4</v>
      </c>
      <c r="F81" s="98">
        <f>IFERROR(VLOOKUP($B81,'[4]NUM8.2'!$H$3:$P$174,3,FALSE),0)</f>
        <v>7</v>
      </c>
      <c r="G81" s="98">
        <f>IFERROR(VLOOKUP($B81,'[4]NUM8.2'!$H$3:$P$174,4,FALSE),0)</f>
        <v>6</v>
      </c>
      <c r="H81" s="98">
        <f>IFERROR(VLOOKUP($B81,'[4]NUM8.2'!$H$3:$P$174,5,FALSE),0)</f>
        <v>5</v>
      </c>
      <c r="I81" s="98">
        <f>IFERROR(VLOOKUP($B81,'[4]NUM8.2'!$H$3:$P$174,6,FALSE),0)</f>
        <v>3</v>
      </c>
      <c r="J81" s="98">
        <f>IFERROR(VLOOKUP($B81,'[4]NUM8.2'!$H$3:$P$174,7,FALSE),0)</f>
        <v>3</v>
      </c>
      <c r="K81" s="98">
        <f>IFERROR(VLOOKUP($B81,'[4]NUM8.2'!$H$3:$P$174,8,FALSE),0)</f>
        <v>5</v>
      </c>
      <c r="L81" s="87"/>
      <c r="M81" s="87"/>
      <c r="N81" s="87"/>
      <c r="O81" s="86"/>
      <c r="P81" s="86"/>
      <c r="Q81" s="6">
        <f t="shared" si="64"/>
        <v>33</v>
      </c>
      <c r="R81" s="4"/>
      <c r="S81" s="15">
        <f>IFERROR(VLOOKUP($B81,'[1]DEN8.2'!$H$3:$J$159,2,FALSE),0)</f>
        <v>43</v>
      </c>
      <c r="T81" s="45">
        <f t="shared" si="65"/>
        <v>45</v>
      </c>
      <c r="U81" s="6">
        <f>IFERROR(VLOOKUP($B81,'[4]DEN8.2'!$H$3:$J$175,2,FALSE),0)</f>
        <v>45</v>
      </c>
      <c r="V81" s="57"/>
      <c r="W81" s="57"/>
      <c r="X81" s="131"/>
      <c r="Y81" s="5"/>
      <c r="Z81" s="98">
        <f>IFERROR(VLOOKUP($B81,'[4]ACT DEN8.2'!$H$3:$P$151,2,FALSE),0)</f>
        <v>0</v>
      </c>
      <c r="AA81" s="98">
        <f>IFERROR(VLOOKUP($B81,'[4]ACT DEN8.2'!$H$3:$P$151,3,FALSE),0)</f>
        <v>0</v>
      </c>
      <c r="AB81" s="98">
        <f>IFERROR(VLOOKUP($B81,'[4]ACT DEN8.2'!$H$3:$P$151,4,FALSE),0)</f>
        <v>0</v>
      </c>
      <c r="AC81" s="98">
        <f>IFERROR(VLOOKUP($B81,'[4]ACT DEN8.2'!$H$3:$P$151,5,FALSE),0)</f>
        <v>2</v>
      </c>
      <c r="AD81" s="98">
        <f>IFERROR(VLOOKUP($B81,'[4]ACT DEN8.2'!$H$3:$P$151,6,FALSE),0)</f>
        <v>1</v>
      </c>
      <c r="AE81" s="98">
        <f>IFERROR(VLOOKUP($B81,'[4]ACT DEN8.2'!$H$3:$P$151,7,FALSE),0)</f>
        <v>2</v>
      </c>
      <c r="AF81" s="98">
        <f>IFERROR(VLOOKUP($B81,'[4]ACT DEN8.2'!$H$3:$P$151,8,FALSE),0)</f>
        <v>1</v>
      </c>
      <c r="AG81" s="87"/>
      <c r="AH81" s="87"/>
      <c r="AI81" s="87"/>
      <c r="AJ81" s="86"/>
      <c r="AK81" s="2"/>
      <c r="AL81" s="6">
        <f t="shared" si="54"/>
        <v>6</v>
      </c>
      <c r="AM81" s="98">
        <f>IFERROR(VLOOKUP($B81,'[4]ACT DEN8.2'!$Z$3:$AH$126,2,FALSE),0)</f>
        <v>0</v>
      </c>
      <c r="AN81" s="98">
        <f>IFERROR(VLOOKUP($B81,'[4]ACT DEN8.2'!$Z$3:$AH$126,3,FALSE),0)</f>
        <v>0</v>
      </c>
      <c r="AO81" s="98">
        <f>IFERROR(VLOOKUP($B81,'[4]ACT DEN8.2'!$Z$3:$AH$126,4,FALSE),0)</f>
        <v>0</v>
      </c>
      <c r="AP81" s="98">
        <f>IFERROR(VLOOKUP($B81,'[4]ACT DEN8.2'!$Z$3:$AH$126,5,FALSE),0)</f>
        <v>0</v>
      </c>
      <c r="AQ81" s="98">
        <f>IFERROR(VLOOKUP($B81,'[4]ACT DEN8.2'!$Z$3:$AH$126,6,FALSE),0)</f>
        <v>0</v>
      </c>
      <c r="AR81" s="98">
        <f>IFERROR(VLOOKUP($B81,'[4]ACT DEN8.2'!$Z$3:$AH$126,7,FALSE),0)</f>
        <v>0</v>
      </c>
      <c r="AS81" s="98">
        <f>IFERROR(VLOOKUP($B81,'[4]ACT DEN8.2'!$Z$3:$AH$126,8,FALSE),0)</f>
        <v>0</v>
      </c>
      <c r="AT81" s="87"/>
      <c r="AU81" s="87"/>
      <c r="AV81" s="87"/>
      <c r="AW81" s="86"/>
      <c r="AX81" s="86"/>
      <c r="AY81" s="6">
        <f t="shared" si="55"/>
        <v>0</v>
      </c>
    </row>
    <row r="82" spans="1:51" s="61" customFormat="1" ht="15" thickBot="1" x14ac:dyDescent="0.25">
      <c r="A82" s="1" t="s">
        <v>117</v>
      </c>
      <c r="B82" s="184" t="s">
        <v>109</v>
      </c>
      <c r="C82" s="59"/>
      <c r="D82" s="59"/>
      <c r="E82" s="98">
        <f>IFERROR(VLOOKUP($B82,'[4]NUM8.2'!$H$3:$P$174,2,FALSE),0)</f>
        <v>0</v>
      </c>
      <c r="F82" s="98">
        <f>IFERROR(VLOOKUP($B82,'[4]NUM8.2'!$H$3:$P$174,3,FALSE),0)</f>
        <v>0</v>
      </c>
      <c r="G82" s="98">
        <f>IFERROR(VLOOKUP($B82,'[4]NUM8.2'!$H$3:$P$174,4,FALSE),0)</f>
        <v>1</v>
      </c>
      <c r="H82" s="98">
        <f>IFERROR(VLOOKUP($B82,'[4]NUM8.2'!$H$3:$P$174,5,FALSE),0)</f>
        <v>2</v>
      </c>
      <c r="I82" s="98">
        <f>IFERROR(VLOOKUP($B82,'[4]NUM8.2'!$H$3:$P$174,6,FALSE),0)</f>
        <v>0</v>
      </c>
      <c r="J82" s="98">
        <f>IFERROR(VLOOKUP($B82,'[4]NUM8.2'!$H$3:$P$174,7,FALSE),0)</f>
        <v>2</v>
      </c>
      <c r="K82" s="98">
        <f>IFERROR(VLOOKUP($B82,'[4]NUM8.2'!$H$3:$P$174,8,FALSE),0)</f>
        <v>0</v>
      </c>
      <c r="L82" s="87"/>
      <c r="M82" s="87"/>
      <c r="N82" s="87"/>
      <c r="O82" s="86"/>
      <c r="P82" s="86"/>
      <c r="Q82" s="6">
        <f t="shared" si="64"/>
        <v>5</v>
      </c>
      <c r="R82" s="4"/>
      <c r="S82" s="15">
        <f>IFERROR(VLOOKUP($B82,'[1]DEN8.2'!$H$3:$J$159,2,FALSE),0)</f>
        <v>18</v>
      </c>
      <c r="T82" s="45">
        <f t="shared" si="65"/>
        <v>18</v>
      </c>
      <c r="U82" s="6">
        <f>IFERROR(VLOOKUP($B82,'[4]DEN8.2'!$H$3:$J$175,2,FALSE),0)</f>
        <v>17</v>
      </c>
      <c r="V82" s="57"/>
      <c r="W82" s="57"/>
      <c r="X82" s="131"/>
      <c r="Y82" s="5"/>
      <c r="Z82" s="98">
        <f>IFERROR(VLOOKUP($B82,'[4]ACT DEN8.2'!$H$3:$P$151,2,FALSE),0)</f>
        <v>0</v>
      </c>
      <c r="AA82" s="98">
        <f>IFERROR(VLOOKUP($B82,'[4]ACT DEN8.2'!$H$3:$P$151,3,FALSE),0)</f>
        <v>0</v>
      </c>
      <c r="AB82" s="98">
        <f>IFERROR(VLOOKUP($B82,'[4]ACT DEN8.2'!$H$3:$P$151,4,FALSE),0)</f>
        <v>0</v>
      </c>
      <c r="AC82" s="98">
        <f>IFERROR(VLOOKUP($B82,'[4]ACT DEN8.2'!$H$3:$P$151,5,FALSE),0)</f>
        <v>0</v>
      </c>
      <c r="AD82" s="98">
        <f>IFERROR(VLOOKUP($B82,'[4]ACT DEN8.2'!$H$3:$P$151,6,FALSE),0)</f>
        <v>0</v>
      </c>
      <c r="AE82" s="98">
        <f>IFERROR(VLOOKUP($B82,'[4]ACT DEN8.2'!$H$3:$P$151,7,FALSE),0)</f>
        <v>0</v>
      </c>
      <c r="AF82" s="98">
        <f>IFERROR(VLOOKUP($B82,'[4]ACT DEN8.2'!$H$3:$P$151,8,FALSE),0)</f>
        <v>0</v>
      </c>
      <c r="AG82" s="87"/>
      <c r="AH82" s="87"/>
      <c r="AI82" s="87"/>
      <c r="AJ82" s="86"/>
      <c r="AK82" s="2"/>
      <c r="AL82" s="6">
        <f t="shared" si="54"/>
        <v>0</v>
      </c>
      <c r="AM82" s="98">
        <f>IFERROR(VLOOKUP($B82,'[4]ACT DEN8.2'!$Z$3:$AH$126,2,FALSE),0)</f>
        <v>0</v>
      </c>
      <c r="AN82" s="98">
        <f>IFERROR(VLOOKUP($B82,'[4]ACT DEN8.2'!$Z$3:$AH$126,3,FALSE),0)</f>
        <v>0</v>
      </c>
      <c r="AO82" s="98">
        <f>IFERROR(VLOOKUP($B82,'[4]ACT DEN8.2'!$Z$3:$AH$126,4,FALSE),0)</f>
        <v>0</v>
      </c>
      <c r="AP82" s="98">
        <f>IFERROR(VLOOKUP($B82,'[4]ACT DEN8.2'!$Z$3:$AH$126,5,FALSE),0)</f>
        <v>0</v>
      </c>
      <c r="AQ82" s="98">
        <f>IFERROR(VLOOKUP($B82,'[4]ACT DEN8.2'!$Z$3:$AH$126,6,FALSE),0)</f>
        <v>0</v>
      </c>
      <c r="AR82" s="98">
        <f>IFERROR(VLOOKUP($B82,'[4]ACT DEN8.2'!$Z$3:$AH$126,7,FALSE),0)</f>
        <v>0</v>
      </c>
      <c r="AS82" s="98">
        <f>IFERROR(VLOOKUP($B82,'[4]ACT DEN8.2'!$Z$3:$AH$126,8,FALSE),0)</f>
        <v>0</v>
      </c>
      <c r="AT82" s="87"/>
      <c r="AU82" s="87"/>
      <c r="AV82" s="87"/>
      <c r="AW82" s="86"/>
      <c r="AX82" s="86"/>
      <c r="AY82" s="6">
        <f t="shared" si="55"/>
        <v>0</v>
      </c>
    </row>
    <row r="83" spans="1:51" s="61" customFormat="1" ht="15" thickBot="1" x14ac:dyDescent="0.25">
      <c r="A83" s="1" t="s">
        <v>117</v>
      </c>
      <c r="B83" s="184" t="s">
        <v>110</v>
      </c>
      <c r="C83" s="59"/>
      <c r="D83" s="59"/>
      <c r="E83" s="98">
        <f>IFERROR(VLOOKUP($B83,'[4]NUM8.2'!$H$3:$P$174,2,FALSE),0)</f>
        <v>1</v>
      </c>
      <c r="F83" s="98">
        <f>IFERROR(VLOOKUP($B83,'[4]NUM8.2'!$H$3:$P$174,3,FALSE),0)</f>
        <v>2</v>
      </c>
      <c r="G83" s="98">
        <f>IFERROR(VLOOKUP($B83,'[4]NUM8.2'!$H$3:$P$174,4,FALSE),0)</f>
        <v>0</v>
      </c>
      <c r="H83" s="98">
        <f>IFERROR(VLOOKUP($B83,'[4]NUM8.2'!$H$3:$P$174,5,FALSE),0)</f>
        <v>2</v>
      </c>
      <c r="I83" s="98">
        <f>IFERROR(VLOOKUP($B83,'[4]NUM8.2'!$H$3:$P$174,6,FALSE),0)</f>
        <v>3</v>
      </c>
      <c r="J83" s="98">
        <f>IFERROR(VLOOKUP($B83,'[4]NUM8.2'!$H$3:$P$174,7,FALSE),0)</f>
        <v>2</v>
      </c>
      <c r="K83" s="98">
        <f>IFERROR(VLOOKUP($B83,'[4]NUM8.2'!$H$3:$P$174,8,FALSE),0)</f>
        <v>4</v>
      </c>
      <c r="L83" s="87"/>
      <c r="M83" s="87"/>
      <c r="N83" s="87"/>
      <c r="O83" s="86"/>
      <c r="P83" s="86"/>
      <c r="Q83" s="6">
        <f t="shared" si="64"/>
        <v>14</v>
      </c>
      <c r="R83" s="4"/>
      <c r="S83" s="15">
        <f>IFERROR(VLOOKUP($B83,'[1]DEN8.2'!$H$3:$J$159,2,FALSE),0)</f>
        <v>49</v>
      </c>
      <c r="T83" s="45">
        <f t="shared" si="65"/>
        <v>54</v>
      </c>
      <c r="U83" s="6">
        <f>IFERROR(VLOOKUP($B83,'[4]DEN8.2'!$H$3:$J$175,2,FALSE),0)</f>
        <v>54</v>
      </c>
      <c r="V83" s="57"/>
      <c r="W83" s="57"/>
      <c r="X83" s="131"/>
      <c r="Y83" s="5"/>
      <c r="Z83" s="98">
        <f>IFERROR(VLOOKUP($B83,'[4]ACT DEN8.2'!$H$3:$P$151,2,FALSE),0)</f>
        <v>1</v>
      </c>
      <c r="AA83" s="98">
        <f>IFERROR(VLOOKUP($B83,'[4]ACT DEN8.2'!$H$3:$P$151,3,FALSE),0)</f>
        <v>1</v>
      </c>
      <c r="AB83" s="98">
        <f>IFERROR(VLOOKUP($B83,'[4]ACT DEN8.2'!$H$3:$P$151,4,FALSE),0)</f>
        <v>2</v>
      </c>
      <c r="AC83" s="98">
        <f>IFERROR(VLOOKUP($B83,'[4]ACT DEN8.2'!$H$3:$P$151,5,FALSE),0)</f>
        <v>2</v>
      </c>
      <c r="AD83" s="98">
        <f>IFERROR(VLOOKUP($B83,'[4]ACT DEN8.2'!$H$3:$P$151,6,FALSE),0)</f>
        <v>0</v>
      </c>
      <c r="AE83" s="98">
        <f>IFERROR(VLOOKUP($B83,'[4]ACT DEN8.2'!$H$3:$P$151,7,FALSE),0)</f>
        <v>0</v>
      </c>
      <c r="AF83" s="98">
        <f>IFERROR(VLOOKUP($B83,'[4]ACT DEN8.2'!$H$3:$P$151,8,FALSE),0)</f>
        <v>1</v>
      </c>
      <c r="AG83" s="87"/>
      <c r="AH83" s="87"/>
      <c r="AI83" s="87"/>
      <c r="AJ83" s="86"/>
      <c r="AK83" s="2"/>
      <c r="AL83" s="6">
        <f t="shared" si="54"/>
        <v>7</v>
      </c>
      <c r="AM83" s="98">
        <f>IFERROR(VLOOKUP($B83,'[4]ACT DEN8.2'!$Z$3:$AH$126,2,FALSE),0)</f>
        <v>0</v>
      </c>
      <c r="AN83" s="98">
        <f>IFERROR(VLOOKUP($B83,'[4]ACT DEN8.2'!$Z$3:$AH$126,3,FALSE),0)</f>
        <v>0</v>
      </c>
      <c r="AO83" s="98">
        <f>IFERROR(VLOOKUP($B83,'[4]ACT DEN8.2'!$Z$3:$AH$126,4,FALSE),0)</f>
        <v>1</v>
      </c>
      <c r="AP83" s="98">
        <f>IFERROR(VLOOKUP($B83,'[4]ACT DEN8.2'!$Z$3:$AH$126,5,FALSE),0)</f>
        <v>0</v>
      </c>
      <c r="AQ83" s="98">
        <f>IFERROR(VLOOKUP($B83,'[4]ACT DEN8.2'!$Z$3:$AH$126,6,FALSE),0)</f>
        <v>0</v>
      </c>
      <c r="AR83" s="98">
        <f>IFERROR(VLOOKUP($B83,'[4]ACT DEN8.2'!$Z$3:$AH$126,7,FALSE),0)</f>
        <v>0</v>
      </c>
      <c r="AS83" s="98">
        <f>IFERROR(VLOOKUP($B83,'[4]ACT DEN8.2'!$Z$3:$AH$126,8,FALSE),0)</f>
        <v>0</v>
      </c>
      <c r="AT83" s="87"/>
      <c r="AU83" s="87"/>
      <c r="AV83" s="87"/>
      <c r="AW83" s="86"/>
      <c r="AX83" s="86"/>
      <c r="AY83" s="6">
        <f t="shared" si="55"/>
        <v>1</v>
      </c>
    </row>
    <row r="84" spans="1:51" s="61" customFormat="1" ht="15" thickBot="1" x14ac:dyDescent="0.25">
      <c r="A84" s="1" t="s">
        <v>117</v>
      </c>
      <c r="B84" s="184" t="s">
        <v>111</v>
      </c>
      <c r="C84" s="59"/>
      <c r="D84" s="59"/>
      <c r="E84" s="98">
        <f>IFERROR(VLOOKUP($B84,'[4]NUM8.2'!$H$3:$P$174,2,FALSE),0)</f>
        <v>0</v>
      </c>
      <c r="F84" s="98">
        <f>IFERROR(VLOOKUP($B84,'[4]NUM8.2'!$H$3:$P$174,3,FALSE),0)</f>
        <v>2</v>
      </c>
      <c r="G84" s="98">
        <f>IFERROR(VLOOKUP($B84,'[4]NUM8.2'!$H$3:$P$174,4,FALSE),0)</f>
        <v>4</v>
      </c>
      <c r="H84" s="98">
        <f>IFERROR(VLOOKUP($B84,'[4]NUM8.2'!$H$3:$P$174,5,FALSE),0)</f>
        <v>4</v>
      </c>
      <c r="I84" s="98">
        <f>IFERROR(VLOOKUP($B84,'[4]NUM8.2'!$H$3:$P$174,6,FALSE),0)</f>
        <v>3</v>
      </c>
      <c r="J84" s="98">
        <f>IFERROR(VLOOKUP($B84,'[4]NUM8.2'!$H$3:$P$174,7,FALSE),0)</f>
        <v>5</v>
      </c>
      <c r="K84" s="98">
        <f>IFERROR(VLOOKUP($B84,'[4]NUM8.2'!$H$3:$P$174,8,FALSE),0)</f>
        <v>2</v>
      </c>
      <c r="L84" s="87"/>
      <c r="M84" s="87"/>
      <c r="N84" s="87"/>
      <c r="O84" s="86"/>
      <c r="P84" s="86"/>
      <c r="Q84" s="6">
        <f t="shared" si="64"/>
        <v>20</v>
      </c>
      <c r="R84" s="4"/>
      <c r="S84" s="15">
        <f>IFERROR(VLOOKUP($B84,'[1]DEN8.2'!$H$3:$J$159,2,FALSE),0)</f>
        <v>55</v>
      </c>
      <c r="T84" s="45">
        <f t="shared" si="65"/>
        <v>55</v>
      </c>
      <c r="U84" s="6">
        <f>IFERROR(VLOOKUP($B84,'[4]DEN8.2'!$H$3:$J$175,2,FALSE),0)</f>
        <v>56</v>
      </c>
      <c r="V84" s="57"/>
      <c r="W84" s="57"/>
      <c r="X84" s="131"/>
      <c r="Y84" s="5"/>
      <c r="Z84" s="98">
        <f>IFERROR(VLOOKUP($B84,'[4]ACT DEN8.2'!$H$3:$P$151,2,FALSE),0)</f>
        <v>0</v>
      </c>
      <c r="AA84" s="98">
        <f>IFERROR(VLOOKUP($B84,'[4]ACT DEN8.2'!$H$3:$P$151,3,FALSE),0)</f>
        <v>0</v>
      </c>
      <c r="AB84" s="98">
        <f>IFERROR(VLOOKUP($B84,'[4]ACT DEN8.2'!$H$3:$P$151,4,FALSE),0)</f>
        <v>0</v>
      </c>
      <c r="AC84" s="98">
        <f>IFERROR(VLOOKUP($B84,'[4]ACT DEN8.2'!$H$3:$P$151,5,FALSE),0)</f>
        <v>0</v>
      </c>
      <c r="AD84" s="98">
        <f>IFERROR(VLOOKUP($B84,'[4]ACT DEN8.2'!$H$3:$P$151,6,FALSE),0)</f>
        <v>0</v>
      </c>
      <c r="AE84" s="98">
        <f>IFERROR(VLOOKUP($B84,'[4]ACT DEN8.2'!$H$3:$P$151,7,FALSE),0)</f>
        <v>0</v>
      </c>
      <c r="AF84" s="98">
        <f>IFERROR(VLOOKUP($B84,'[4]ACT DEN8.2'!$H$3:$P$151,8,FALSE),0)</f>
        <v>0</v>
      </c>
      <c r="AG84" s="87"/>
      <c r="AH84" s="87"/>
      <c r="AI84" s="87"/>
      <c r="AJ84" s="86"/>
      <c r="AK84" s="2"/>
      <c r="AL84" s="6">
        <f t="shared" si="54"/>
        <v>0</v>
      </c>
      <c r="AM84" s="98">
        <f>IFERROR(VLOOKUP($B84,'[4]ACT DEN8.2'!$Z$3:$AH$126,2,FALSE),0)</f>
        <v>0</v>
      </c>
      <c r="AN84" s="98">
        <f>IFERROR(VLOOKUP($B84,'[4]ACT DEN8.2'!$Z$3:$AH$126,3,FALSE),0)</f>
        <v>0</v>
      </c>
      <c r="AO84" s="98">
        <f>IFERROR(VLOOKUP($B84,'[4]ACT DEN8.2'!$Z$3:$AH$126,4,FALSE),0)</f>
        <v>0</v>
      </c>
      <c r="AP84" s="98">
        <f>IFERROR(VLOOKUP($B84,'[4]ACT DEN8.2'!$Z$3:$AH$126,5,FALSE),0)</f>
        <v>0</v>
      </c>
      <c r="AQ84" s="98">
        <f>IFERROR(VLOOKUP($B84,'[4]ACT DEN8.2'!$Z$3:$AH$126,6,FALSE),0)</f>
        <v>0</v>
      </c>
      <c r="AR84" s="98">
        <f>IFERROR(VLOOKUP($B84,'[4]ACT DEN8.2'!$Z$3:$AH$126,7,FALSE),0)</f>
        <v>0</v>
      </c>
      <c r="AS84" s="98">
        <f>IFERROR(VLOOKUP($B84,'[4]ACT DEN8.2'!$Z$3:$AH$126,8,FALSE),0)</f>
        <v>0</v>
      </c>
      <c r="AT84" s="87"/>
      <c r="AU84" s="87"/>
      <c r="AV84" s="87"/>
      <c r="AW84" s="86"/>
      <c r="AX84" s="86"/>
      <c r="AY84" s="6">
        <f t="shared" si="55"/>
        <v>0</v>
      </c>
    </row>
    <row r="85" spans="1:51" s="61" customFormat="1" ht="15" thickBot="1" x14ac:dyDescent="0.25">
      <c r="A85" s="1" t="s">
        <v>117</v>
      </c>
      <c r="B85" s="184" t="s">
        <v>112</v>
      </c>
      <c r="C85" s="59"/>
      <c r="D85" s="59"/>
      <c r="E85" s="98">
        <f>IFERROR(VLOOKUP($B85,'[4]NUM8.2'!$H$3:$P$174,2,FALSE),0)</f>
        <v>1</v>
      </c>
      <c r="F85" s="98">
        <f>IFERROR(VLOOKUP($B85,'[4]NUM8.2'!$H$3:$P$174,3,FALSE),0)</f>
        <v>2</v>
      </c>
      <c r="G85" s="98">
        <f>IFERROR(VLOOKUP($B85,'[4]NUM8.2'!$H$3:$P$174,4,FALSE),0)</f>
        <v>0</v>
      </c>
      <c r="H85" s="98">
        <f>IFERROR(VLOOKUP($B85,'[4]NUM8.2'!$H$3:$P$174,5,FALSE),0)</f>
        <v>1</v>
      </c>
      <c r="I85" s="98">
        <f>IFERROR(VLOOKUP($B85,'[4]NUM8.2'!$H$3:$P$174,6,FALSE),0)</f>
        <v>2</v>
      </c>
      <c r="J85" s="98">
        <f>IFERROR(VLOOKUP($B85,'[4]NUM8.2'!$H$3:$P$174,7,FALSE),0)</f>
        <v>3</v>
      </c>
      <c r="K85" s="98">
        <f>IFERROR(VLOOKUP($B85,'[4]NUM8.2'!$H$3:$P$174,8,FALSE),0)</f>
        <v>0</v>
      </c>
      <c r="L85" s="87"/>
      <c r="M85" s="87"/>
      <c r="N85" s="87"/>
      <c r="O85" s="86"/>
      <c r="P85" s="86"/>
      <c r="Q85" s="6">
        <f t="shared" si="64"/>
        <v>9</v>
      </c>
      <c r="R85" s="4"/>
      <c r="S85" s="15">
        <f>IFERROR(VLOOKUP($B85,'[1]DEN8.2'!$H$3:$J$159,2,FALSE),0)</f>
        <v>47</v>
      </c>
      <c r="T85" s="45">
        <f t="shared" si="65"/>
        <v>47</v>
      </c>
      <c r="U85" s="6">
        <f>IFERROR(VLOOKUP($B85,'[4]DEN8.2'!$H$3:$J$175,2,FALSE),0)</f>
        <v>47</v>
      </c>
      <c r="V85" s="57"/>
      <c r="W85" s="57"/>
      <c r="X85" s="131"/>
      <c r="Y85" s="5"/>
      <c r="Z85" s="98">
        <f>IFERROR(VLOOKUP($B85,'[4]ACT DEN8.2'!$H$3:$P$151,2,FALSE),0)</f>
        <v>0</v>
      </c>
      <c r="AA85" s="98">
        <f>IFERROR(VLOOKUP($B85,'[4]ACT DEN8.2'!$H$3:$P$151,3,FALSE),0)</f>
        <v>0</v>
      </c>
      <c r="AB85" s="98">
        <f>IFERROR(VLOOKUP($B85,'[4]ACT DEN8.2'!$H$3:$P$151,4,FALSE),0)</f>
        <v>0</v>
      </c>
      <c r="AC85" s="98">
        <f>IFERROR(VLOOKUP($B85,'[4]ACT DEN8.2'!$H$3:$P$151,5,FALSE),0)</f>
        <v>0</v>
      </c>
      <c r="AD85" s="98">
        <f>IFERROR(VLOOKUP($B85,'[4]ACT DEN8.2'!$H$3:$P$151,6,FALSE),0)</f>
        <v>2</v>
      </c>
      <c r="AE85" s="98">
        <f>IFERROR(VLOOKUP($B85,'[4]ACT DEN8.2'!$H$3:$P$151,7,FALSE),0)</f>
        <v>0</v>
      </c>
      <c r="AF85" s="98">
        <f>IFERROR(VLOOKUP($B85,'[4]ACT DEN8.2'!$H$3:$P$151,8,FALSE),0)</f>
        <v>0</v>
      </c>
      <c r="AG85" s="87"/>
      <c r="AH85" s="87"/>
      <c r="AI85" s="87"/>
      <c r="AJ85" s="86"/>
      <c r="AK85" s="2"/>
      <c r="AL85" s="6">
        <f t="shared" si="54"/>
        <v>2</v>
      </c>
      <c r="AM85" s="98">
        <f>IFERROR(VLOOKUP($B85,'[4]ACT DEN8.2'!$Z$3:$AH$126,2,FALSE),0)</f>
        <v>0</v>
      </c>
      <c r="AN85" s="98">
        <f>IFERROR(VLOOKUP($B85,'[4]ACT DEN8.2'!$Z$3:$AH$126,3,FALSE),0)</f>
        <v>0</v>
      </c>
      <c r="AO85" s="98">
        <f>IFERROR(VLOOKUP($B85,'[4]ACT DEN8.2'!$Z$3:$AH$126,4,FALSE),0)</f>
        <v>0</v>
      </c>
      <c r="AP85" s="98">
        <f>IFERROR(VLOOKUP($B85,'[4]ACT DEN8.2'!$Z$3:$AH$126,5,FALSE),0)</f>
        <v>0</v>
      </c>
      <c r="AQ85" s="98">
        <f>IFERROR(VLOOKUP($B85,'[4]ACT DEN8.2'!$Z$3:$AH$126,6,FALSE),0)</f>
        <v>0</v>
      </c>
      <c r="AR85" s="98">
        <f>IFERROR(VLOOKUP($B85,'[4]ACT DEN8.2'!$Z$3:$AH$126,7,FALSE),0)</f>
        <v>0</v>
      </c>
      <c r="AS85" s="98">
        <f>IFERROR(VLOOKUP($B85,'[4]ACT DEN8.2'!$Z$3:$AH$126,8,FALSE),0)</f>
        <v>0</v>
      </c>
      <c r="AT85" s="87"/>
      <c r="AU85" s="87"/>
      <c r="AV85" s="87"/>
      <c r="AW85" s="86"/>
      <c r="AX85" s="86"/>
      <c r="AY85" s="6">
        <f t="shared" si="55"/>
        <v>0</v>
      </c>
    </row>
    <row r="86" spans="1:51" s="61" customFormat="1" ht="15" thickBot="1" x14ac:dyDescent="0.25">
      <c r="A86" s="1" t="s">
        <v>117</v>
      </c>
      <c r="B86" s="184" t="s">
        <v>113</v>
      </c>
      <c r="C86" s="59"/>
      <c r="D86" s="59"/>
      <c r="E86" s="98">
        <f>IFERROR(VLOOKUP($B86,'[4]NUM8.2'!$H$3:$P$174,2,FALSE),0)</f>
        <v>0</v>
      </c>
      <c r="F86" s="98">
        <f>IFERROR(VLOOKUP($B86,'[4]NUM8.2'!$H$3:$P$174,3,FALSE),0)</f>
        <v>0</v>
      </c>
      <c r="G86" s="98">
        <f>IFERROR(VLOOKUP($B86,'[4]NUM8.2'!$H$3:$P$174,4,FALSE),0)</f>
        <v>0</v>
      </c>
      <c r="H86" s="98">
        <f>IFERROR(VLOOKUP($B86,'[4]NUM8.2'!$H$3:$P$174,5,FALSE),0)</f>
        <v>0</v>
      </c>
      <c r="I86" s="98">
        <f>IFERROR(VLOOKUP($B86,'[4]NUM8.2'!$H$3:$P$174,6,FALSE),0)</f>
        <v>0</v>
      </c>
      <c r="J86" s="98">
        <f>IFERROR(VLOOKUP($B86,'[4]NUM8.2'!$H$3:$P$174,7,FALSE),0)</f>
        <v>2</v>
      </c>
      <c r="K86" s="98">
        <f>IFERROR(VLOOKUP($B86,'[4]NUM8.2'!$H$3:$P$174,8,FALSE),0)</f>
        <v>2</v>
      </c>
      <c r="L86" s="87"/>
      <c r="M86" s="87"/>
      <c r="N86" s="87"/>
      <c r="O86" s="86"/>
      <c r="P86" s="86"/>
      <c r="Q86" s="6">
        <f t="shared" si="64"/>
        <v>4</v>
      </c>
      <c r="R86" s="4"/>
      <c r="S86" s="15">
        <f>IFERROR(VLOOKUP($B86,'[1]DEN8.2'!$H$3:$J$159,2,FALSE),0)</f>
        <v>36</v>
      </c>
      <c r="T86" s="45">
        <f t="shared" si="65"/>
        <v>36</v>
      </c>
      <c r="U86" s="6">
        <f>IFERROR(VLOOKUP($B86,'[4]DEN8.2'!$H$3:$J$175,2,FALSE),0)</f>
        <v>40</v>
      </c>
      <c r="V86" s="57"/>
      <c r="W86" s="57"/>
      <c r="X86" s="131"/>
      <c r="Y86" s="5"/>
      <c r="Z86" s="98">
        <f>IFERROR(VLOOKUP($B86,'[4]ACT DEN8.2'!$H$3:$P$151,2,FALSE),0)</f>
        <v>0</v>
      </c>
      <c r="AA86" s="98">
        <f>IFERROR(VLOOKUP($B86,'[4]ACT DEN8.2'!$H$3:$P$151,3,FALSE),0)</f>
        <v>0</v>
      </c>
      <c r="AB86" s="98">
        <f>IFERROR(VLOOKUP($B86,'[4]ACT DEN8.2'!$H$3:$P$151,4,FALSE),0)</f>
        <v>0</v>
      </c>
      <c r="AC86" s="98">
        <f>IFERROR(VLOOKUP($B86,'[4]ACT DEN8.2'!$H$3:$P$151,5,FALSE),0)</f>
        <v>0</v>
      </c>
      <c r="AD86" s="98">
        <f>IFERROR(VLOOKUP($B86,'[4]ACT DEN8.2'!$H$3:$P$151,6,FALSE),0)</f>
        <v>0</v>
      </c>
      <c r="AE86" s="98">
        <f>IFERROR(VLOOKUP($B86,'[4]ACT DEN8.2'!$H$3:$P$151,7,FALSE),0)</f>
        <v>0</v>
      </c>
      <c r="AF86" s="98">
        <f>IFERROR(VLOOKUP($B86,'[4]ACT DEN8.2'!$H$3:$P$151,8,FALSE),0)</f>
        <v>1</v>
      </c>
      <c r="AG86" s="87"/>
      <c r="AH86" s="87"/>
      <c r="AI86" s="87"/>
      <c r="AJ86" s="86"/>
      <c r="AK86" s="2"/>
      <c r="AL86" s="6">
        <f t="shared" si="54"/>
        <v>1</v>
      </c>
      <c r="AM86" s="98">
        <f>IFERROR(VLOOKUP($B86,'[4]ACT DEN8.2'!$Z$3:$AH$126,2,FALSE),0)</f>
        <v>0</v>
      </c>
      <c r="AN86" s="98">
        <f>IFERROR(VLOOKUP($B86,'[4]ACT DEN8.2'!$Z$3:$AH$126,3,FALSE),0)</f>
        <v>0</v>
      </c>
      <c r="AO86" s="98">
        <f>IFERROR(VLOOKUP($B86,'[4]ACT DEN8.2'!$Z$3:$AH$126,4,FALSE),0)</f>
        <v>0</v>
      </c>
      <c r="AP86" s="98">
        <f>IFERROR(VLOOKUP($B86,'[4]ACT DEN8.2'!$Z$3:$AH$126,5,FALSE),0)</f>
        <v>0</v>
      </c>
      <c r="AQ86" s="98">
        <f>IFERROR(VLOOKUP($B86,'[4]ACT DEN8.2'!$Z$3:$AH$126,6,FALSE),0)</f>
        <v>0</v>
      </c>
      <c r="AR86" s="98">
        <f>IFERROR(VLOOKUP($B86,'[4]ACT DEN8.2'!$Z$3:$AH$126,7,FALSE),0)</f>
        <v>0</v>
      </c>
      <c r="AS86" s="98">
        <f>IFERROR(VLOOKUP($B86,'[4]ACT DEN8.2'!$Z$3:$AH$126,8,FALSE),0)</f>
        <v>0</v>
      </c>
      <c r="AT86" s="87"/>
      <c r="AU86" s="87"/>
      <c r="AV86" s="87"/>
      <c r="AW86" s="86"/>
      <c r="AX86" s="86"/>
      <c r="AY86" s="6">
        <f t="shared" si="55"/>
        <v>0</v>
      </c>
    </row>
    <row r="87" spans="1:51" s="61" customFormat="1" ht="15" thickBot="1" x14ac:dyDescent="0.25">
      <c r="A87" s="1" t="s">
        <v>117</v>
      </c>
      <c r="B87" s="184" t="s">
        <v>114</v>
      </c>
      <c r="C87" s="59"/>
      <c r="D87" s="59"/>
      <c r="E87" s="98">
        <f>IFERROR(VLOOKUP($B87,'[4]NUM8.2'!$H$3:$P$174,2,FALSE),0)</f>
        <v>1</v>
      </c>
      <c r="F87" s="98">
        <f>IFERROR(VLOOKUP($B87,'[4]NUM8.2'!$H$3:$P$174,3,FALSE),0)</f>
        <v>0</v>
      </c>
      <c r="G87" s="98">
        <f>IFERROR(VLOOKUP($B87,'[4]NUM8.2'!$H$3:$P$174,4,FALSE),0)</f>
        <v>1</v>
      </c>
      <c r="H87" s="98">
        <f>IFERROR(VLOOKUP($B87,'[4]NUM8.2'!$H$3:$P$174,5,FALSE),0)</f>
        <v>2</v>
      </c>
      <c r="I87" s="98">
        <f>IFERROR(VLOOKUP($B87,'[4]NUM8.2'!$H$3:$P$174,6,FALSE),0)</f>
        <v>2</v>
      </c>
      <c r="J87" s="98">
        <f>IFERROR(VLOOKUP($B87,'[4]NUM8.2'!$H$3:$P$174,7,FALSE),0)</f>
        <v>5</v>
      </c>
      <c r="K87" s="98">
        <f>IFERROR(VLOOKUP($B87,'[4]NUM8.2'!$H$3:$P$174,8,FALSE),0)</f>
        <v>4</v>
      </c>
      <c r="L87" s="87"/>
      <c r="M87" s="87"/>
      <c r="N87" s="87"/>
      <c r="O87" s="86"/>
      <c r="P87" s="86"/>
      <c r="Q87" s="6">
        <f t="shared" si="64"/>
        <v>15</v>
      </c>
      <c r="R87" s="4"/>
      <c r="S87" s="15">
        <f>IFERROR(VLOOKUP($B87,'[1]DEN8.2'!$H$3:$J$159,2,FALSE),0)</f>
        <v>50</v>
      </c>
      <c r="T87" s="45">
        <f t="shared" si="65"/>
        <v>50</v>
      </c>
      <c r="U87" s="6">
        <f>IFERROR(VLOOKUP($B87,'[4]DEN8.2'!$H$3:$J$175,2,FALSE),0)</f>
        <v>48</v>
      </c>
      <c r="V87" s="57"/>
      <c r="W87" s="57"/>
      <c r="X87" s="131"/>
      <c r="Y87" s="5"/>
      <c r="Z87" s="98">
        <f>IFERROR(VLOOKUP($B87,'[4]ACT DEN8.2'!$H$3:$P$151,2,FALSE),0)</f>
        <v>0</v>
      </c>
      <c r="AA87" s="98">
        <f>IFERROR(VLOOKUP($B87,'[4]ACT DEN8.2'!$H$3:$P$151,3,FALSE),0)</f>
        <v>0</v>
      </c>
      <c r="AB87" s="98">
        <f>IFERROR(VLOOKUP($B87,'[4]ACT DEN8.2'!$H$3:$P$151,4,FALSE),0)</f>
        <v>0</v>
      </c>
      <c r="AC87" s="98">
        <f>IFERROR(VLOOKUP($B87,'[4]ACT DEN8.2'!$H$3:$P$151,5,FALSE),0)</f>
        <v>0</v>
      </c>
      <c r="AD87" s="98">
        <f>IFERROR(VLOOKUP($B87,'[4]ACT DEN8.2'!$H$3:$P$151,6,FALSE),0)</f>
        <v>0</v>
      </c>
      <c r="AE87" s="98">
        <f>IFERROR(VLOOKUP($B87,'[4]ACT DEN8.2'!$H$3:$P$151,7,FALSE),0)</f>
        <v>0</v>
      </c>
      <c r="AF87" s="98">
        <f>IFERROR(VLOOKUP($B87,'[4]ACT DEN8.2'!$H$3:$P$151,8,FALSE),0)</f>
        <v>0</v>
      </c>
      <c r="AG87" s="87"/>
      <c r="AH87" s="87"/>
      <c r="AI87" s="87"/>
      <c r="AJ87" s="86"/>
      <c r="AK87" s="2"/>
      <c r="AL87" s="6">
        <f t="shared" si="54"/>
        <v>0</v>
      </c>
      <c r="AM87" s="98">
        <f>IFERROR(VLOOKUP($B87,'[4]ACT DEN8.2'!$Z$3:$AH$126,2,FALSE),0)</f>
        <v>0</v>
      </c>
      <c r="AN87" s="98">
        <f>IFERROR(VLOOKUP($B87,'[4]ACT DEN8.2'!$Z$3:$AH$126,3,FALSE),0)</f>
        <v>0</v>
      </c>
      <c r="AO87" s="98">
        <f>IFERROR(VLOOKUP($B87,'[4]ACT DEN8.2'!$Z$3:$AH$126,4,FALSE),0)</f>
        <v>0</v>
      </c>
      <c r="AP87" s="98">
        <f>IFERROR(VLOOKUP($B87,'[4]ACT DEN8.2'!$Z$3:$AH$126,5,FALSE),0)</f>
        <v>0</v>
      </c>
      <c r="AQ87" s="98">
        <f>IFERROR(VLOOKUP($B87,'[4]ACT DEN8.2'!$Z$3:$AH$126,6,FALSE),0)</f>
        <v>0</v>
      </c>
      <c r="AR87" s="98">
        <f>IFERROR(VLOOKUP($B87,'[4]ACT DEN8.2'!$Z$3:$AH$126,7,FALSE),0)</f>
        <v>0</v>
      </c>
      <c r="AS87" s="98">
        <f>IFERROR(VLOOKUP($B87,'[4]ACT DEN8.2'!$Z$3:$AH$126,8,FALSE),0)</f>
        <v>0</v>
      </c>
      <c r="AT87" s="87"/>
      <c r="AU87" s="87"/>
      <c r="AV87" s="87"/>
      <c r="AW87" s="86"/>
      <c r="AX87" s="86"/>
      <c r="AY87" s="6">
        <f t="shared" si="55"/>
        <v>0</v>
      </c>
    </row>
    <row r="88" spans="1:51" s="61" customFormat="1" ht="15" thickBot="1" x14ac:dyDescent="0.25">
      <c r="A88" s="1" t="s">
        <v>117</v>
      </c>
      <c r="B88" s="184" t="s">
        <v>115</v>
      </c>
      <c r="C88" s="59"/>
      <c r="D88" s="59"/>
      <c r="E88" s="98">
        <f>IFERROR(VLOOKUP($B88,'[4]NUM8.2'!$H$3:$P$174,2,FALSE),0)</f>
        <v>0</v>
      </c>
      <c r="F88" s="98">
        <f>IFERROR(VLOOKUP($B88,'[4]NUM8.2'!$H$3:$P$174,3,FALSE),0)</f>
        <v>1</v>
      </c>
      <c r="G88" s="98">
        <f>IFERROR(VLOOKUP($B88,'[4]NUM8.2'!$H$3:$P$174,4,FALSE),0)</f>
        <v>3</v>
      </c>
      <c r="H88" s="98">
        <f>IFERROR(VLOOKUP($B88,'[4]NUM8.2'!$H$3:$P$174,5,FALSE),0)</f>
        <v>1</v>
      </c>
      <c r="I88" s="98">
        <f>IFERROR(VLOOKUP($B88,'[4]NUM8.2'!$H$3:$P$174,6,FALSE),0)</f>
        <v>1</v>
      </c>
      <c r="J88" s="98">
        <f>IFERROR(VLOOKUP($B88,'[4]NUM8.2'!$H$3:$P$174,7,FALSE),0)</f>
        <v>0</v>
      </c>
      <c r="K88" s="98">
        <f>IFERROR(VLOOKUP($B88,'[4]NUM8.2'!$H$3:$P$174,8,FALSE),0)</f>
        <v>1</v>
      </c>
      <c r="L88" s="87"/>
      <c r="M88" s="87"/>
      <c r="N88" s="87"/>
      <c r="O88" s="86"/>
      <c r="P88" s="86"/>
      <c r="Q88" s="6">
        <f t="shared" si="64"/>
        <v>7</v>
      </c>
      <c r="R88" s="4"/>
      <c r="S88" s="15">
        <f>IFERROR(VLOOKUP($B88,'[1]DEN8.2'!$H$3:$J$159,2,FALSE),0)</f>
        <v>35</v>
      </c>
      <c r="T88" s="45">
        <f t="shared" si="65"/>
        <v>35</v>
      </c>
      <c r="U88" s="6">
        <f>IFERROR(VLOOKUP($B88,'[4]DEN8.2'!$H$3:$J$175,2,FALSE),0)</f>
        <v>36</v>
      </c>
      <c r="V88" s="57"/>
      <c r="W88" s="57"/>
      <c r="X88" s="131"/>
      <c r="Y88" s="5"/>
      <c r="Z88" s="98">
        <f>IFERROR(VLOOKUP($B88,'[4]ACT DEN8.2'!$H$3:$P$151,2,FALSE),0)</f>
        <v>0</v>
      </c>
      <c r="AA88" s="98">
        <f>IFERROR(VLOOKUP($B88,'[4]ACT DEN8.2'!$H$3:$P$151,3,FALSE),0)</f>
        <v>0</v>
      </c>
      <c r="AB88" s="98">
        <f>IFERROR(VLOOKUP($B88,'[4]ACT DEN8.2'!$H$3:$P$151,4,FALSE),0)</f>
        <v>0</v>
      </c>
      <c r="AC88" s="98">
        <f>IFERROR(VLOOKUP($B88,'[4]ACT DEN8.2'!$H$3:$P$151,5,FALSE),0)</f>
        <v>0</v>
      </c>
      <c r="AD88" s="98">
        <f>IFERROR(VLOOKUP($B88,'[4]ACT DEN8.2'!$H$3:$P$151,6,FALSE),0)</f>
        <v>0</v>
      </c>
      <c r="AE88" s="98">
        <f>IFERROR(VLOOKUP($B88,'[4]ACT DEN8.2'!$H$3:$P$151,7,FALSE),0)</f>
        <v>0</v>
      </c>
      <c r="AF88" s="98">
        <f>IFERROR(VLOOKUP($B88,'[4]ACT DEN8.2'!$H$3:$P$151,8,FALSE),0)</f>
        <v>0</v>
      </c>
      <c r="AG88" s="87"/>
      <c r="AH88" s="87"/>
      <c r="AI88" s="87"/>
      <c r="AJ88" s="86"/>
      <c r="AK88" s="2"/>
      <c r="AL88" s="6">
        <f t="shared" si="54"/>
        <v>0</v>
      </c>
      <c r="AM88" s="98">
        <f>IFERROR(VLOOKUP($B88,'[4]ACT DEN8.2'!$Z$3:$AH$126,2,FALSE),0)</f>
        <v>0</v>
      </c>
      <c r="AN88" s="98">
        <f>IFERROR(VLOOKUP($B88,'[4]ACT DEN8.2'!$Z$3:$AH$126,3,FALSE),0)</f>
        <v>0</v>
      </c>
      <c r="AO88" s="98">
        <f>IFERROR(VLOOKUP($B88,'[4]ACT DEN8.2'!$Z$3:$AH$126,4,FALSE),0)</f>
        <v>0</v>
      </c>
      <c r="AP88" s="98">
        <f>IFERROR(VLOOKUP($B88,'[4]ACT DEN8.2'!$Z$3:$AH$126,5,FALSE),0)</f>
        <v>0</v>
      </c>
      <c r="AQ88" s="98">
        <f>IFERROR(VLOOKUP($B88,'[4]ACT DEN8.2'!$Z$3:$AH$126,6,FALSE),0)</f>
        <v>0</v>
      </c>
      <c r="AR88" s="98">
        <f>IFERROR(VLOOKUP($B88,'[4]ACT DEN8.2'!$Z$3:$AH$126,7,FALSE),0)</f>
        <v>0</v>
      </c>
      <c r="AS88" s="98">
        <f>IFERROR(VLOOKUP($B88,'[4]ACT DEN8.2'!$Z$3:$AH$126,8,FALSE),0)</f>
        <v>0</v>
      </c>
      <c r="AT88" s="87"/>
      <c r="AU88" s="87"/>
      <c r="AV88" s="87"/>
      <c r="AW88" s="86"/>
      <c r="AX88" s="86"/>
      <c r="AY88" s="6">
        <f t="shared" si="55"/>
        <v>0</v>
      </c>
    </row>
    <row r="89" spans="1:51" s="61" customFormat="1" ht="15" thickBot="1" x14ac:dyDescent="0.25">
      <c r="A89" s="1" t="s">
        <v>117</v>
      </c>
      <c r="B89" s="184" t="s">
        <v>116</v>
      </c>
      <c r="C89" s="59"/>
      <c r="D89" s="59"/>
      <c r="E89" s="98">
        <f>IFERROR(VLOOKUP($B89,'[4]NUM8.2'!$H$3:$P$174,2,FALSE),0)</f>
        <v>0</v>
      </c>
      <c r="F89" s="98">
        <f>IFERROR(VLOOKUP($B89,'[4]NUM8.2'!$H$3:$P$174,3,FALSE),0)</f>
        <v>6</v>
      </c>
      <c r="G89" s="98">
        <f>IFERROR(VLOOKUP($B89,'[4]NUM8.2'!$H$3:$P$174,4,FALSE),0)</f>
        <v>5</v>
      </c>
      <c r="H89" s="98">
        <f>IFERROR(VLOOKUP($B89,'[4]NUM8.2'!$H$3:$P$174,5,FALSE),0)</f>
        <v>3</v>
      </c>
      <c r="I89" s="98">
        <f>IFERROR(VLOOKUP($B89,'[4]NUM8.2'!$H$3:$P$174,6,FALSE),0)</f>
        <v>1</v>
      </c>
      <c r="J89" s="98">
        <f>IFERROR(VLOOKUP($B89,'[4]NUM8.2'!$H$3:$P$174,7,FALSE),0)</f>
        <v>2</v>
      </c>
      <c r="K89" s="98">
        <f>IFERROR(VLOOKUP($B89,'[4]NUM8.2'!$H$3:$P$174,8,FALSE),0)</f>
        <v>1</v>
      </c>
      <c r="L89" s="87"/>
      <c r="M89" s="87"/>
      <c r="N89" s="87"/>
      <c r="O89" s="86"/>
      <c r="P89" s="86"/>
      <c r="Q89" s="6">
        <f t="shared" si="64"/>
        <v>18</v>
      </c>
      <c r="R89" s="4"/>
      <c r="S89" s="15">
        <f>IFERROR(VLOOKUP($B89,'[1]DEN8.2'!$H$3:$J$159,2,FALSE),0)</f>
        <v>31</v>
      </c>
      <c r="T89" s="45">
        <f t="shared" si="65"/>
        <v>31</v>
      </c>
      <c r="U89" s="6">
        <f>IFERROR(VLOOKUP($B89,'[4]DEN8.2'!$H$3:$J$175,2,FALSE),0)</f>
        <v>36</v>
      </c>
      <c r="V89" s="57"/>
      <c r="W89" s="57"/>
      <c r="X89" s="131"/>
      <c r="Y89" s="5"/>
      <c r="Z89" s="98">
        <f>IFERROR(VLOOKUP($B89,'[4]ACT DEN8.2'!$H$3:$P$151,2,FALSE),0)</f>
        <v>0</v>
      </c>
      <c r="AA89" s="98">
        <f>IFERROR(VLOOKUP($B89,'[4]ACT DEN8.2'!$H$3:$P$151,3,FALSE),0)</f>
        <v>0</v>
      </c>
      <c r="AB89" s="98">
        <f>IFERROR(VLOOKUP($B89,'[4]ACT DEN8.2'!$H$3:$P$151,4,FALSE),0)</f>
        <v>0</v>
      </c>
      <c r="AC89" s="98">
        <f>IFERROR(VLOOKUP($B89,'[4]ACT DEN8.2'!$H$3:$P$151,5,FALSE),0)</f>
        <v>0</v>
      </c>
      <c r="AD89" s="98">
        <f>IFERROR(VLOOKUP($B89,'[4]ACT DEN8.2'!$H$3:$P$151,6,FALSE),0)</f>
        <v>1</v>
      </c>
      <c r="AE89" s="98">
        <f>IFERROR(VLOOKUP($B89,'[4]ACT DEN8.2'!$H$3:$P$151,7,FALSE),0)</f>
        <v>0</v>
      </c>
      <c r="AF89" s="98">
        <f>IFERROR(VLOOKUP($B89,'[4]ACT DEN8.2'!$H$3:$P$151,8,FALSE),0)</f>
        <v>2</v>
      </c>
      <c r="AG89" s="87"/>
      <c r="AH89" s="87"/>
      <c r="AI89" s="87"/>
      <c r="AJ89" s="86"/>
      <c r="AK89" s="2"/>
      <c r="AL89" s="6">
        <f t="shared" si="54"/>
        <v>3</v>
      </c>
      <c r="AM89" s="98">
        <f>IFERROR(VLOOKUP($B89,'[4]ACT DEN8.2'!$Z$3:$AH$126,2,FALSE),0)</f>
        <v>0</v>
      </c>
      <c r="AN89" s="98">
        <f>IFERROR(VLOOKUP($B89,'[4]ACT DEN8.2'!$Z$3:$AH$126,3,FALSE),0)</f>
        <v>0</v>
      </c>
      <c r="AO89" s="98">
        <f>IFERROR(VLOOKUP($B89,'[4]ACT DEN8.2'!$Z$3:$AH$126,4,FALSE),0)</f>
        <v>0</v>
      </c>
      <c r="AP89" s="98">
        <f>IFERROR(VLOOKUP($B89,'[4]ACT DEN8.2'!$Z$3:$AH$126,5,FALSE),0)</f>
        <v>0</v>
      </c>
      <c r="AQ89" s="98">
        <f>IFERROR(VLOOKUP($B89,'[4]ACT DEN8.2'!$Z$3:$AH$126,6,FALSE),0)</f>
        <v>0</v>
      </c>
      <c r="AR89" s="98">
        <f>IFERROR(VLOOKUP($B89,'[4]ACT DEN8.2'!$Z$3:$AH$126,7,FALSE),0)</f>
        <v>0</v>
      </c>
      <c r="AS89" s="98">
        <f>IFERROR(VLOOKUP($B89,'[4]ACT DEN8.2'!$Z$3:$AH$126,8,FALSE),0)</f>
        <v>0</v>
      </c>
      <c r="AT89" s="87"/>
      <c r="AU89" s="87"/>
      <c r="AV89" s="87"/>
      <c r="AW89" s="86"/>
      <c r="AX89" s="86"/>
      <c r="AY89" s="6">
        <f t="shared" si="55"/>
        <v>0</v>
      </c>
    </row>
    <row r="90" spans="1:51" s="61" customFormat="1" ht="15" thickBot="1" x14ac:dyDescent="0.25">
      <c r="A90" s="351" t="s">
        <v>180</v>
      </c>
      <c r="B90" s="352"/>
      <c r="C90" s="276">
        <f>+D90/Metas!M75</f>
        <v>1.1634345794392524</v>
      </c>
      <c r="D90" s="17">
        <f>+Q90/R90</f>
        <v>0.32242990654205606</v>
      </c>
      <c r="E90" s="12">
        <f t="shared" ref="E90:P90" si="66">SUM(E80:E89)</f>
        <v>28</v>
      </c>
      <c r="F90" s="12">
        <f>SUM(F80:F89)</f>
        <v>46</v>
      </c>
      <c r="G90" s="12">
        <f t="shared" si="66"/>
        <v>38</v>
      </c>
      <c r="H90" s="12">
        <f t="shared" si="66"/>
        <v>42</v>
      </c>
      <c r="I90" s="12">
        <f t="shared" ref="I90:J90" si="67">SUM(I80:I89)</f>
        <v>37</v>
      </c>
      <c r="J90" s="12">
        <f t="shared" si="67"/>
        <v>35</v>
      </c>
      <c r="K90" s="12">
        <f t="shared" ref="K90" si="68">SUM(K80:K89)</f>
        <v>50</v>
      </c>
      <c r="L90" s="12">
        <f t="shared" si="66"/>
        <v>0</v>
      </c>
      <c r="M90" s="12">
        <f t="shared" si="66"/>
        <v>0</v>
      </c>
      <c r="N90" s="12">
        <f t="shared" si="66"/>
        <v>0</v>
      </c>
      <c r="O90" s="12">
        <f t="shared" si="66"/>
        <v>0</v>
      </c>
      <c r="P90" s="132">
        <f t="shared" si="66"/>
        <v>0</v>
      </c>
      <c r="Q90" s="12">
        <f>SUM(Q80:Q89)</f>
        <v>276</v>
      </c>
      <c r="R90" s="13">
        <f>+Y90-U90</f>
        <v>856</v>
      </c>
      <c r="S90" s="12">
        <f t="shared" ref="S90:X90" si="69">SUM(S80:S89)</f>
        <v>691</v>
      </c>
      <c r="T90" s="12">
        <f t="shared" si="69"/>
        <v>704</v>
      </c>
      <c r="U90" s="12">
        <f t="shared" si="69"/>
        <v>701</v>
      </c>
      <c r="V90" s="11">
        <f t="shared" si="69"/>
        <v>0</v>
      </c>
      <c r="W90" s="42">
        <f t="shared" si="69"/>
        <v>0</v>
      </c>
      <c r="X90" s="42">
        <f t="shared" si="69"/>
        <v>0</v>
      </c>
      <c r="Y90" s="14">
        <v>1557</v>
      </c>
      <c r="Z90" s="11">
        <f>SUM(Z80:Z89)</f>
        <v>4</v>
      </c>
      <c r="AA90" s="11">
        <f t="shared" ref="AA90:AK90" si="70">SUM(AA80:AA89)</f>
        <v>2</v>
      </c>
      <c r="AB90" s="11">
        <f t="shared" si="70"/>
        <v>3</v>
      </c>
      <c r="AC90" s="11">
        <f t="shared" si="70"/>
        <v>6</v>
      </c>
      <c r="AD90" s="11">
        <f t="shared" ref="AD90" si="71">SUM(AD80:AD89)</f>
        <v>5</v>
      </c>
      <c r="AE90" s="11">
        <f t="shared" si="70"/>
        <v>6</v>
      </c>
      <c r="AF90" s="11">
        <f t="shared" si="70"/>
        <v>7</v>
      </c>
      <c r="AG90" s="11">
        <f t="shared" si="70"/>
        <v>0</v>
      </c>
      <c r="AH90" s="11">
        <f t="shared" si="70"/>
        <v>0</v>
      </c>
      <c r="AI90" s="11">
        <f t="shared" si="70"/>
        <v>0</v>
      </c>
      <c r="AJ90" s="11">
        <f t="shared" si="70"/>
        <v>0</v>
      </c>
      <c r="AK90" s="11">
        <f t="shared" si="70"/>
        <v>0</v>
      </c>
      <c r="AL90" s="11">
        <f t="shared" si="54"/>
        <v>33</v>
      </c>
      <c r="AM90" s="11">
        <f t="shared" ref="AM90:AX90" si="72">SUM(AM80:AM89)</f>
        <v>0</v>
      </c>
      <c r="AN90" s="11">
        <f t="shared" si="72"/>
        <v>0</v>
      </c>
      <c r="AO90" s="11">
        <f t="shared" si="72"/>
        <v>2</v>
      </c>
      <c r="AP90" s="11">
        <f t="shared" si="72"/>
        <v>0</v>
      </c>
      <c r="AQ90" s="11">
        <f t="shared" ref="AQ90" si="73">SUM(AQ80:AQ89)</f>
        <v>0</v>
      </c>
      <c r="AR90" s="11">
        <f t="shared" si="72"/>
        <v>1</v>
      </c>
      <c r="AS90" s="11">
        <f t="shared" si="72"/>
        <v>0</v>
      </c>
      <c r="AT90" s="11">
        <f t="shared" si="72"/>
        <v>0</v>
      </c>
      <c r="AU90" s="11">
        <f t="shared" si="72"/>
        <v>0</v>
      </c>
      <c r="AV90" s="11">
        <f t="shared" si="72"/>
        <v>0</v>
      </c>
      <c r="AW90" s="11">
        <f t="shared" si="72"/>
        <v>0</v>
      </c>
      <c r="AX90" s="11">
        <f t="shared" si="72"/>
        <v>0</v>
      </c>
      <c r="AY90" s="11">
        <f t="shared" si="55"/>
        <v>3</v>
      </c>
    </row>
    <row r="91" spans="1:51" s="61" customFormat="1" ht="15" thickBot="1" x14ac:dyDescent="0.25">
      <c r="A91" s="1" t="s">
        <v>134</v>
      </c>
      <c r="B91" s="184" t="s">
        <v>118</v>
      </c>
      <c r="C91" s="59"/>
      <c r="D91" s="59"/>
      <c r="E91" s="98">
        <f>IFERROR(VLOOKUP($B91,'[4]NUM8.2'!$H$3:$P$174,2,FALSE),0)</f>
        <v>17</v>
      </c>
      <c r="F91" s="98">
        <f>IFERROR(VLOOKUP($B91,'[4]NUM8.2'!$H$3:$P$174,3,FALSE),0)</f>
        <v>26</v>
      </c>
      <c r="G91" s="98">
        <f>IFERROR(VLOOKUP($B91,'[4]NUM8.2'!$H$3:$P$174,4,FALSE),0)</f>
        <v>11</v>
      </c>
      <c r="H91" s="98">
        <f>IFERROR(VLOOKUP($B91,'[4]NUM8.2'!$H$3:$P$174,5,FALSE),0)</f>
        <v>11</v>
      </c>
      <c r="I91" s="98">
        <f>IFERROR(VLOOKUP($B91,'[4]NUM8.2'!$H$3:$P$174,6,FALSE),0)</f>
        <v>22</v>
      </c>
      <c r="J91" s="98">
        <f>IFERROR(VLOOKUP($B91,'[4]NUM8.2'!$H$3:$P$174,7,FALSE),0)</f>
        <v>11</v>
      </c>
      <c r="K91" s="98">
        <f>IFERROR(VLOOKUP($B91,'[4]NUM8.2'!$H$3:$P$174,8,FALSE),0)</f>
        <v>11</v>
      </c>
      <c r="L91" s="87"/>
      <c r="M91" s="87"/>
      <c r="N91" s="87"/>
      <c r="O91" s="86"/>
      <c r="P91" s="86"/>
      <c r="Q91" s="6">
        <f t="shared" ref="Q91:Q107" si="74">SUM(E91:P91)</f>
        <v>109</v>
      </c>
      <c r="R91" s="4"/>
      <c r="S91" s="15">
        <f>IFERROR(VLOOKUP($B91,'[1]DEN8.2'!$H$3:$J$159,2,FALSE),0)</f>
        <v>260</v>
      </c>
      <c r="T91" s="45">
        <f t="shared" ref="T91:T107" si="75">+S91+(Z91+AA91+AB91+AC91)-(AM91+AN91+AO91+AP91)</f>
        <v>285</v>
      </c>
      <c r="U91" s="6">
        <f>IFERROR(VLOOKUP($B91,'[4]DEN8.2'!$H$3:$J$175,2,FALSE),0)</f>
        <v>283</v>
      </c>
      <c r="V91" s="57"/>
      <c r="W91" s="57"/>
      <c r="X91" s="131"/>
      <c r="Y91" s="5"/>
      <c r="Z91" s="98">
        <f>IFERROR(VLOOKUP($B91,'[4]ACT DEN8.2'!$H$3:$P$151,2,FALSE),0)</f>
        <v>10</v>
      </c>
      <c r="AA91" s="98">
        <f>IFERROR(VLOOKUP($B91,'[4]ACT DEN8.2'!$H$3:$P$151,3,FALSE),0)</f>
        <v>6</v>
      </c>
      <c r="AB91" s="98">
        <f>IFERROR(VLOOKUP($B91,'[4]ACT DEN8.2'!$H$3:$P$151,4,FALSE),0)</f>
        <v>2</v>
      </c>
      <c r="AC91" s="98">
        <f>IFERROR(VLOOKUP($B91,'[4]ACT DEN8.2'!$H$3:$P$151,5,FALSE),0)</f>
        <v>7</v>
      </c>
      <c r="AD91" s="98">
        <f>IFERROR(VLOOKUP($B91,'[4]ACT DEN8.2'!$H$3:$P$151,6,FALSE),0)</f>
        <v>7</v>
      </c>
      <c r="AE91" s="98">
        <f>IFERROR(VLOOKUP($B91,'[4]ACT DEN8.2'!$H$3:$P$151,7,FALSE),0)</f>
        <v>9</v>
      </c>
      <c r="AF91" s="98">
        <f>IFERROR(VLOOKUP($B91,'[4]ACT DEN8.2'!$H$3:$P$151,8,FALSE),0)</f>
        <v>6</v>
      </c>
      <c r="AG91" s="87"/>
      <c r="AH91" s="87"/>
      <c r="AI91" s="87"/>
      <c r="AJ91" s="86"/>
      <c r="AK91" s="2"/>
      <c r="AL91" s="6">
        <f t="shared" si="54"/>
        <v>47</v>
      </c>
      <c r="AM91" s="98">
        <f>IFERROR(VLOOKUP($B91,'[4]ACT DEN8.2'!$Z$3:$AH$126,2,FALSE),0)</f>
        <v>0</v>
      </c>
      <c r="AN91" s="98">
        <f>IFERROR(VLOOKUP($B91,'[4]ACT DEN8.2'!$Z$3:$AH$126,3,FALSE),0)</f>
        <v>0</v>
      </c>
      <c r="AO91" s="98">
        <f>IFERROR(VLOOKUP($B91,'[4]ACT DEN8.2'!$Z$3:$AH$126,4,FALSE),0)</f>
        <v>0</v>
      </c>
      <c r="AP91" s="98">
        <f>IFERROR(VLOOKUP($B91,'[4]ACT DEN8.2'!$Z$3:$AH$126,5,FALSE),0)</f>
        <v>0</v>
      </c>
      <c r="AQ91" s="98">
        <f>IFERROR(VLOOKUP($B91,'[4]ACT DEN8.2'!$Z$3:$AH$126,6,FALSE),0)</f>
        <v>2</v>
      </c>
      <c r="AR91" s="98">
        <f>IFERROR(VLOOKUP($B91,'[4]ACT DEN8.2'!$Z$3:$AH$126,7,FALSE),0)</f>
        <v>0</v>
      </c>
      <c r="AS91" s="98">
        <f>IFERROR(VLOOKUP($B91,'[4]ACT DEN8.2'!$Z$3:$AH$126,8,FALSE),0)</f>
        <v>0</v>
      </c>
      <c r="AT91" s="87"/>
      <c r="AU91" s="87"/>
      <c r="AV91" s="87"/>
      <c r="AW91" s="86"/>
      <c r="AX91" s="2"/>
      <c r="AY91" s="6">
        <f t="shared" si="55"/>
        <v>2</v>
      </c>
    </row>
    <row r="92" spans="1:51" s="61" customFormat="1" ht="15" thickBot="1" x14ac:dyDescent="0.25">
      <c r="A92" s="1" t="s">
        <v>134</v>
      </c>
      <c r="B92" s="184" t="s">
        <v>119</v>
      </c>
      <c r="C92" s="59"/>
      <c r="D92" s="59"/>
      <c r="E92" s="98">
        <f>IFERROR(VLOOKUP($B92,'[4]NUM8.2'!$H$3:$P$174,2,FALSE),0)</f>
        <v>40</v>
      </c>
      <c r="F92" s="98">
        <f>IFERROR(VLOOKUP($B92,'[4]NUM8.2'!$H$3:$P$174,3,FALSE),0)</f>
        <v>82</v>
      </c>
      <c r="G92" s="98">
        <f>IFERROR(VLOOKUP($B92,'[4]NUM8.2'!$H$3:$P$174,4,FALSE),0)</f>
        <v>84</v>
      </c>
      <c r="H92" s="98">
        <f>IFERROR(VLOOKUP($B92,'[4]NUM8.2'!$H$3:$P$174,5,FALSE),0)</f>
        <v>56</v>
      </c>
      <c r="I92" s="98">
        <f>IFERROR(VLOOKUP($B92,'[4]NUM8.2'!$H$3:$P$174,6,FALSE),0)</f>
        <v>60</v>
      </c>
      <c r="J92" s="98">
        <f>IFERROR(VLOOKUP($B92,'[4]NUM8.2'!$H$3:$P$174,7,FALSE),0)</f>
        <v>50</v>
      </c>
      <c r="K92" s="98">
        <f>IFERROR(VLOOKUP($B92,'[4]NUM8.2'!$H$3:$P$174,8,FALSE),0)</f>
        <v>22</v>
      </c>
      <c r="L92" s="87"/>
      <c r="M92" s="87"/>
      <c r="N92" s="87"/>
      <c r="O92" s="86"/>
      <c r="P92" s="86"/>
      <c r="Q92" s="6">
        <f t="shared" si="74"/>
        <v>394</v>
      </c>
      <c r="R92" s="4"/>
      <c r="S92" s="15">
        <f>IFERROR(VLOOKUP($B92,'[1]DEN8.2'!$H$3:$J$159,2,FALSE),0)</f>
        <v>1140</v>
      </c>
      <c r="T92" s="45">
        <f t="shared" si="75"/>
        <v>1164</v>
      </c>
      <c r="U92" s="6">
        <f>IFERROR(VLOOKUP($B92,'[4]DEN8.2'!$H$3:$J$175,2,FALSE),0)</f>
        <v>1162</v>
      </c>
      <c r="V92" s="57"/>
      <c r="W92" s="57"/>
      <c r="X92" s="131"/>
      <c r="Y92" s="5"/>
      <c r="Z92" s="98">
        <f>IFERROR(VLOOKUP($B92,'[4]ACT DEN8.2'!$H$3:$P$151,2,FALSE),0)</f>
        <v>7</v>
      </c>
      <c r="AA92" s="98">
        <f>IFERROR(VLOOKUP($B92,'[4]ACT DEN8.2'!$H$3:$P$151,3,FALSE),0)</f>
        <v>4</v>
      </c>
      <c r="AB92" s="98">
        <f>IFERROR(VLOOKUP($B92,'[4]ACT DEN8.2'!$H$3:$P$151,4,FALSE),0)</f>
        <v>7</v>
      </c>
      <c r="AC92" s="98">
        <f>IFERROR(VLOOKUP($B92,'[4]ACT DEN8.2'!$H$3:$P$151,5,FALSE),0)</f>
        <v>7</v>
      </c>
      <c r="AD92" s="98">
        <f>IFERROR(VLOOKUP($B92,'[4]ACT DEN8.2'!$H$3:$P$151,6,FALSE),0)</f>
        <v>10</v>
      </c>
      <c r="AE92" s="98">
        <f>IFERROR(VLOOKUP($B92,'[4]ACT DEN8.2'!$H$3:$P$151,7,FALSE),0)</f>
        <v>5</v>
      </c>
      <c r="AF92" s="98">
        <f>IFERROR(VLOOKUP($B92,'[4]ACT DEN8.2'!$H$3:$P$151,8,FALSE),0)</f>
        <v>7</v>
      </c>
      <c r="AG92" s="87"/>
      <c r="AH92" s="87"/>
      <c r="AI92" s="87"/>
      <c r="AJ92" s="86"/>
      <c r="AK92" s="2"/>
      <c r="AL92" s="6">
        <f t="shared" si="54"/>
        <v>47</v>
      </c>
      <c r="AM92" s="98">
        <f>IFERROR(VLOOKUP($B92,'[4]ACT DEN8.2'!$Z$3:$AH$126,2,FALSE),0)</f>
        <v>1</v>
      </c>
      <c r="AN92" s="98">
        <f>IFERROR(VLOOKUP($B92,'[4]ACT DEN8.2'!$Z$3:$AH$126,3,FALSE),0)</f>
        <v>0</v>
      </c>
      <c r="AO92" s="98">
        <f>IFERROR(VLOOKUP($B92,'[4]ACT DEN8.2'!$Z$3:$AH$126,4,FALSE),0)</f>
        <v>0</v>
      </c>
      <c r="AP92" s="98">
        <f>IFERROR(VLOOKUP($B92,'[4]ACT DEN8.2'!$Z$3:$AH$126,5,FALSE),0)</f>
        <v>0</v>
      </c>
      <c r="AQ92" s="98">
        <f>IFERROR(VLOOKUP($B92,'[4]ACT DEN8.2'!$Z$3:$AH$126,6,FALSE),0)</f>
        <v>0</v>
      </c>
      <c r="AR92" s="98">
        <f>IFERROR(VLOOKUP($B92,'[4]ACT DEN8.2'!$Z$3:$AH$126,7,FALSE),0)</f>
        <v>1</v>
      </c>
      <c r="AS92" s="98">
        <f>IFERROR(VLOOKUP($B92,'[4]ACT DEN8.2'!$Z$3:$AH$126,8,FALSE),0)</f>
        <v>1</v>
      </c>
      <c r="AT92" s="87"/>
      <c r="AU92" s="87"/>
      <c r="AV92" s="87"/>
      <c r="AW92" s="86"/>
      <c r="AX92" s="2"/>
      <c r="AY92" s="6">
        <f t="shared" si="55"/>
        <v>3</v>
      </c>
    </row>
    <row r="93" spans="1:51" s="61" customFormat="1" ht="15" thickBot="1" x14ac:dyDescent="0.25">
      <c r="A93" s="1" t="s">
        <v>134</v>
      </c>
      <c r="B93" s="184" t="s">
        <v>120</v>
      </c>
      <c r="C93" s="59"/>
      <c r="D93" s="59"/>
      <c r="E93" s="98">
        <f>IFERROR(VLOOKUP($B93,'[4]NUM8.2'!$H$3:$P$174,2,FALSE),0)</f>
        <v>59</v>
      </c>
      <c r="F93" s="98">
        <f>IFERROR(VLOOKUP($B93,'[4]NUM8.2'!$H$3:$P$174,3,FALSE),0)</f>
        <v>91</v>
      </c>
      <c r="G93" s="98">
        <f>IFERROR(VLOOKUP($B93,'[4]NUM8.2'!$H$3:$P$174,4,FALSE),0)</f>
        <v>219</v>
      </c>
      <c r="H93" s="98">
        <f>IFERROR(VLOOKUP($B93,'[4]NUM8.2'!$H$3:$P$174,5,FALSE),0)</f>
        <v>110</v>
      </c>
      <c r="I93" s="98">
        <f>IFERROR(VLOOKUP($B93,'[4]NUM8.2'!$H$3:$P$174,6,FALSE),0)</f>
        <v>127</v>
      </c>
      <c r="J93" s="98">
        <f>IFERROR(VLOOKUP($B93,'[4]NUM8.2'!$H$3:$P$174,7,FALSE),0)</f>
        <v>39</v>
      </c>
      <c r="K93" s="98">
        <f>IFERROR(VLOOKUP($B93,'[4]NUM8.2'!$H$3:$P$174,8,FALSE),0)</f>
        <v>64</v>
      </c>
      <c r="L93" s="87"/>
      <c r="M93" s="87"/>
      <c r="N93" s="87"/>
      <c r="O93" s="86"/>
      <c r="P93" s="86"/>
      <c r="Q93" s="6">
        <f t="shared" si="74"/>
        <v>709</v>
      </c>
      <c r="R93" s="4"/>
      <c r="S93" s="15">
        <f>IFERROR(VLOOKUP($B93,'[1]DEN8.2'!$H$3:$J$159,2,FALSE),0)</f>
        <v>1287</v>
      </c>
      <c r="T93" s="45">
        <f t="shared" si="75"/>
        <v>1352</v>
      </c>
      <c r="U93" s="6">
        <f>IFERROR(VLOOKUP($B93,'[4]DEN8.2'!$H$3:$J$175,2,FALSE),0)</f>
        <v>1395</v>
      </c>
      <c r="V93" s="57"/>
      <c r="W93" s="57"/>
      <c r="X93" s="131"/>
      <c r="Y93" s="5"/>
      <c r="Z93" s="98">
        <f>IFERROR(VLOOKUP($B93,'[4]ACT DEN8.2'!$H$3:$P$151,2,FALSE),0)</f>
        <v>12</v>
      </c>
      <c r="AA93" s="98">
        <f>IFERROR(VLOOKUP($B93,'[4]ACT DEN8.2'!$H$3:$P$151,3,FALSE),0)</f>
        <v>20</v>
      </c>
      <c r="AB93" s="98">
        <f>IFERROR(VLOOKUP($B93,'[4]ACT DEN8.2'!$H$3:$P$151,4,FALSE),0)</f>
        <v>18</v>
      </c>
      <c r="AC93" s="98">
        <f>IFERROR(VLOOKUP($B93,'[4]ACT DEN8.2'!$H$3:$P$151,5,FALSE),0)</f>
        <v>17</v>
      </c>
      <c r="AD93" s="98">
        <f>IFERROR(VLOOKUP($B93,'[4]ACT DEN8.2'!$H$3:$P$151,6,FALSE),0)</f>
        <v>8</v>
      </c>
      <c r="AE93" s="98">
        <f>IFERROR(VLOOKUP($B93,'[4]ACT DEN8.2'!$H$3:$P$151,7,FALSE),0)</f>
        <v>17</v>
      </c>
      <c r="AF93" s="98">
        <f>IFERROR(VLOOKUP($B93,'[4]ACT DEN8.2'!$H$3:$P$151,8,FALSE),0)</f>
        <v>14</v>
      </c>
      <c r="AG93" s="87"/>
      <c r="AH93" s="87"/>
      <c r="AI93" s="87"/>
      <c r="AJ93" s="86"/>
      <c r="AK93" s="2"/>
      <c r="AL93" s="6">
        <f t="shared" si="54"/>
        <v>106</v>
      </c>
      <c r="AM93" s="98">
        <f>IFERROR(VLOOKUP($B93,'[4]ACT DEN8.2'!$Z$3:$AH$126,2,FALSE),0)</f>
        <v>2</v>
      </c>
      <c r="AN93" s="98">
        <f>IFERROR(VLOOKUP($B93,'[4]ACT DEN8.2'!$Z$3:$AH$126,3,FALSE),0)</f>
        <v>0</v>
      </c>
      <c r="AO93" s="98">
        <f>IFERROR(VLOOKUP($B93,'[4]ACT DEN8.2'!$Z$3:$AH$126,4,FALSE),0)</f>
        <v>0</v>
      </c>
      <c r="AP93" s="98">
        <f>IFERROR(VLOOKUP($B93,'[4]ACT DEN8.2'!$Z$3:$AH$126,5,FALSE),0)</f>
        <v>0</v>
      </c>
      <c r="AQ93" s="98">
        <f>IFERROR(VLOOKUP($B93,'[4]ACT DEN8.2'!$Z$3:$AH$126,6,FALSE),0)</f>
        <v>0</v>
      </c>
      <c r="AR93" s="98">
        <f>IFERROR(VLOOKUP($B93,'[4]ACT DEN8.2'!$Z$3:$AH$126,7,FALSE),0)</f>
        <v>0</v>
      </c>
      <c r="AS93" s="98">
        <f>IFERROR(VLOOKUP($B93,'[4]ACT DEN8.2'!$Z$3:$AH$126,8,FALSE),0)</f>
        <v>1</v>
      </c>
      <c r="AT93" s="87"/>
      <c r="AU93" s="87"/>
      <c r="AV93" s="87"/>
      <c r="AW93" s="86"/>
      <c r="AX93" s="2"/>
      <c r="AY93" s="6">
        <f t="shared" si="55"/>
        <v>3</v>
      </c>
    </row>
    <row r="94" spans="1:51" s="61" customFormat="1" ht="15" thickBot="1" x14ac:dyDescent="0.25">
      <c r="A94" s="1" t="s">
        <v>134</v>
      </c>
      <c r="B94" s="184" t="s">
        <v>121</v>
      </c>
      <c r="C94" s="59"/>
      <c r="D94" s="59"/>
      <c r="E94" s="98">
        <f>IFERROR(VLOOKUP($B94,'[4]NUM8.2'!$H$3:$P$174,2,FALSE),0)</f>
        <v>27</v>
      </c>
      <c r="F94" s="98">
        <f>IFERROR(VLOOKUP($B94,'[4]NUM8.2'!$H$3:$P$174,3,FALSE),0)</f>
        <v>21</v>
      </c>
      <c r="G94" s="98">
        <f>IFERROR(VLOOKUP($B94,'[4]NUM8.2'!$H$3:$P$174,4,FALSE),0)</f>
        <v>22</v>
      </c>
      <c r="H94" s="98">
        <f>IFERROR(VLOOKUP($B94,'[4]NUM8.2'!$H$3:$P$174,5,FALSE),0)</f>
        <v>24</v>
      </c>
      <c r="I94" s="98">
        <f>IFERROR(VLOOKUP($B94,'[4]NUM8.2'!$H$3:$P$174,6,FALSE),0)</f>
        <v>12</v>
      </c>
      <c r="J94" s="98">
        <f>IFERROR(VLOOKUP($B94,'[4]NUM8.2'!$H$3:$P$174,7,FALSE),0)</f>
        <v>5</v>
      </c>
      <c r="K94" s="98">
        <f>IFERROR(VLOOKUP($B94,'[4]NUM8.2'!$H$3:$P$174,8,FALSE),0)</f>
        <v>5</v>
      </c>
      <c r="L94" s="87"/>
      <c r="M94" s="87"/>
      <c r="N94" s="87"/>
      <c r="O94" s="86"/>
      <c r="P94" s="86"/>
      <c r="Q94" s="6">
        <f t="shared" si="74"/>
        <v>116</v>
      </c>
      <c r="R94" s="4"/>
      <c r="S94" s="15">
        <f>IFERROR(VLOOKUP($B94,'[1]DEN8.2'!$H$3:$J$159,2,FALSE),0)</f>
        <v>241</v>
      </c>
      <c r="T94" s="45">
        <f t="shared" si="75"/>
        <v>253</v>
      </c>
      <c r="U94" s="6">
        <f>IFERROR(VLOOKUP($B94,'[4]DEN8.2'!$H$3:$J$175,2,FALSE),0)</f>
        <v>245</v>
      </c>
      <c r="V94" s="57"/>
      <c r="W94" s="57"/>
      <c r="X94" s="131"/>
      <c r="Y94" s="5"/>
      <c r="Z94" s="98">
        <f>IFERROR(VLOOKUP($B94,'[4]ACT DEN8.2'!$H$3:$P$151,2,FALSE),0)</f>
        <v>0</v>
      </c>
      <c r="AA94" s="98">
        <f>IFERROR(VLOOKUP($B94,'[4]ACT DEN8.2'!$H$3:$P$151,3,FALSE),0)</f>
        <v>7</v>
      </c>
      <c r="AB94" s="98">
        <f>IFERROR(VLOOKUP($B94,'[4]ACT DEN8.2'!$H$3:$P$151,4,FALSE),0)</f>
        <v>5</v>
      </c>
      <c r="AC94" s="98">
        <f>IFERROR(VLOOKUP($B94,'[4]ACT DEN8.2'!$H$3:$P$151,5,FALSE),0)</f>
        <v>0</v>
      </c>
      <c r="AD94" s="98">
        <f>IFERROR(VLOOKUP($B94,'[4]ACT DEN8.2'!$H$3:$P$151,6,FALSE),0)</f>
        <v>0</v>
      </c>
      <c r="AE94" s="98">
        <f>IFERROR(VLOOKUP($B94,'[4]ACT DEN8.2'!$H$3:$P$151,7,FALSE),0)</f>
        <v>0</v>
      </c>
      <c r="AF94" s="98">
        <f>IFERROR(VLOOKUP($B94,'[4]ACT DEN8.2'!$H$3:$P$151,8,FALSE),0)</f>
        <v>3</v>
      </c>
      <c r="AG94" s="87"/>
      <c r="AH94" s="87"/>
      <c r="AI94" s="87"/>
      <c r="AJ94" s="86"/>
      <c r="AK94" s="2"/>
      <c r="AL94" s="6">
        <f t="shared" si="54"/>
        <v>15</v>
      </c>
      <c r="AM94" s="98">
        <f>IFERROR(VLOOKUP($B94,'[4]ACT DEN8.2'!$Z$3:$AH$126,2,FALSE),0)</f>
        <v>0</v>
      </c>
      <c r="AN94" s="98">
        <f>IFERROR(VLOOKUP($B94,'[4]ACT DEN8.2'!$Z$3:$AH$126,3,FALSE),0)</f>
        <v>0</v>
      </c>
      <c r="AO94" s="98">
        <f>IFERROR(VLOOKUP($B94,'[4]ACT DEN8.2'!$Z$3:$AH$126,4,FALSE),0)</f>
        <v>0</v>
      </c>
      <c r="AP94" s="98">
        <f>IFERROR(VLOOKUP($B94,'[4]ACT DEN8.2'!$Z$3:$AH$126,5,FALSE),0)</f>
        <v>0</v>
      </c>
      <c r="AQ94" s="98">
        <f>IFERROR(VLOOKUP($B94,'[4]ACT DEN8.2'!$Z$3:$AH$126,6,FALSE),0)</f>
        <v>0</v>
      </c>
      <c r="AR94" s="98">
        <f>IFERROR(VLOOKUP($B94,'[4]ACT DEN8.2'!$Z$3:$AH$126,7,FALSE),0)</f>
        <v>0</v>
      </c>
      <c r="AS94" s="98">
        <f>IFERROR(VLOOKUP($B94,'[4]ACT DEN8.2'!$Z$3:$AH$126,8,FALSE),0)</f>
        <v>0</v>
      </c>
      <c r="AT94" s="87"/>
      <c r="AU94" s="87"/>
      <c r="AV94" s="87"/>
      <c r="AW94" s="86"/>
      <c r="AX94" s="2"/>
      <c r="AY94" s="6">
        <f t="shared" si="55"/>
        <v>0</v>
      </c>
    </row>
    <row r="95" spans="1:51" s="61" customFormat="1" ht="15" thickBot="1" x14ac:dyDescent="0.25">
      <c r="A95" s="1" t="s">
        <v>134</v>
      </c>
      <c r="B95" s="184" t="s">
        <v>122</v>
      </c>
      <c r="C95" s="59"/>
      <c r="D95" s="59"/>
      <c r="E95" s="98">
        <f>IFERROR(VLOOKUP($B95,'[4]NUM8.2'!$H$3:$P$174,2,FALSE),0)</f>
        <v>0</v>
      </c>
      <c r="F95" s="98">
        <f>IFERROR(VLOOKUP($B95,'[4]NUM8.2'!$H$3:$P$174,3,FALSE),0)</f>
        <v>0</v>
      </c>
      <c r="G95" s="98">
        <f>IFERROR(VLOOKUP($B95,'[4]NUM8.2'!$H$3:$P$174,4,FALSE),0)</f>
        <v>1</v>
      </c>
      <c r="H95" s="98">
        <f>IFERROR(VLOOKUP($B95,'[4]NUM8.2'!$H$3:$P$174,5,FALSE),0)</f>
        <v>0</v>
      </c>
      <c r="I95" s="98">
        <f>IFERROR(VLOOKUP($B95,'[4]NUM8.2'!$H$3:$P$174,6,FALSE),0)</f>
        <v>0</v>
      </c>
      <c r="J95" s="98">
        <f>IFERROR(VLOOKUP($B95,'[4]NUM8.2'!$H$3:$P$174,7,FALSE),0)</f>
        <v>0</v>
      </c>
      <c r="K95" s="98">
        <f>IFERROR(VLOOKUP($B95,'[4]NUM8.2'!$H$3:$P$174,8,FALSE),0)</f>
        <v>0</v>
      </c>
      <c r="L95" s="87"/>
      <c r="M95" s="87"/>
      <c r="N95" s="87"/>
      <c r="O95" s="86"/>
      <c r="P95" s="86"/>
      <c r="Q95" s="6">
        <f t="shared" si="74"/>
        <v>1</v>
      </c>
      <c r="R95" s="4"/>
      <c r="S95" s="15">
        <f>IFERROR(VLOOKUP($B95,'[1]DEN8.2'!$H$3:$J$159,2,FALSE),0)</f>
        <v>75</v>
      </c>
      <c r="T95" s="45">
        <f t="shared" si="75"/>
        <v>76</v>
      </c>
      <c r="U95" s="6">
        <f>IFERROR(VLOOKUP($B95,'[4]DEN8.2'!$H$3:$J$175,2,FALSE),0)</f>
        <v>80</v>
      </c>
      <c r="V95" s="57"/>
      <c r="W95" s="57"/>
      <c r="X95" s="131"/>
      <c r="Y95" s="5"/>
      <c r="Z95" s="98">
        <f>IFERROR(VLOOKUP($B95,'[4]ACT DEN8.2'!$H$3:$P$151,2,FALSE),0)</f>
        <v>0</v>
      </c>
      <c r="AA95" s="98">
        <f>IFERROR(VLOOKUP($B95,'[4]ACT DEN8.2'!$H$3:$P$151,3,FALSE),0)</f>
        <v>1</v>
      </c>
      <c r="AB95" s="98">
        <f>IFERROR(VLOOKUP($B95,'[4]ACT DEN8.2'!$H$3:$P$151,4,FALSE),0)</f>
        <v>0</v>
      </c>
      <c r="AC95" s="98">
        <f>IFERROR(VLOOKUP($B95,'[4]ACT DEN8.2'!$H$3:$P$151,5,FALSE),0)</f>
        <v>0</v>
      </c>
      <c r="AD95" s="98">
        <f>IFERROR(VLOOKUP($B95,'[4]ACT DEN8.2'!$H$3:$P$151,6,FALSE),0)</f>
        <v>0</v>
      </c>
      <c r="AE95" s="98">
        <f>IFERROR(VLOOKUP($B95,'[4]ACT DEN8.2'!$H$3:$P$151,7,FALSE),0)</f>
        <v>0</v>
      </c>
      <c r="AF95" s="98">
        <f>IFERROR(VLOOKUP($B95,'[4]ACT DEN8.2'!$H$3:$P$151,8,FALSE),0)</f>
        <v>0</v>
      </c>
      <c r="AG95" s="87"/>
      <c r="AH95" s="87"/>
      <c r="AI95" s="87"/>
      <c r="AJ95" s="86"/>
      <c r="AK95" s="2"/>
      <c r="AL95" s="6">
        <f t="shared" si="54"/>
        <v>1</v>
      </c>
      <c r="AM95" s="98">
        <f>IFERROR(VLOOKUP($B95,'[4]ACT DEN8.2'!$Z$3:$AH$126,2,FALSE),0)</f>
        <v>0</v>
      </c>
      <c r="AN95" s="98">
        <f>IFERROR(VLOOKUP($B95,'[4]ACT DEN8.2'!$Z$3:$AH$126,3,FALSE),0)</f>
        <v>0</v>
      </c>
      <c r="AO95" s="98">
        <f>IFERROR(VLOOKUP($B95,'[4]ACT DEN8.2'!$Z$3:$AH$126,4,FALSE),0)</f>
        <v>0</v>
      </c>
      <c r="AP95" s="98">
        <f>IFERROR(VLOOKUP($B95,'[4]ACT DEN8.2'!$Z$3:$AH$126,5,FALSE),0)</f>
        <v>0</v>
      </c>
      <c r="AQ95" s="98">
        <f>IFERROR(VLOOKUP($B95,'[4]ACT DEN8.2'!$Z$3:$AH$126,6,FALSE),0)</f>
        <v>0</v>
      </c>
      <c r="AR95" s="98">
        <f>IFERROR(VLOOKUP($B95,'[4]ACT DEN8.2'!$Z$3:$AH$126,7,FALSE),0)</f>
        <v>0</v>
      </c>
      <c r="AS95" s="98">
        <f>IFERROR(VLOOKUP($B95,'[4]ACT DEN8.2'!$Z$3:$AH$126,8,FALSE),0)</f>
        <v>0</v>
      </c>
      <c r="AT95" s="87"/>
      <c r="AU95" s="87"/>
      <c r="AV95" s="87"/>
      <c r="AW95" s="86"/>
      <c r="AX95" s="2"/>
      <c r="AY95" s="6">
        <f t="shared" si="55"/>
        <v>0</v>
      </c>
    </row>
    <row r="96" spans="1:51" s="61" customFormat="1" ht="15" thickBot="1" x14ac:dyDescent="0.25">
      <c r="A96" s="1" t="s">
        <v>134</v>
      </c>
      <c r="B96" s="184" t="s">
        <v>123</v>
      </c>
      <c r="C96" s="59"/>
      <c r="D96" s="59"/>
      <c r="E96" s="98">
        <f>IFERROR(VLOOKUP($B96,'[4]NUM8.2'!$H$3:$P$174,2,FALSE),0)</f>
        <v>1</v>
      </c>
      <c r="F96" s="98">
        <f>IFERROR(VLOOKUP($B96,'[4]NUM8.2'!$H$3:$P$174,3,FALSE),0)</f>
        <v>0</v>
      </c>
      <c r="G96" s="98">
        <f>IFERROR(VLOOKUP($B96,'[4]NUM8.2'!$H$3:$P$174,4,FALSE),0)</f>
        <v>1</v>
      </c>
      <c r="H96" s="98">
        <f>IFERROR(VLOOKUP($B96,'[4]NUM8.2'!$H$3:$P$174,5,FALSE),0)</f>
        <v>6</v>
      </c>
      <c r="I96" s="98">
        <f>IFERROR(VLOOKUP($B96,'[4]NUM8.2'!$H$3:$P$174,6,FALSE),0)</f>
        <v>4</v>
      </c>
      <c r="J96" s="98">
        <f>IFERROR(VLOOKUP($B96,'[4]NUM8.2'!$H$3:$P$174,7,FALSE),0)</f>
        <v>10</v>
      </c>
      <c r="K96" s="98">
        <f>IFERROR(VLOOKUP($B96,'[4]NUM8.2'!$H$3:$P$174,8,FALSE),0)</f>
        <v>6</v>
      </c>
      <c r="L96" s="87"/>
      <c r="M96" s="87"/>
      <c r="N96" s="87"/>
      <c r="O96" s="86"/>
      <c r="P96" s="86"/>
      <c r="Q96" s="6">
        <f t="shared" si="74"/>
        <v>28</v>
      </c>
      <c r="R96" s="4"/>
      <c r="S96" s="15">
        <f>IFERROR(VLOOKUP($B96,'[1]DEN8.2'!$H$3:$J$159,2,FALSE),0)</f>
        <v>107</v>
      </c>
      <c r="T96" s="45">
        <f t="shared" si="75"/>
        <v>108</v>
      </c>
      <c r="U96" s="6">
        <f>IFERROR(VLOOKUP($B96,'[4]DEN8.2'!$H$3:$J$175,2,FALSE),0)</f>
        <v>189</v>
      </c>
      <c r="V96" s="57"/>
      <c r="W96" s="57"/>
      <c r="X96" s="131"/>
      <c r="Y96" s="5"/>
      <c r="Z96" s="98">
        <f>IFERROR(VLOOKUP($B96,'[4]ACT DEN8.2'!$H$3:$P$151,2,FALSE),0)</f>
        <v>0</v>
      </c>
      <c r="AA96" s="98">
        <f>IFERROR(VLOOKUP($B96,'[4]ACT DEN8.2'!$H$3:$P$151,3,FALSE),0)</f>
        <v>0</v>
      </c>
      <c r="AB96" s="98">
        <f>IFERROR(VLOOKUP($B96,'[4]ACT DEN8.2'!$H$3:$P$151,4,FALSE),0)</f>
        <v>1</v>
      </c>
      <c r="AC96" s="98">
        <f>IFERROR(VLOOKUP($B96,'[4]ACT DEN8.2'!$H$3:$P$151,5,FALSE),0)</f>
        <v>0</v>
      </c>
      <c r="AD96" s="98">
        <f>IFERROR(VLOOKUP($B96,'[4]ACT DEN8.2'!$H$3:$P$151,6,FALSE),0)</f>
        <v>2</v>
      </c>
      <c r="AE96" s="98">
        <f>IFERROR(VLOOKUP($B96,'[4]ACT DEN8.2'!$H$3:$P$151,7,FALSE),0)</f>
        <v>0</v>
      </c>
      <c r="AF96" s="98">
        <f>IFERROR(VLOOKUP($B96,'[4]ACT DEN8.2'!$H$3:$P$151,8,FALSE),0)</f>
        <v>0</v>
      </c>
      <c r="AG96" s="87"/>
      <c r="AH96" s="87"/>
      <c r="AI96" s="87"/>
      <c r="AJ96" s="86"/>
      <c r="AK96" s="2"/>
      <c r="AL96" s="6">
        <f t="shared" si="54"/>
        <v>3</v>
      </c>
      <c r="AM96" s="98">
        <f>IFERROR(VLOOKUP($B96,'[4]ACT DEN8.2'!$Z$3:$AH$126,2,FALSE),0)</f>
        <v>0</v>
      </c>
      <c r="AN96" s="98">
        <f>IFERROR(VLOOKUP($B96,'[4]ACT DEN8.2'!$Z$3:$AH$126,3,FALSE),0)</f>
        <v>0</v>
      </c>
      <c r="AO96" s="98">
        <f>IFERROR(VLOOKUP($B96,'[4]ACT DEN8.2'!$Z$3:$AH$126,4,FALSE),0)</f>
        <v>0</v>
      </c>
      <c r="AP96" s="98">
        <f>IFERROR(VLOOKUP($B96,'[4]ACT DEN8.2'!$Z$3:$AH$126,5,FALSE),0)</f>
        <v>0</v>
      </c>
      <c r="AQ96" s="98">
        <f>IFERROR(VLOOKUP($B96,'[4]ACT DEN8.2'!$Z$3:$AH$126,6,FALSE),0)</f>
        <v>1</v>
      </c>
      <c r="AR96" s="98">
        <f>IFERROR(VLOOKUP($B96,'[4]ACT DEN8.2'!$Z$3:$AH$126,7,FALSE),0)</f>
        <v>1</v>
      </c>
      <c r="AS96" s="98">
        <f>IFERROR(VLOOKUP($B96,'[4]ACT DEN8.2'!$Z$3:$AH$126,8,FALSE),0)</f>
        <v>0</v>
      </c>
      <c r="AT96" s="87"/>
      <c r="AU96" s="87"/>
      <c r="AV96" s="87"/>
      <c r="AW96" s="86"/>
      <c r="AX96" s="2"/>
      <c r="AY96" s="6">
        <f t="shared" si="55"/>
        <v>2</v>
      </c>
    </row>
    <row r="97" spans="1:51" s="61" customFormat="1" ht="15" thickBot="1" x14ac:dyDescent="0.25">
      <c r="A97" s="1" t="s">
        <v>134</v>
      </c>
      <c r="B97" s="184" t="s">
        <v>124</v>
      </c>
      <c r="C97" s="59"/>
      <c r="D97" s="59"/>
      <c r="E97" s="98">
        <f>IFERROR(VLOOKUP($B97,'[4]NUM8.2'!$H$3:$P$174,2,FALSE),0)</f>
        <v>0</v>
      </c>
      <c r="F97" s="98">
        <f>IFERROR(VLOOKUP($B97,'[4]NUM8.2'!$H$3:$P$174,3,FALSE),0)</f>
        <v>0</v>
      </c>
      <c r="G97" s="98">
        <f>IFERROR(VLOOKUP($B97,'[4]NUM8.2'!$H$3:$P$174,4,FALSE),0)</f>
        <v>0</v>
      </c>
      <c r="H97" s="98">
        <f>IFERROR(VLOOKUP($B97,'[4]NUM8.2'!$H$3:$P$174,5,FALSE),0)</f>
        <v>3</v>
      </c>
      <c r="I97" s="98">
        <f>IFERROR(VLOOKUP($B97,'[4]NUM8.2'!$H$3:$P$174,6,FALSE),0)</f>
        <v>0</v>
      </c>
      <c r="J97" s="98">
        <f>IFERROR(VLOOKUP($B97,'[4]NUM8.2'!$H$3:$P$174,7,FALSE),0)</f>
        <v>3</v>
      </c>
      <c r="K97" s="98">
        <f>IFERROR(VLOOKUP($B97,'[4]NUM8.2'!$H$3:$P$174,8,FALSE),0)</f>
        <v>1</v>
      </c>
      <c r="L97" s="87"/>
      <c r="M97" s="87"/>
      <c r="N97" s="87"/>
      <c r="O97" s="86"/>
      <c r="P97" s="86"/>
      <c r="Q97" s="6">
        <f t="shared" si="74"/>
        <v>7</v>
      </c>
      <c r="R97" s="4"/>
      <c r="S97" s="15">
        <f>IFERROR(VLOOKUP($B97,'[1]DEN8.2'!$H$3:$J$159,2,FALSE),0)</f>
        <v>46</v>
      </c>
      <c r="T97" s="45">
        <f t="shared" si="75"/>
        <v>47</v>
      </c>
      <c r="U97" s="6">
        <f>IFERROR(VLOOKUP($B97,'[4]DEN8.2'!$H$3:$J$175,2,FALSE),0)</f>
        <v>50</v>
      </c>
      <c r="V97" s="57"/>
      <c r="W97" s="57"/>
      <c r="X97" s="131"/>
      <c r="Y97" s="5"/>
      <c r="Z97" s="98">
        <f>IFERROR(VLOOKUP($B97,'[4]ACT DEN8.2'!$H$3:$P$151,2,FALSE),0)</f>
        <v>0</v>
      </c>
      <c r="AA97" s="98">
        <f>IFERROR(VLOOKUP($B97,'[4]ACT DEN8.2'!$H$3:$P$151,3,FALSE),0)</f>
        <v>0</v>
      </c>
      <c r="AB97" s="98">
        <f>IFERROR(VLOOKUP($B97,'[4]ACT DEN8.2'!$H$3:$P$151,4,FALSE),0)</f>
        <v>0</v>
      </c>
      <c r="AC97" s="98">
        <f>IFERROR(VLOOKUP($B97,'[4]ACT DEN8.2'!$H$3:$P$151,5,FALSE),0)</f>
        <v>1</v>
      </c>
      <c r="AD97" s="98">
        <f>IFERROR(VLOOKUP($B97,'[4]ACT DEN8.2'!$H$3:$P$151,6,FALSE),0)</f>
        <v>0</v>
      </c>
      <c r="AE97" s="98">
        <f>IFERROR(VLOOKUP($B97,'[4]ACT DEN8.2'!$H$3:$P$151,7,FALSE),0)</f>
        <v>1</v>
      </c>
      <c r="AF97" s="98">
        <f>IFERROR(VLOOKUP($B97,'[4]ACT DEN8.2'!$H$3:$P$151,8,FALSE),0)</f>
        <v>0</v>
      </c>
      <c r="AG97" s="87"/>
      <c r="AH97" s="87"/>
      <c r="AI97" s="87"/>
      <c r="AJ97" s="86"/>
      <c r="AK97" s="2"/>
      <c r="AL97" s="6">
        <f t="shared" si="54"/>
        <v>2</v>
      </c>
      <c r="AM97" s="98">
        <f>IFERROR(VLOOKUP($B97,'[4]ACT DEN8.2'!$Z$3:$AH$126,2,FALSE),0)</f>
        <v>0</v>
      </c>
      <c r="AN97" s="98">
        <f>IFERROR(VLOOKUP($B97,'[4]ACT DEN8.2'!$Z$3:$AH$126,3,FALSE),0)</f>
        <v>0</v>
      </c>
      <c r="AO97" s="98">
        <f>IFERROR(VLOOKUP($B97,'[4]ACT DEN8.2'!$Z$3:$AH$126,4,FALSE),0)</f>
        <v>0</v>
      </c>
      <c r="AP97" s="98">
        <f>IFERROR(VLOOKUP($B97,'[4]ACT DEN8.2'!$Z$3:$AH$126,5,FALSE),0)</f>
        <v>0</v>
      </c>
      <c r="AQ97" s="98">
        <f>IFERROR(VLOOKUP($B97,'[4]ACT DEN8.2'!$Z$3:$AH$126,6,FALSE),0)</f>
        <v>0</v>
      </c>
      <c r="AR97" s="98">
        <f>IFERROR(VLOOKUP($B97,'[4]ACT DEN8.2'!$Z$3:$AH$126,7,FALSE),0)</f>
        <v>5</v>
      </c>
      <c r="AS97" s="98">
        <f>IFERROR(VLOOKUP($B97,'[4]ACT DEN8.2'!$Z$3:$AH$126,8,FALSE),0)</f>
        <v>0</v>
      </c>
      <c r="AT97" s="87"/>
      <c r="AU97" s="87"/>
      <c r="AV97" s="87"/>
      <c r="AW97" s="86"/>
      <c r="AX97" s="2"/>
      <c r="AY97" s="6">
        <f t="shared" si="55"/>
        <v>5</v>
      </c>
    </row>
    <row r="98" spans="1:51" s="61" customFormat="1" ht="15" thickBot="1" x14ac:dyDescent="0.25">
      <c r="A98" s="1" t="s">
        <v>134</v>
      </c>
      <c r="B98" s="184" t="s">
        <v>125</v>
      </c>
      <c r="C98" s="59"/>
      <c r="D98" s="59"/>
      <c r="E98" s="98">
        <f>IFERROR(VLOOKUP($B98,'[4]NUM8.2'!$H$3:$P$174,2,FALSE),0)</f>
        <v>0</v>
      </c>
      <c r="F98" s="98">
        <f>IFERROR(VLOOKUP($B98,'[4]NUM8.2'!$H$3:$P$174,3,FALSE),0)</f>
        <v>1</v>
      </c>
      <c r="G98" s="98">
        <f>IFERROR(VLOOKUP($B98,'[4]NUM8.2'!$H$3:$P$174,4,FALSE),0)</f>
        <v>0</v>
      </c>
      <c r="H98" s="98">
        <f>IFERROR(VLOOKUP($B98,'[4]NUM8.2'!$H$3:$P$174,5,FALSE),0)</f>
        <v>0</v>
      </c>
      <c r="I98" s="98">
        <f>IFERROR(VLOOKUP($B98,'[4]NUM8.2'!$H$3:$P$174,6,FALSE),0)</f>
        <v>0</v>
      </c>
      <c r="J98" s="98">
        <f>IFERROR(VLOOKUP($B98,'[4]NUM8.2'!$H$3:$P$174,7,FALSE),0)</f>
        <v>1</v>
      </c>
      <c r="K98" s="98">
        <f>IFERROR(VLOOKUP($B98,'[4]NUM8.2'!$H$3:$P$174,8,FALSE),0)</f>
        <v>0</v>
      </c>
      <c r="L98" s="87"/>
      <c r="M98" s="87"/>
      <c r="N98" s="87"/>
      <c r="O98" s="86"/>
      <c r="P98" s="86"/>
      <c r="Q98" s="6">
        <f t="shared" si="74"/>
        <v>2</v>
      </c>
      <c r="R98" s="4"/>
      <c r="S98" s="15">
        <f>IFERROR(VLOOKUP($B98,'[1]DEN8.2'!$H$3:$J$159,2,FALSE),0)</f>
        <v>28</v>
      </c>
      <c r="T98" s="45">
        <f t="shared" si="75"/>
        <v>29</v>
      </c>
      <c r="U98" s="6">
        <f>IFERROR(VLOOKUP($B98,'[4]DEN8.2'!$H$3:$J$175,2,FALSE),0)</f>
        <v>29</v>
      </c>
      <c r="V98" s="57"/>
      <c r="W98" s="57"/>
      <c r="X98" s="131"/>
      <c r="Y98" s="5"/>
      <c r="Z98" s="98">
        <f>IFERROR(VLOOKUP($B98,'[4]ACT DEN8.2'!$H$3:$P$151,2,FALSE),0)</f>
        <v>0</v>
      </c>
      <c r="AA98" s="98">
        <f>IFERROR(VLOOKUP($B98,'[4]ACT DEN8.2'!$H$3:$P$151,3,FALSE),0)</f>
        <v>0</v>
      </c>
      <c r="AB98" s="98">
        <f>IFERROR(VLOOKUP($B98,'[4]ACT DEN8.2'!$H$3:$P$151,4,FALSE),0)</f>
        <v>1</v>
      </c>
      <c r="AC98" s="98">
        <f>IFERROR(VLOOKUP($B98,'[4]ACT DEN8.2'!$H$3:$P$151,5,FALSE),0)</f>
        <v>0</v>
      </c>
      <c r="AD98" s="98">
        <f>IFERROR(VLOOKUP($B98,'[4]ACT DEN8.2'!$H$3:$P$151,6,FALSE),0)</f>
        <v>0</v>
      </c>
      <c r="AE98" s="98">
        <f>IFERROR(VLOOKUP($B98,'[4]ACT DEN8.2'!$H$3:$P$151,7,FALSE),0)</f>
        <v>1</v>
      </c>
      <c r="AF98" s="98">
        <f>IFERROR(VLOOKUP($B98,'[4]ACT DEN8.2'!$H$3:$P$151,8,FALSE),0)</f>
        <v>0</v>
      </c>
      <c r="AG98" s="87"/>
      <c r="AH98" s="87"/>
      <c r="AI98" s="87"/>
      <c r="AJ98" s="86"/>
      <c r="AK98" s="2"/>
      <c r="AL98" s="6">
        <f t="shared" si="54"/>
        <v>2</v>
      </c>
      <c r="AM98" s="98">
        <f>IFERROR(VLOOKUP($B98,'[4]ACT DEN8.2'!$Z$3:$AH$126,2,FALSE),0)</f>
        <v>0</v>
      </c>
      <c r="AN98" s="98">
        <f>IFERROR(VLOOKUP($B98,'[4]ACT DEN8.2'!$Z$3:$AH$126,3,FALSE),0)</f>
        <v>0</v>
      </c>
      <c r="AO98" s="98">
        <f>IFERROR(VLOOKUP($B98,'[4]ACT DEN8.2'!$Z$3:$AH$126,4,FALSE),0)</f>
        <v>0</v>
      </c>
      <c r="AP98" s="98">
        <f>IFERROR(VLOOKUP($B98,'[4]ACT DEN8.2'!$Z$3:$AH$126,5,FALSE),0)</f>
        <v>0</v>
      </c>
      <c r="AQ98" s="98">
        <f>IFERROR(VLOOKUP($B98,'[4]ACT DEN8.2'!$Z$3:$AH$126,6,FALSE),0)</f>
        <v>0</v>
      </c>
      <c r="AR98" s="98">
        <f>IFERROR(VLOOKUP($B98,'[4]ACT DEN8.2'!$Z$3:$AH$126,7,FALSE),0)</f>
        <v>0</v>
      </c>
      <c r="AS98" s="98">
        <f>IFERROR(VLOOKUP($B98,'[4]ACT DEN8.2'!$Z$3:$AH$126,8,FALSE),0)</f>
        <v>0</v>
      </c>
      <c r="AT98" s="87"/>
      <c r="AU98" s="87"/>
      <c r="AV98" s="87"/>
      <c r="AW98" s="86"/>
      <c r="AX98" s="2"/>
      <c r="AY98" s="6">
        <f t="shared" si="55"/>
        <v>0</v>
      </c>
    </row>
    <row r="99" spans="1:51" s="61" customFormat="1" ht="15" thickBot="1" x14ac:dyDescent="0.25">
      <c r="A99" s="1" t="s">
        <v>134</v>
      </c>
      <c r="B99" s="184" t="s">
        <v>126</v>
      </c>
      <c r="C99" s="59"/>
      <c r="D99" s="59"/>
      <c r="E99" s="98">
        <f>IFERROR(VLOOKUP($B99,'[4]NUM8.2'!$H$3:$P$174,2,FALSE),0)</f>
        <v>1</v>
      </c>
      <c r="F99" s="98">
        <f>IFERROR(VLOOKUP($B99,'[4]NUM8.2'!$H$3:$P$174,3,FALSE),0)</f>
        <v>5</v>
      </c>
      <c r="G99" s="98">
        <f>IFERROR(VLOOKUP($B99,'[4]NUM8.2'!$H$3:$P$174,4,FALSE),0)</f>
        <v>1</v>
      </c>
      <c r="H99" s="98">
        <f>IFERROR(VLOOKUP($B99,'[4]NUM8.2'!$H$3:$P$174,5,FALSE),0)</f>
        <v>0</v>
      </c>
      <c r="I99" s="98">
        <f>IFERROR(VLOOKUP($B99,'[4]NUM8.2'!$H$3:$P$174,6,FALSE),0)</f>
        <v>0</v>
      </c>
      <c r="J99" s="98">
        <f>IFERROR(VLOOKUP($B99,'[4]NUM8.2'!$H$3:$P$174,7,FALSE),0)</f>
        <v>4</v>
      </c>
      <c r="K99" s="98">
        <f>IFERROR(VLOOKUP($B99,'[4]NUM8.2'!$H$3:$P$174,8,FALSE),0)</f>
        <v>0</v>
      </c>
      <c r="L99" s="87"/>
      <c r="M99" s="87"/>
      <c r="N99" s="87"/>
      <c r="O99" s="86"/>
      <c r="P99" s="86"/>
      <c r="Q99" s="6">
        <f t="shared" si="74"/>
        <v>11</v>
      </c>
      <c r="R99" s="4"/>
      <c r="S99" s="15">
        <f>IFERROR(VLOOKUP($B99,'[1]DEN8.2'!$H$3:$J$159,2,FALSE),0)</f>
        <v>153</v>
      </c>
      <c r="T99" s="45">
        <f t="shared" si="75"/>
        <v>155</v>
      </c>
      <c r="U99" s="6">
        <f>IFERROR(VLOOKUP($B99,'[4]DEN8.2'!$H$3:$J$175,2,FALSE),0)</f>
        <v>153</v>
      </c>
      <c r="V99" s="57"/>
      <c r="W99" s="57"/>
      <c r="X99" s="131"/>
      <c r="Y99" s="5"/>
      <c r="Z99" s="98">
        <f>IFERROR(VLOOKUP($B99,'[4]ACT DEN8.2'!$H$3:$P$151,2,FALSE),0)</f>
        <v>0</v>
      </c>
      <c r="AA99" s="98">
        <f>IFERROR(VLOOKUP($B99,'[4]ACT DEN8.2'!$H$3:$P$151,3,FALSE),0)</f>
        <v>1</v>
      </c>
      <c r="AB99" s="98">
        <f>IFERROR(VLOOKUP($B99,'[4]ACT DEN8.2'!$H$3:$P$151,4,FALSE),0)</f>
        <v>1</v>
      </c>
      <c r="AC99" s="98">
        <f>IFERROR(VLOOKUP($B99,'[4]ACT DEN8.2'!$H$3:$P$151,5,FALSE),0)</f>
        <v>0</v>
      </c>
      <c r="AD99" s="98">
        <f>IFERROR(VLOOKUP($B99,'[4]ACT DEN8.2'!$H$3:$P$151,6,FALSE),0)</f>
        <v>2</v>
      </c>
      <c r="AE99" s="98">
        <f>IFERROR(VLOOKUP($B99,'[4]ACT DEN8.2'!$H$3:$P$151,7,FALSE),0)</f>
        <v>2</v>
      </c>
      <c r="AF99" s="98">
        <f>IFERROR(VLOOKUP($B99,'[4]ACT DEN8.2'!$H$3:$P$151,8,FALSE),0)</f>
        <v>2</v>
      </c>
      <c r="AG99" s="87"/>
      <c r="AH99" s="87"/>
      <c r="AI99" s="87"/>
      <c r="AJ99" s="86"/>
      <c r="AK99" s="2"/>
      <c r="AL99" s="6">
        <f t="shared" si="54"/>
        <v>8</v>
      </c>
      <c r="AM99" s="98">
        <f>IFERROR(VLOOKUP($B99,'[4]ACT DEN8.2'!$Z$3:$AH$126,2,FALSE),0)</f>
        <v>0</v>
      </c>
      <c r="AN99" s="98">
        <f>IFERROR(VLOOKUP($B99,'[4]ACT DEN8.2'!$Z$3:$AH$126,3,FALSE),0)</f>
        <v>0</v>
      </c>
      <c r="AO99" s="98">
        <f>IFERROR(VLOOKUP($B99,'[4]ACT DEN8.2'!$Z$3:$AH$126,4,FALSE),0)</f>
        <v>0</v>
      </c>
      <c r="AP99" s="98">
        <f>IFERROR(VLOOKUP($B99,'[4]ACT DEN8.2'!$Z$3:$AH$126,5,FALSE),0)</f>
        <v>0</v>
      </c>
      <c r="AQ99" s="98">
        <f>IFERROR(VLOOKUP($B99,'[4]ACT DEN8.2'!$Z$3:$AH$126,6,FALSE),0)</f>
        <v>0</v>
      </c>
      <c r="AR99" s="98">
        <f>IFERROR(VLOOKUP($B99,'[4]ACT DEN8.2'!$Z$3:$AH$126,7,FALSE),0)</f>
        <v>0</v>
      </c>
      <c r="AS99" s="98">
        <f>IFERROR(VLOOKUP($B99,'[4]ACT DEN8.2'!$Z$3:$AH$126,8,FALSE),0)</f>
        <v>1</v>
      </c>
      <c r="AT99" s="87"/>
      <c r="AU99" s="87"/>
      <c r="AV99" s="87"/>
      <c r="AW99" s="86"/>
      <c r="AX99" s="2"/>
      <c r="AY99" s="6">
        <f t="shared" si="55"/>
        <v>1</v>
      </c>
    </row>
    <row r="100" spans="1:51" s="61" customFormat="1" ht="15" thickBot="1" x14ac:dyDescent="0.25">
      <c r="A100" s="1" t="s">
        <v>134</v>
      </c>
      <c r="B100" s="184" t="s">
        <v>127</v>
      </c>
      <c r="C100" s="59"/>
      <c r="D100" s="59"/>
      <c r="E100" s="98">
        <f>IFERROR(VLOOKUP($B100,'[4]NUM8.2'!$H$3:$P$174,2,FALSE),0)</f>
        <v>0</v>
      </c>
      <c r="F100" s="98">
        <f>IFERROR(VLOOKUP($B100,'[4]NUM8.2'!$H$3:$P$174,3,FALSE),0)</f>
        <v>0</v>
      </c>
      <c r="G100" s="98">
        <f>IFERROR(VLOOKUP($B100,'[4]NUM8.2'!$H$3:$P$174,4,FALSE),0)</f>
        <v>0</v>
      </c>
      <c r="H100" s="98">
        <f>IFERROR(VLOOKUP($B100,'[4]NUM8.2'!$H$3:$P$174,5,FALSE),0)</f>
        <v>0</v>
      </c>
      <c r="I100" s="98">
        <f>IFERROR(VLOOKUP($B100,'[4]NUM8.2'!$H$3:$P$174,6,FALSE),0)</f>
        <v>0</v>
      </c>
      <c r="J100" s="98">
        <f>IFERROR(VLOOKUP($B100,'[4]NUM8.2'!$H$3:$P$174,7,FALSE),0)</f>
        <v>0</v>
      </c>
      <c r="K100" s="98">
        <f>IFERROR(VLOOKUP($B100,'[4]NUM8.2'!$H$3:$P$174,8,FALSE),0)</f>
        <v>2</v>
      </c>
      <c r="L100" s="87"/>
      <c r="M100" s="87"/>
      <c r="N100" s="87"/>
      <c r="O100" s="86"/>
      <c r="P100" s="86"/>
      <c r="Q100" s="6">
        <f t="shared" si="74"/>
        <v>2</v>
      </c>
      <c r="R100" s="4"/>
      <c r="S100" s="15">
        <f>IFERROR(VLOOKUP($B100,'[1]DEN8.2'!$H$3:$J$159,2,FALSE),0)</f>
        <v>29</v>
      </c>
      <c r="T100" s="45">
        <f t="shared" si="75"/>
        <v>29</v>
      </c>
      <c r="U100" s="6">
        <f>IFERROR(VLOOKUP($B100,'[4]DEN8.2'!$H$3:$J$175,2,FALSE),0)</f>
        <v>28</v>
      </c>
      <c r="V100" s="57"/>
      <c r="W100" s="57"/>
      <c r="X100" s="131"/>
      <c r="Y100" s="5"/>
      <c r="Z100" s="98">
        <f>IFERROR(VLOOKUP($B100,'[4]ACT DEN8.2'!$H$3:$P$151,2,FALSE),0)</f>
        <v>0</v>
      </c>
      <c r="AA100" s="98">
        <f>IFERROR(VLOOKUP($B100,'[4]ACT DEN8.2'!$H$3:$P$151,3,FALSE),0)</f>
        <v>0</v>
      </c>
      <c r="AB100" s="98">
        <f>IFERROR(VLOOKUP($B100,'[4]ACT DEN8.2'!$H$3:$P$151,4,FALSE),0)</f>
        <v>0</v>
      </c>
      <c r="AC100" s="98">
        <f>IFERROR(VLOOKUP($B100,'[4]ACT DEN8.2'!$H$3:$P$151,5,FALSE),0)</f>
        <v>0</v>
      </c>
      <c r="AD100" s="98">
        <f>IFERROR(VLOOKUP($B100,'[4]ACT DEN8.2'!$H$3:$P$151,6,FALSE),0)</f>
        <v>0</v>
      </c>
      <c r="AE100" s="98">
        <f>IFERROR(VLOOKUP($B100,'[4]ACT DEN8.2'!$H$3:$P$151,7,FALSE),0)</f>
        <v>0</v>
      </c>
      <c r="AF100" s="98">
        <f>IFERROR(VLOOKUP($B100,'[4]ACT DEN8.2'!$H$3:$P$151,8,FALSE),0)</f>
        <v>0</v>
      </c>
      <c r="AG100" s="87"/>
      <c r="AH100" s="87"/>
      <c r="AI100" s="87"/>
      <c r="AJ100" s="86"/>
      <c r="AK100" s="2"/>
      <c r="AL100" s="6">
        <f t="shared" si="54"/>
        <v>0</v>
      </c>
      <c r="AM100" s="98">
        <f>IFERROR(VLOOKUP($B100,'[4]ACT DEN8.2'!$Z$3:$AH$126,2,FALSE),0)</f>
        <v>0</v>
      </c>
      <c r="AN100" s="98">
        <f>IFERROR(VLOOKUP($B100,'[4]ACT DEN8.2'!$Z$3:$AH$126,3,FALSE),0)</f>
        <v>0</v>
      </c>
      <c r="AO100" s="98">
        <f>IFERROR(VLOOKUP($B100,'[4]ACT DEN8.2'!$Z$3:$AH$126,4,FALSE),0)</f>
        <v>0</v>
      </c>
      <c r="AP100" s="98">
        <f>IFERROR(VLOOKUP($B100,'[4]ACT DEN8.2'!$Z$3:$AH$126,5,FALSE),0)</f>
        <v>0</v>
      </c>
      <c r="AQ100" s="98">
        <f>IFERROR(VLOOKUP($B100,'[4]ACT DEN8.2'!$Z$3:$AH$126,6,FALSE),0)</f>
        <v>0</v>
      </c>
      <c r="AR100" s="98">
        <f>IFERROR(VLOOKUP($B100,'[4]ACT DEN8.2'!$Z$3:$AH$126,7,FALSE),0)</f>
        <v>0</v>
      </c>
      <c r="AS100" s="98">
        <f>IFERROR(VLOOKUP($B100,'[4]ACT DEN8.2'!$Z$3:$AH$126,8,FALSE),0)</f>
        <v>0</v>
      </c>
      <c r="AT100" s="87"/>
      <c r="AU100" s="87"/>
      <c r="AV100" s="87"/>
      <c r="AW100" s="86"/>
      <c r="AX100" s="2"/>
      <c r="AY100" s="6">
        <f t="shared" si="55"/>
        <v>0</v>
      </c>
    </row>
    <row r="101" spans="1:51" s="61" customFormat="1" ht="15" thickBot="1" x14ac:dyDescent="0.25">
      <c r="A101" s="1" t="s">
        <v>134</v>
      </c>
      <c r="B101" s="184" t="s">
        <v>128</v>
      </c>
      <c r="C101" s="59"/>
      <c r="D101" s="59"/>
      <c r="E101" s="98">
        <f>IFERROR(VLOOKUP($B101,'[4]NUM8.2'!$H$3:$P$174,2,FALSE),0)</f>
        <v>1</v>
      </c>
      <c r="F101" s="98">
        <f>IFERROR(VLOOKUP($B101,'[4]NUM8.2'!$H$3:$P$174,3,FALSE),0)</f>
        <v>3</v>
      </c>
      <c r="G101" s="98">
        <f>IFERROR(VLOOKUP($B101,'[4]NUM8.2'!$H$3:$P$174,4,FALSE),0)</f>
        <v>0</v>
      </c>
      <c r="H101" s="98">
        <f>IFERROR(VLOOKUP($B101,'[4]NUM8.2'!$H$3:$P$174,5,FALSE),0)</f>
        <v>0</v>
      </c>
      <c r="I101" s="98">
        <f>IFERROR(VLOOKUP($B101,'[4]NUM8.2'!$H$3:$P$174,6,FALSE),0)</f>
        <v>3</v>
      </c>
      <c r="J101" s="98">
        <f>IFERROR(VLOOKUP($B101,'[4]NUM8.2'!$H$3:$P$174,7,FALSE),0)</f>
        <v>2</v>
      </c>
      <c r="K101" s="98">
        <f>IFERROR(VLOOKUP($B101,'[4]NUM8.2'!$H$3:$P$174,8,FALSE),0)</f>
        <v>2</v>
      </c>
      <c r="L101" s="87"/>
      <c r="M101" s="87"/>
      <c r="N101" s="87"/>
      <c r="O101" s="86"/>
      <c r="P101" s="86"/>
      <c r="Q101" s="6">
        <f t="shared" si="74"/>
        <v>11</v>
      </c>
      <c r="R101" s="4"/>
      <c r="S101" s="15">
        <f>IFERROR(VLOOKUP($B101,'[1]DEN8.2'!$H$3:$J$159,2,FALSE),0)</f>
        <v>48</v>
      </c>
      <c r="T101" s="45">
        <f t="shared" si="75"/>
        <v>47</v>
      </c>
      <c r="U101" s="6">
        <f>IFERROR(VLOOKUP($B101,'[4]DEN8.2'!$H$3:$J$175,2,FALSE),0)</f>
        <v>48</v>
      </c>
      <c r="V101" s="57"/>
      <c r="W101" s="57"/>
      <c r="X101" s="131"/>
      <c r="Y101" s="5"/>
      <c r="Z101" s="98">
        <f>IFERROR(VLOOKUP($B101,'[4]ACT DEN8.2'!$H$3:$P$151,2,FALSE),0)</f>
        <v>0</v>
      </c>
      <c r="AA101" s="98">
        <f>IFERROR(VLOOKUP($B101,'[4]ACT DEN8.2'!$H$3:$P$151,3,FALSE),0)</f>
        <v>0</v>
      </c>
      <c r="AB101" s="98">
        <f>IFERROR(VLOOKUP($B101,'[4]ACT DEN8.2'!$H$3:$P$151,4,FALSE),0)</f>
        <v>0</v>
      </c>
      <c r="AC101" s="98">
        <f>IFERROR(VLOOKUP($B101,'[4]ACT DEN8.2'!$H$3:$P$151,5,FALSE),0)</f>
        <v>0</v>
      </c>
      <c r="AD101" s="98">
        <f>IFERROR(VLOOKUP($B101,'[4]ACT DEN8.2'!$H$3:$P$151,6,FALSE),0)</f>
        <v>0</v>
      </c>
      <c r="AE101" s="98">
        <f>IFERROR(VLOOKUP($B101,'[4]ACT DEN8.2'!$H$3:$P$151,7,FALSE),0)</f>
        <v>0</v>
      </c>
      <c r="AF101" s="98">
        <f>IFERROR(VLOOKUP($B101,'[4]ACT DEN8.2'!$H$3:$P$151,8,FALSE),0)</f>
        <v>0</v>
      </c>
      <c r="AG101" s="87"/>
      <c r="AH101" s="87"/>
      <c r="AI101" s="87"/>
      <c r="AJ101" s="86"/>
      <c r="AK101" s="2"/>
      <c r="AL101" s="6">
        <f t="shared" si="54"/>
        <v>0</v>
      </c>
      <c r="AM101" s="98">
        <f>IFERROR(VLOOKUP($B101,'[4]ACT DEN8.2'!$Z$3:$AH$126,2,FALSE),0)</f>
        <v>0</v>
      </c>
      <c r="AN101" s="98">
        <f>IFERROR(VLOOKUP($B101,'[4]ACT DEN8.2'!$Z$3:$AH$126,3,FALSE),0)</f>
        <v>1</v>
      </c>
      <c r="AO101" s="98">
        <f>IFERROR(VLOOKUP($B101,'[4]ACT DEN8.2'!$Z$3:$AH$126,4,FALSE),0)</f>
        <v>0</v>
      </c>
      <c r="AP101" s="98">
        <f>IFERROR(VLOOKUP($B101,'[4]ACT DEN8.2'!$Z$3:$AH$126,5,FALSE),0)</f>
        <v>0</v>
      </c>
      <c r="AQ101" s="98">
        <f>IFERROR(VLOOKUP($B101,'[4]ACT DEN8.2'!$Z$3:$AH$126,6,FALSE),0)</f>
        <v>0</v>
      </c>
      <c r="AR101" s="98">
        <f>IFERROR(VLOOKUP($B101,'[4]ACT DEN8.2'!$Z$3:$AH$126,7,FALSE),0)</f>
        <v>0</v>
      </c>
      <c r="AS101" s="98">
        <f>IFERROR(VLOOKUP($B101,'[4]ACT DEN8.2'!$Z$3:$AH$126,8,FALSE),0)</f>
        <v>0</v>
      </c>
      <c r="AT101" s="87"/>
      <c r="AU101" s="87"/>
      <c r="AV101" s="87"/>
      <c r="AW101" s="86"/>
      <c r="AX101" s="2"/>
      <c r="AY101" s="6">
        <f t="shared" si="55"/>
        <v>1</v>
      </c>
    </row>
    <row r="102" spans="1:51" s="61" customFormat="1" ht="15" thickBot="1" x14ac:dyDescent="0.25">
      <c r="A102" s="1" t="s">
        <v>134</v>
      </c>
      <c r="B102" s="184" t="s">
        <v>129</v>
      </c>
      <c r="C102" s="59"/>
      <c r="D102" s="59"/>
      <c r="E102" s="98">
        <f>IFERROR(VLOOKUP($B102,'[4]NUM8.2'!$H$3:$P$174,2,FALSE),0)</f>
        <v>2</v>
      </c>
      <c r="F102" s="98">
        <f>IFERROR(VLOOKUP($B102,'[4]NUM8.2'!$H$3:$P$174,3,FALSE),0)</f>
        <v>1</v>
      </c>
      <c r="G102" s="98">
        <f>IFERROR(VLOOKUP($B102,'[4]NUM8.2'!$H$3:$P$174,4,FALSE),0)</f>
        <v>1</v>
      </c>
      <c r="H102" s="98">
        <f>IFERROR(VLOOKUP($B102,'[4]NUM8.2'!$H$3:$P$174,5,FALSE),0)</f>
        <v>0</v>
      </c>
      <c r="I102" s="98">
        <f>IFERROR(VLOOKUP($B102,'[4]NUM8.2'!$H$3:$P$174,6,FALSE),0)</f>
        <v>0</v>
      </c>
      <c r="J102" s="98">
        <f>IFERROR(VLOOKUP($B102,'[4]NUM8.2'!$H$3:$P$174,7,FALSE),0)</f>
        <v>1</v>
      </c>
      <c r="K102" s="98">
        <f>IFERROR(VLOOKUP($B102,'[4]NUM8.2'!$H$3:$P$174,8,FALSE),0)</f>
        <v>0</v>
      </c>
      <c r="L102" s="87"/>
      <c r="M102" s="87"/>
      <c r="N102" s="87"/>
      <c r="O102" s="86"/>
      <c r="P102" s="86"/>
      <c r="Q102" s="6">
        <f t="shared" si="74"/>
        <v>5</v>
      </c>
      <c r="R102" s="4"/>
      <c r="S102" s="15">
        <f>IFERROR(VLOOKUP($B102,'[1]DEN8.2'!$H$3:$J$159,2,FALSE),0)</f>
        <v>16</v>
      </c>
      <c r="T102" s="45">
        <f t="shared" si="75"/>
        <v>16</v>
      </c>
      <c r="U102" s="6">
        <f>IFERROR(VLOOKUP($B102,'[4]DEN8.2'!$H$3:$J$175,2,FALSE),0)</f>
        <v>17</v>
      </c>
      <c r="V102" s="57"/>
      <c r="W102" s="57"/>
      <c r="X102" s="131"/>
      <c r="Y102" s="5"/>
      <c r="Z102" s="98">
        <f>IFERROR(VLOOKUP($B102,'[4]ACT DEN8.2'!$H$3:$P$151,2,FALSE),0)</f>
        <v>0</v>
      </c>
      <c r="AA102" s="98">
        <f>IFERROR(VLOOKUP($B102,'[4]ACT DEN8.2'!$H$3:$P$151,3,FALSE),0)</f>
        <v>0</v>
      </c>
      <c r="AB102" s="98">
        <f>IFERROR(VLOOKUP($B102,'[4]ACT DEN8.2'!$H$3:$P$151,4,FALSE),0)</f>
        <v>0</v>
      </c>
      <c r="AC102" s="98">
        <f>IFERROR(VLOOKUP($B102,'[4]ACT DEN8.2'!$H$3:$P$151,5,FALSE),0)</f>
        <v>0</v>
      </c>
      <c r="AD102" s="98">
        <f>IFERROR(VLOOKUP($B102,'[4]ACT DEN8.2'!$H$3:$P$151,6,FALSE),0)</f>
        <v>0</v>
      </c>
      <c r="AE102" s="98">
        <f>IFERROR(VLOOKUP($B102,'[4]ACT DEN8.2'!$H$3:$P$151,7,FALSE),0)</f>
        <v>0</v>
      </c>
      <c r="AF102" s="98">
        <f>IFERROR(VLOOKUP($B102,'[4]ACT DEN8.2'!$H$3:$P$151,8,FALSE),0)</f>
        <v>0</v>
      </c>
      <c r="AG102" s="87"/>
      <c r="AH102" s="87"/>
      <c r="AI102" s="87"/>
      <c r="AJ102" s="86"/>
      <c r="AK102" s="2"/>
      <c r="AL102" s="6">
        <f t="shared" si="54"/>
        <v>0</v>
      </c>
      <c r="AM102" s="98">
        <f>IFERROR(VLOOKUP($B102,'[4]ACT DEN8.2'!$Z$3:$AH$126,2,FALSE),0)</f>
        <v>0</v>
      </c>
      <c r="AN102" s="98">
        <f>IFERROR(VLOOKUP($B102,'[4]ACT DEN8.2'!$Z$3:$AH$126,3,FALSE),0)</f>
        <v>0</v>
      </c>
      <c r="AO102" s="98">
        <f>IFERROR(VLOOKUP($B102,'[4]ACT DEN8.2'!$Z$3:$AH$126,4,FALSE),0)</f>
        <v>0</v>
      </c>
      <c r="AP102" s="98">
        <f>IFERROR(VLOOKUP($B102,'[4]ACT DEN8.2'!$Z$3:$AH$126,5,FALSE),0)</f>
        <v>0</v>
      </c>
      <c r="AQ102" s="98">
        <f>IFERROR(VLOOKUP($B102,'[4]ACT DEN8.2'!$Z$3:$AH$126,6,FALSE),0)</f>
        <v>0</v>
      </c>
      <c r="AR102" s="98">
        <f>IFERROR(VLOOKUP($B102,'[4]ACT DEN8.2'!$Z$3:$AH$126,7,FALSE),0)</f>
        <v>0</v>
      </c>
      <c r="AS102" s="98">
        <f>IFERROR(VLOOKUP($B102,'[4]ACT DEN8.2'!$Z$3:$AH$126,8,FALSE),0)</f>
        <v>0</v>
      </c>
      <c r="AT102" s="87"/>
      <c r="AU102" s="87"/>
      <c r="AV102" s="87"/>
      <c r="AW102" s="86"/>
      <c r="AX102" s="2"/>
      <c r="AY102" s="6">
        <f t="shared" si="55"/>
        <v>0</v>
      </c>
    </row>
    <row r="103" spans="1:51" s="61" customFormat="1" ht="15" thickBot="1" x14ac:dyDescent="0.25">
      <c r="A103" s="1" t="s">
        <v>134</v>
      </c>
      <c r="B103" s="184" t="s">
        <v>130</v>
      </c>
      <c r="C103" s="59"/>
      <c r="D103" s="59"/>
      <c r="E103" s="98">
        <f>IFERROR(VLOOKUP($B103,'[4]NUM8.2'!$H$3:$P$174,2,FALSE),0)</f>
        <v>0</v>
      </c>
      <c r="F103" s="98">
        <f>IFERROR(VLOOKUP($B103,'[4]NUM8.2'!$H$3:$P$174,3,FALSE),0)</f>
        <v>0</v>
      </c>
      <c r="G103" s="98">
        <f>IFERROR(VLOOKUP($B103,'[4]NUM8.2'!$H$3:$P$174,4,FALSE),0)</f>
        <v>6</v>
      </c>
      <c r="H103" s="98">
        <f>IFERROR(VLOOKUP($B103,'[4]NUM8.2'!$H$3:$P$174,5,FALSE),0)</f>
        <v>6</v>
      </c>
      <c r="I103" s="98">
        <f>IFERROR(VLOOKUP($B103,'[4]NUM8.2'!$H$3:$P$174,6,FALSE),0)</f>
        <v>7</v>
      </c>
      <c r="J103" s="98">
        <f>IFERROR(VLOOKUP($B103,'[4]NUM8.2'!$H$3:$P$174,7,FALSE),0)</f>
        <v>2</v>
      </c>
      <c r="K103" s="98">
        <f>IFERROR(VLOOKUP($B103,'[4]NUM8.2'!$H$3:$P$174,8,FALSE),0)</f>
        <v>4</v>
      </c>
      <c r="L103" s="87"/>
      <c r="M103" s="87"/>
      <c r="N103" s="87"/>
      <c r="O103" s="86"/>
      <c r="P103" s="86"/>
      <c r="Q103" s="6">
        <f t="shared" si="74"/>
        <v>25</v>
      </c>
      <c r="R103" s="4"/>
      <c r="S103" s="15">
        <f>IFERROR(VLOOKUP($B103,'[1]DEN8.2'!$H$3:$J$159,2,FALSE),0)</f>
        <v>103</v>
      </c>
      <c r="T103" s="45">
        <f t="shared" si="75"/>
        <v>104</v>
      </c>
      <c r="U103" s="6">
        <f>IFERROR(VLOOKUP($B103,'[4]DEN8.2'!$H$3:$J$175,2,FALSE),0)</f>
        <v>102</v>
      </c>
      <c r="V103" s="57"/>
      <c r="W103" s="57"/>
      <c r="X103" s="131"/>
      <c r="Y103" s="5"/>
      <c r="Z103" s="98">
        <f>IFERROR(VLOOKUP($B103,'[4]ACT DEN8.2'!$H$3:$P$151,2,FALSE),0)</f>
        <v>0</v>
      </c>
      <c r="AA103" s="98">
        <f>IFERROR(VLOOKUP($B103,'[4]ACT DEN8.2'!$H$3:$P$151,3,FALSE),0)</f>
        <v>1</v>
      </c>
      <c r="AB103" s="98">
        <f>IFERROR(VLOOKUP($B103,'[4]ACT DEN8.2'!$H$3:$P$151,4,FALSE),0)</f>
        <v>0</v>
      </c>
      <c r="AC103" s="98">
        <f>IFERROR(VLOOKUP($B103,'[4]ACT DEN8.2'!$H$3:$P$151,5,FALSE),0)</f>
        <v>0</v>
      </c>
      <c r="AD103" s="98">
        <f>IFERROR(VLOOKUP($B103,'[4]ACT DEN8.2'!$H$3:$P$151,6,FALSE),0)</f>
        <v>0</v>
      </c>
      <c r="AE103" s="98">
        <f>IFERROR(VLOOKUP($B103,'[4]ACT DEN8.2'!$H$3:$P$151,7,FALSE),0)</f>
        <v>1</v>
      </c>
      <c r="AF103" s="98">
        <f>IFERROR(VLOOKUP($B103,'[4]ACT DEN8.2'!$H$3:$P$151,8,FALSE),0)</f>
        <v>0</v>
      </c>
      <c r="AG103" s="87"/>
      <c r="AH103" s="87"/>
      <c r="AI103" s="87"/>
      <c r="AJ103" s="86"/>
      <c r="AK103" s="2"/>
      <c r="AL103" s="6">
        <f t="shared" si="54"/>
        <v>2</v>
      </c>
      <c r="AM103" s="98">
        <f>IFERROR(VLOOKUP($B103,'[4]ACT DEN8.2'!$Z$3:$AH$126,2,FALSE),0)</f>
        <v>0</v>
      </c>
      <c r="AN103" s="98">
        <f>IFERROR(VLOOKUP($B103,'[4]ACT DEN8.2'!$Z$3:$AH$126,3,FALSE),0)</f>
        <v>0</v>
      </c>
      <c r="AO103" s="98">
        <f>IFERROR(VLOOKUP($B103,'[4]ACT DEN8.2'!$Z$3:$AH$126,4,FALSE),0)</f>
        <v>0</v>
      </c>
      <c r="AP103" s="98">
        <f>IFERROR(VLOOKUP($B103,'[4]ACT DEN8.2'!$Z$3:$AH$126,5,FALSE),0)</f>
        <v>0</v>
      </c>
      <c r="AQ103" s="98">
        <f>IFERROR(VLOOKUP($B103,'[4]ACT DEN8.2'!$Z$3:$AH$126,6,FALSE),0)</f>
        <v>0</v>
      </c>
      <c r="AR103" s="98">
        <f>IFERROR(VLOOKUP($B103,'[4]ACT DEN8.2'!$Z$3:$AH$126,7,FALSE),0)</f>
        <v>5</v>
      </c>
      <c r="AS103" s="98">
        <f>IFERROR(VLOOKUP($B103,'[4]ACT DEN8.2'!$Z$3:$AH$126,8,FALSE),0)</f>
        <v>0</v>
      </c>
      <c r="AT103" s="87"/>
      <c r="AU103" s="87"/>
      <c r="AV103" s="87"/>
      <c r="AW103" s="86"/>
      <c r="AX103" s="2"/>
      <c r="AY103" s="6">
        <f t="shared" si="55"/>
        <v>5</v>
      </c>
    </row>
    <row r="104" spans="1:51" s="61" customFormat="1" ht="15" thickBot="1" x14ac:dyDescent="0.25">
      <c r="A104" s="1" t="s">
        <v>134</v>
      </c>
      <c r="B104" s="184" t="s">
        <v>131</v>
      </c>
      <c r="C104" s="59"/>
      <c r="D104" s="59"/>
      <c r="E104" s="98">
        <f>IFERROR(VLOOKUP($B104,'[4]NUM8.2'!$H$3:$P$174,2,FALSE),0)</f>
        <v>0</v>
      </c>
      <c r="F104" s="98">
        <f>IFERROR(VLOOKUP($B104,'[4]NUM8.2'!$H$3:$P$174,3,FALSE),0)</f>
        <v>1</v>
      </c>
      <c r="G104" s="98">
        <f>IFERROR(VLOOKUP($B104,'[4]NUM8.2'!$H$3:$P$174,4,FALSE),0)</f>
        <v>4</v>
      </c>
      <c r="H104" s="98">
        <f>IFERROR(VLOOKUP($B104,'[4]NUM8.2'!$H$3:$P$174,5,FALSE),0)</f>
        <v>6</v>
      </c>
      <c r="I104" s="98">
        <f>IFERROR(VLOOKUP($B104,'[4]NUM8.2'!$H$3:$P$174,6,FALSE),0)</f>
        <v>5</v>
      </c>
      <c r="J104" s="98">
        <f>IFERROR(VLOOKUP($B104,'[4]NUM8.2'!$H$3:$P$174,7,FALSE),0)</f>
        <v>1</v>
      </c>
      <c r="K104" s="98">
        <f>IFERROR(VLOOKUP($B104,'[4]NUM8.2'!$H$3:$P$174,8,FALSE),0)</f>
        <v>1</v>
      </c>
      <c r="L104" s="87"/>
      <c r="M104" s="87"/>
      <c r="N104" s="87"/>
      <c r="O104" s="86"/>
      <c r="P104" s="86"/>
      <c r="Q104" s="6">
        <f t="shared" si="74"/>
        <v>18</v>
      </c>
      <c r="R104" s="4"/>
      <c r="S104" s="15">
        <f>IFERROR(VLOOKUP($B104,'[1]DEN8.2'!$H$3:$J$159,2,FALSE),0)</f>
        <v>88</v>
      </c>
      <c r="T104" s="45">
        <f t="shared" si="75"/>
        <v>91</v>
      </c>
      <c r="U104" s="6">
        <f>IFERROR(VLOOKUP($B104,'[4]DEN8.2'!$H$3:$J$175,2,FALSE),0)</f>
        <v>88</v>
      </c>
      <c r="V104" s="57"/>
      <c r="W104" s="57"/>
      <c r="X104" s="131"/>
      <c r="Y104" s="5"/>
      <c r="Z104" s="98">
        <f>IFERROR(VLOOKUP($B104,'[4]ACT DEN8.2'!$H$3:$P$151,2,FALSE),0)</f>
        <v>0</v>
      </c>
      <c r="AA104" s="98">
        <f>IFERROR(VLOOKUP($B104,'[4]ACT DEN8.2'!$H$3:$P$151,3,FALSE),0)</f>
        <v>0</v>
      </c>
      <c r="AB104" s="98">
        <f>IFERROR(VLOOKUP($B104,'[4]ACT DEN8.2'!$H$3:$P$151,4,FALSE),0)</f>
        <v>3</v>
      </c>
      <c r="AC104" s="98">
        <f>IFERROR(VLOOKUP($B104,'[4]ACT DEN8.2'!$H$3:$P$151,5,FALSE),0)</f>
        <v>0</v>
      </c>
      <c r="AD104" s="98">
        <f>IFERROR(VLOOKUP($B104,'[4]ACT DEN8.2'!$H$3:$P$151,6,FALSE),0)</f>
        <v>0</v>
      </c>
      <c r="AE104" s="98">
        <f>IFERROR(VLOOKUP($B104,'[4]ACT DEN8.2'!$H$3:$P$151,7,FALSE),0)</f>
        <v>0</v>
      </c>
      <c r="AF104" s="98">
        <f>IFERROR(VLOOKUP($B104,'[4]ACT DEN8.2'!$H$3:$P$151,8,FALSE),0)</f>
        <v>0</v>
      </c>
      <c r="AG104" s="87"/>
      <c r="AH104" s="87"/>
      <c r="AI104" s="87"/>
      <c r="AJ104" s="86"/>
      <c r="AK104" s="2"/>
      <c r="AL104" s="6">
        <f t="shared" si="54"/>
        <v>3</v>
      </c>
      <c r="AM104" s="98">
        <f>IFERROR(VLOOKUP($B104,'[4]ACT DEN8.2'!$Z$3:$AH$126,2,FALSE),0)</f>
        <v>0</v>
      </c>
      <c r="AN104" s="98">
        <f>IFERROR(VLOOKUP($B104,'[4]ACT DEN8.2'!$Z$3:$AH$126,3,FALSE),0)</f>
        <v>0</v>
      </c>
      <c r="AO104" s="98">
        <f>IFERROR(VLOOKUP($B104,'[4]ACT DEN8.2'!$Z$3:$AH$126,4,FALSE),0)</f>
        <v>0</v>
      </c>
      <c r="AP104" s="98">
        <f>IFERROR(VLOOKUP($B104,'[4]ACT DEN8.2'!$Z$3:$AH$126,5,FALSE),0)</f>
        <v>0</v>
      </c>
      <c r="AQ104" s="98">
        <f>IFERROR(VLOOKUP($B104,'[4]ACT DEN8.2'!$Z$3:$AH$126,6,FALSE),0)</f>
        <v>0</v>
      </c>
      <c r="AR104" s="98">
        <f>IFERROR(VLOOKUP($B104,'[4]ACT DEN8.2'!$Z$3:$AH$126,7,FALSE),0)</f>
        <v>0</v>
      </c>
      <c r="AS104" s="98">
        <f>IFERROR(VLOOKUP($B104,'[4]ACT DEN8.2'!$Z$3:$AH$126,8,FALSE),0)</f>
        <v>0</v>
      </c>
      <c r="AT104" s="87"/>
      <c r="AU104" s="87"/>
      <c r="AV104" s="87"/>
      <c r="AW104" s="86"/>
      <c r="AX104" s="2"/>
      <c r="AY104" s="6">
        <f t="shared" si="55"/>
        <v>0</v>
      </c>
    </row>
    <row r="105" spans="1:51" s="61" customFormat="1" ht="15" thickBot="1" x14ac:dyDescent="0.25">
      <c r="A105" s="1" t="s">
        <v>134</v>
      </c>
      <c r="B105" s="184" t="s">
        <v>132</v>
      </c>
      <c r="C105" s="59"/>
      <c r="D105" s="59"/>
      <c r="E105" s="98">
        <f>IFERROR(VLOOKUP($B105,'[4]NUM8.2'!$H$3:$P$174,2,FALSE),0)</f>
        <v>32</v>
      </c>
      <c r="F105" s="98">
        <f>IFERROR(VLOOKUP($B105,'[4]NUM8.2'!$H$3:$P$174,3,FALSE),0)</f>
        <v>15</v>
      </c>
      <c r="G105" s="98">
        <f>IFERROR(VLOOKUP($B105,'[4]NUM8.2'!$H$3:$P$174,4,FALSE),0)</f>
        <v>26</v>
      </c>
      <c r="H105" s="98">
        <f>IFERROR(VLOOKUP($B105,'[4]NUM8.2'!$H$3:$P$174,5,FALSE),0)</f>
        <v>20</v>
      </c>
      <c r="I105" s="98">
        <f>IFERROR(VLOOKUP($B105,'[4]NUM8.2'!$H$3:$P$174,6,FALSE),0)</f>
        <v>18</v>
      </c>
      <c r="J105" s="98">
        <f>IFERROR(VLOOKUP($B105,'[4]NUM8.2'!$H$3:$P$174,7,FALSE),0)</f>
        <v>18</v>
      </c>
      <c r="K105" s="98">
        <f>IFERROR(VLOOKUP($B105,'[4]NUM8.2'!$H$3:$P$174,8,FALSE),0)</f>
        <v>16</v>
      </c>
      <c r="L105" s="87"/>
      <c r="M105" s="87"/>
      <c r="N105" s="87"/>
      <c r="O105" s="86"/>
      <c r="P105" s="86"/>
      <c r="Q105" s="6">
        <f t="shared" si="74"/>
        <v>145</v>
      </c>
      <c r="R105" s="4"/>
      <c r="S105" s="15">
        <f>IFERROR(VLOOKUP($B105,'[1]DEN8.2'!$H$3:$J$159,2,FALSE),0)</f>
        <v>259</v>
      </c>
      <c r="T105" s="45">
        <f t="shared" si="75"/>
        <v>259</v>
      </c>
      <c r="U105" s="6">
        <f>IFERROR(VLOOKUP($B105,'[4]DEN8.2'!$H$3:$J$175,2,FALSE),0)</f>
        <v>266</v>
      </c>
      <c r="V105" s="57"/>
      <c r="W105" s="57"/>
      <c r="X105" s="131"/>
      <c r="Y105" s="5"/>
      <c r="Z105" s="98">
        <f>IFERROR(VLOOKUP($B105,'[4]ACT DEN8.2'!$H$3:$P$151,2,FALSE),0)</f>
        <v>0</v>
      </c>
      <c r="AA105" s="98">
        <f>IFERROR(VLOOKUP($B105,'[4]ACT DEN8.2'!$H$3:$P$151,3,FALSE),0)</f>
        <v>0</v>
      </c>
      <c r="AB105" s="98">
        <f>IFERROR(VLOOKUP($B105,'[4]ACT DEN8.2'!$H$3:$P$151,4,FALSE),0)</f>
        <v>0</v>
      </c>
      <c r="AC105" s="98">
        <f>IFERROR(VLOOKUP($B105,'[4]ACT DEN8.2'!$H$3:$P$151,5,FALSE),0)</f>
        <v>0</v>
      </c>
      <c r="AD105" s="98">
        <f>IFERROR(VLOOKUP($B105,'[4]ACT DEN8.2'!$H$3:$P$151,6,FALSE),0)</f>
        <v>0</v>
      </c>
      <c r="AE105" s="98">
        <f>IFERROR(VLOOKUP($B105,'[4]ACT DEN8.2'!$H$3:$P$151,7,FALSE),0)</f>
        <v>2</v>
      </c>
      <c r="AF105" s="98">
        <f>IFERROR(VLOOKUP($B105,'[4]ACT DEN8.2'!$H$3:$P$151,8,FALSE),0)</f>
        <v>0</v>
      </c>
      <c r="AG105" s="87"/>
      <c r="AH105" s="87"/>
      <c r="AI105" s="87"/>
      <c r="AJ105" s="86"/>
      <c r="AK105" s="2"/>
      <c r="AL105" s="6">
        <f t="shared" si="54"/>
        <v>2</v>
      </c>
      <c r="AM105" s="98">
        <f>IFERROR(VLOOKUP($B105,'[4]ACT DEN8.2'!$Z$3:$AH$126,2,FALSE),0)</f>
        <v>0</v>
      </c>
      <c r="AN105" s="98">
        <f>IFERROR(VLOOKUP($B105,'[4]ACT DEN8.2'!$Z$3:$AH$126,3,FALSE),0)</f>
        <v>0</v>
      </c>
      <c r="AO105" s="98">
        <f>IFERROR(VLOOKUP($B105,'[4]ACT DEN8.2'!$Z$3:$AH$126,4,FALSE),0)</f>
        <v>0</v>
      </c>
      <c r="AP105" s="98">
        <f>IFERROR(VLOOKUP($B105,'[4]ACT DEN8.2'!$Z$3:$AH$126,5,FALSE),0)</f>
        <v>0</v>
      </c>
      <c r="AQ105" s="98">
        <f>IFERROR(VLOOKUP($B105,'[4]ACT DEN8.2'!$Z$3:$AH$126,6,FALSE),0)</f>
        <v>0</v>
      </c>
      <c r="AR105" s="98">
        <f>IFERROR(VLOOKUP($B105,'[4]ACT DEN8.2'!$Z$3:$AH$126,7,FALSE),0)</f>
        <v>0</v>
      </c>
      <c r="AS105" s="98">
        <f>IFERROR(VLOOKUP($B105,'[4]ACT DEN8.2'!$Z$3:$AH$126,8,FALSE),0)</f>
        <v>0</v>
      </c>
      <c r="AT105" s="87"/>
      <c r="AU105" s="87"/>
      <c r="AV105" s="87"/>
      <c r="AW105" s="86"/>
      <c r="AX105" s="2"/>
      <c r="AY105" s="6">
        <f t="shared" si="55"/>
        <v>0</v>
      </c>
    </row>
    <row r="106" spans="1:51" s="61" customFormat="1" ht="15" thickBot="1" x14ac:dyDescent="0.25">
      <c r="A106" s="1" t="s">
        <v>134</v>
      </c>
      <c r="B106" s="184" t="s">
        <v>133</v>
      </c>
      <c r="C106" s="59"/>
      <c r="D106" s="59"/>
      <c r="E106" s="98">
        <f>IFERROR(VLOOKUP($B106,'[4]NUM8.2'!$H$3:$P$174,2,FALSE),0)</f>
        <v>11</v>
      </c>
      <c r="F106" s="98">
        <f>IFERROR(VLOOKUP($B106,'[4]NUM8.2'!$H$3:$P$174,3,FALSE),0)</f>
        <v>9</v>
      </c>
      <c r="G106" s="98">
        <f>IFERROR(VLOOKUP($B106,'[4]NUM8.2'!$H$3:$P$174,4,FALSE),0)</f>
        <v>13</v>
      </c>
      <c r="H106" s="98">
        <f>IFERROR(VLOOKUP($B106,'[4]NUM8.2'!$H$3:$P$174,5,FALSE),0)</f>
        <v>2</v>
      </c>
      <c r="I106" s="98">
        <f>IFERROR(VLOOKUP($B106,'[4]NUM8.2'!$H$3:$P$174,6,FALSE),0)</f>
        <v>4</v>
      </c>
      <c r="J106" s="98">
        <f>IFERROR(VLOOKUP($B106,'[4]NUM8.2'!$H$3:$P$174,7,FALSE),0)</f>
        <v>7</v>
      </c>
      <c r="K106" s="98">
        <f>IFERROR(VLOOKUP($B106,'[4]NUM8.2'!$H$3:$P$174,8,FALSE),0)</f>
        <v>2</v>
      </c>
      <c r="L106" s="87"/>
      <c r="M106" s="87"/>
      <c r="N106" s="87"/>
      <c r="O106" s="86"/>
      <c r="P106" s="86"/>
      <c r="Q106" s="6">
        <f t="shared" si="74"/>
        <v>48</v>
      </c>
      <c r="R106" s="4"/>
      <c r="S106" s="15">
        <f>IFERROR(VLOOKUP($B106,'[1]DEN8.2'!$H$3:$J$159,2,FALSE),0)</f>
        <v>149</v>
      </c>
      <c r="T106" s="45">
        <f t="shared" si="75"/>
        <v>149</v>
      </c>
      <c r="U106" s="6">
        <f>IFERROR(VLOOKUP($B106,'[4]DEN8.2'!$H$3:$J$175,2,FALSE),0)</f>
        <v>163</v>
      </c>
      <c r="V106" s="57"/>
      <c r="W106" s="57"/>
      <c r="X106" s="131"/>
      <c r="Y106" s="5"/>
      <c r="Z106" s="98">
        <f>IFERROR(VLOOKUP($B106,'[4]ACT DEN8.2'!$H$3:$P$151,2,FALSE),0)</f>
        <v>0</v>
      </c>
      <c r="AA106" s="98">
        <f>IFERROR(VLOOKUP($B106,'[4]ACT DEN8.2'!$H$3:$P$151,3,FALSE),0)</f>
        <v>0</v>
      </c>
      <c r="AB106" s="98">
        <f>IFERROR(VLOOKUP($B106,'[4]ACT DEN8.2'!$H$3:$P$151,4,FALSE),0)</f>
        <v>0</v>
      </c>
      <c r="AC106" s="98">
        <f>IFERROR(VLOOKUP($B106,'[4]ACT DEN8.2'!$H$3:$P$151,5,FALSE),0)</f>
        <v>0</v>
      </c>
      <c r="AD106" s="98">
        <f>IFERROR(VLOOKUP($B106,'[4]ACT DEN8.2'!$H$3:$P$151,6,FALSE),0)</f>
        <v>0</v>
      </c>
      <c r="AE106" s="98">
        <f>IFERROR(VLOOKUP($B106,'[4]ACT DEN8.2'!$H$3:$P$151,7,FALSE),0)</f>
        <v>0</v>
      </c>
      <c r="AF106" s="98">
        <f>IFERROR(VLOOKUP($B106,'[4]ACT DEN8.2'!$H$3:$P$151,8,FALSE),0)</f>
        <v>0</v>
      </c>
      <c r="AG106" s="87"/>
      <c r="AH106" s="87"/>
      <c r="AI106" s="87"/>
      <c r="AJ106" s="86"/>
      <c r="AK106" s="2"/>
      <c r="AL106" s="6">
        <f t="shared" si="54"/>
        <v>0</v>
      </c>
      <c r="AM106" s="98">
        <f>IFERROR(VLOOKUP($B106,'[4]ACT DEN8.2'!$Z$3:$AH$126,2,FALSE),0)</f>
        <v>0</v>
      </c>
      <c r="AN106" s="98">
        <f>IFERROR(VLOOKUP($B106,'[4]ACT DEN8.2'!$Z$3:$AH$126,3,FALSE),0)</f>
        <v>0</v>
      </c>
      <c r="AO106" s="98">
        <f>IFERROR(VLOOKUP($B106,'[4]ACT DEN8.2'!$Z$3:$AH$126,4,FALSE),0)</f>
        <v>0</v>
      </c>
      <c r="AP106" s="98">
        <f>IFERROR(VLOOKUP($B106,'[4]ACT DEN8.2'!$Z$3:$AH$126,5,FALSE),0)</f>
        <v>0</v>
      </c>
      <c r="AQ106" s="98">
        <f>IFERROR(VLOOKUP($B106,'[4]ACT DEN8.2'!$Z$3:$AH$126,6,FALSE),0)</f>
        <v>0</v>
      </c>
      <c r="AR106" s="98">
        <f>IFERROR(VLOOKUP($B106,'[4]ACT DEN8.2'!$Z$3:$AH$126,7,FALSE),0)</f>
        <v>0</v>
      </c>
      <c r="AS106" s="98">
        <f>IFERROR(VLOOKUP($B106,'[4]ACT DEN8.2'!$Z$3:$AH$126,8,FALSE),0)</f>
        <v>1</v>
      </c>
      <c r="AT106" s="87"/>
      <c r="AU106" s="87"/>
      <c r="AV106" s="87"/>
      <c r="AW106" s="86"/>
      <c r="AX106" s="2"/>
      <c r="AY106" s="6">
        <f t="shared" si="55"/>
        <v>1</v>
      </c>
    </row>
    <row r="107" spans="1:51" s="61" customFormat="1" ht="15" thickBot="1" x14ac:dyDescent="0.25">
      <c r="A107" s="1" t="s">
        <v>134</v>
      </c>
      <c r="B107" s="184" t="s">
        <v>347</v>
      </c>
      <c r="C107" s="59"/>
      <c r="D107" s="59"/>
      <c r="E107" s="98">
        <f>IFERROR(VLOOKUP($B107,'[4]NUM8.2'!$H$3:$P$174,2,FALSE),0)</f>
        <v>6</v>
      </c>
      <c r="F107" s="98">
        <f>IFERROR(VLOOKUP($B107,'[4]NUM8.2'!$H$3:$P$174,3,FALSE),0)</f>
        <v>14</v>
      </c>
      <c r="G107" s="98">
        <f>IFERROR(VLOOKUP($B107,'[4]NUM8.2'!$H$3:$P$174,4,FALSE),0)</f>
        <v>6</v>
      </c>
      <c r="H107" s="98">
        <f>IFERROR(VLOOKUP($B107,'[4]NUM8.2'!$H$3:$P$174,5,FALSE),0)</f>
        <v>8</v>
      </c>
      <c r="I107" s="98">
        <f>IFERROR(VLOOKUP($B107,'[4]NUM8.2'!$H$3:$P$174,6,FALSE),0)</f>
        <v>11</v>
      </c>
      <c r="J107" s="98">
        <f>IFERROR(VLOOKUP($B107,'[4]NUM8.2'!$H$3:$P$174,7,FALSE),0)</f>
        <v>13</v>
      </c>
      <c r="K107" s="98">
        <f>IFERROR(VLOOKUP($B107,'[4]NUM8.2'!$H$3:$P$174,8,FALSE),0)</f>
        <v>9</v>
      </c>
      <c r="L107" s="87"/>
      <c r="M107" s="87"/>
      <c r="N107" s="87"/>
      <c r="O107" s="86"/>
      <c r="P107" s="86"/>
      <c r="Q107" s="6">
        <f t="shared" si="74"/>
        <v>67</v>
      </c>
      <c r="R107" s="4"/>
      <c r="S107" s="15">
        <f>IFERROR(VLOOKUP($B107,'[1]DEN8.2'!$H$3:$J$159,2,FALSE),0)</f>
        <v>64</v>
      </c>
      <c r="T107" s="45">
        <f t="shared" si="75"/>
        <v>64</v>
      </c>
      <c r="U107" s="6">
        <f>IFERROR(VLOOKUP($B107,'[4]DEN8.2'!$H$3:$J$175,2,FALSE),0)</f>
        <v>95</v>
      </c>
      <c r="V107" s="57"/>
      <c r="W107" s="57"/>
      <c r="X107" s="131"/>
      <c r="Y107" s="5"/>
      <c r="Z107" s="98">
        <f>IFERROR(VLOOKUP($B107,'[4]ACT DEN8.2'!$H$3:$P$151,2,FALSE),0)</f>
        <v>0</v>
      </c>
      <c r="AA107" s="98">
        <f>IFERROR(VLOOKUP($B107,'[4]ACT DEN8.2'!$H$3:$P$151,3,FALSE),0)</f>
        <v>0</v>
      </c>
      <c r="AB107" s="98">
        <f>IFERROR(VLOOKUP($B107,'[4]ACT DEN8.2'!$H$3:$P$151,4,FALSE),0)</f>
        <v>0</v>
      </c>
      <c r="AC107" s="98">
        <f>IFERROR(VLOOKUP($B107,'[4]ACT DEN8.2'!$H$3:$P$151,5,FALSE),0)</f>
        <v>0</v>
      </c>
      <c r="AD107" s="98">
        <f>IFERROR(VLOOKUP($B107,'[4]ACT DEN8.2'!$H$3:$P$151,6,FALSE),0)</f>
        <v>0</v>
      </c>
      <c r="AE107" s="98">
        <f>IFERROR(VLOOKUP($B107,'[4]ACT DEN8.2'!$H$3:$P$151,7,FALSE),0)</f>
        <v>0</v>
      </c>
      <c r="AF107" s="98">
        <f>IFERROR(VLOOKUP($B107,'[4]ACT DEN8.2'!$H$3:$P$151,8,FALSE),0)</f>
        <v>3</v>
      </c>
      <c r="AG107" s="87"/>
      <c r="AH107" s="87"/>
      <c r="AI107" s="87"/>
      <c r="AJ107" s="86"/>
      <c r="AK107" s="2"/>
      <c r="AL107" s="6">
        <f t="shared" si="54"/>
        <v>3</v>
      </c>
      <c r="AM107" s="98">
        <f>IFERROR(VLOOKUP($B107,'[4]ACT DEN8.2'!$Z$3:$AH$126,2,FALSE),0)</f>
        <v>0</v>
      </c>
      <c r="AN107" s="98">
        <f>IFERROR(VLOOKUP($B107,'[4]ACT DEN8.2'!$Z$3:$AH$126,3,FALSE),0)</f>
        <v>0</v>
      </c>
      <c r="AO107" s="98">
        <f>IFERROR(VLOOKUP($B107,'[4]ACT DEN8.2'!$Z$3:$AH$126,4,FALSE),0)</f>
        <v>0</v>
      </c>
      <c r="AP107" s="98">
        <f>IFERROR(VLOOKUP($B107,'[4]ACT DEN8.2'!$Z$3:$AH$126,5,FALSE),0)</f>
        <v>0</v>
      </c>
      <c r="AQ107" s="98">
        <f>IFERROR(VLOOKUP($B107,'[4]ACT DEN8.2'!$Z$3:$AH$126,6,FALSE),0)</f>
        <v>0</v>
      </c>
      <c r="AR107" s="98">
        <f>IFERROR(VLOOKUP($B107,'[4]ACT DEN8.2'!$Z$3:$AH$126,7,FALSE),0)</f>
        <v>0</v>
      </c>
      <c r="AS107" s="98">
        <f>IFERROR(VLOOKUP($B107,'[4]ACT DEN8.2'!$Z$3:$AH$126,8,FALSE),0)</f>
        <v>0</v>
      </c>
      <c r="AT107" s="87"/>
      <c r="AU107" s="87"/>
      <c r="AV107" s="87"/>
      <c r="AW107" s="86"/>
      <c r="AX107" s="2"/>
      <c r="AY107" s="6">
        <f t="shared" si="55"/>
        <v>0</v>
      </c>
    </row>
    <row r="108" spans="1:51" s="61" customFormat="1" ht="15" thickBot="1" x14ac:dyDescent="0.25">
      <c r="A108" s="351" t="s">
        <v>181</v>
      </c>
      <c r="B108" s="352"/>
      <c r="C108" s="276">
        <f>+D108/Metas!M72</f>
        <v>1.5873552467550982</v>
      </c>
      <c r="D108" s="17">
        <f>+Q108/R108</f>
        <v>0.22908796546141391</v>
      </c>
      <c r="E108" s="12">
        <f>SUM(E91:E107)</f>
        <v>197</v>
      </c>
      <c r="F108" s="12">
        <f t="shared" ref="F108:Q108" si="76">SUM(F91:F107)</f>
        <v>269</v>
      </c>
      <c r="G108" s="12">
        <f t="shared" si="76"/>
        <v>395</v>
      </c>
      <c r="H108" s="12">
        <f t="shared" si="76"/>
        <v>252</v>
      </c>
      <c r="I108" s="12">
        <f t="shared" ref="I108:J108" si="77">SUM(I91:I107)</f>
        <v>273</v>
      </c>
      <c r="J108" s="12">
        <f t="shared" si="77"/>
        <v>167</v>
      </c>
      <c r="K108" s="12">
        <f t="shared" ref="K108" si="78">SUM(K91:K107)</f>
        <v>145</v>
      </c>
      <c r="L108" s="12">
        <f t="shared" si="76"/>
        <v>0</v>
      </c>
      <c r="M108" s="12">
        <f t="shared" si="76"/>
        <v>0</v>
      </c>
      <c r="N108" s="12">
        <f t="shared" si="76"/>
        <v>0</v>
      </c>
      <c r="O108" s="12">
        <f t="shared" si="76"/>
        <v>0</v>
      </c>
      <c r="P108" s="12">
        <f t="shared" si="76"/>
        <v>0</v>
      </c>
      <c r="Q108" s="12">
        <f t="shared" si="76"/>
        <v>1698</v>
      </c>
      <c r="R108" s="13">
        <f>+Y108-U108</f>
        <v>7412</v>
      </c>
      <c r="S108" s="12">
        <f>SUM(S91:S107)</f>
        <v>4093</v>
      </c>
      <c r="T108" s="12">
        <f>SUM(T91:T107)</f>
        <v>4228</v>
      </c>
      <c r="U108" s="12">
        <f>SUM(U91:U107)</f>
        <v>4393</v>
      </c>
      <c r="V108" s="12">
        <f t="shared" ref="V108:W108" si="79">SUM(V91:V107)</f>
        <v>0</v>
      </c>
      <c r="W108" s="12">
        <f t="shared" si="79"/>
        <v>0</v>
      </c>
      <c r="X108" s="12">
        <f>SUM(X91:X107)</f>
        <v>0</v>
      </c>
      <c r="Y108" s="14">
        <v>11805</v>
      </c>
      <c r="Z108" s="11">
        <f>SUM(Z91:Z107)</f>
        <v>29</v>
      </c>
      <c r="AA108" s="11">
        <f t="shared" ref="AA108:AX108" si="80">SUM(AA91:AA107)</f>
        <v>40</v>
      </c>
      <c r="AB108" s="11">
        <f t="shared" si="80"/>
        <v>38</v>
      </c>
      <c r="AC108" s="11">
        <f t="shared" si="80"/>
        <v>32</v>
      </c>
      <c r="AD108" s="11">
        <f t="shared" ref="AD108" si="81">SUM(AD91:AD107)</f>
        <v>29</v>
      </c>
      <c r="AE108" s="11">
        <f t="shared" si="80"/>
        <v>38</v>
      </c>
      <c r="AF108" s="11">
        <f t="shared" si="80"/>
        <v>35</v>
      </c>
      <c r="AG108" s="11">
        <f t="shared" si="80"/>
        <v>0</v>
      </c>
      <c r="AH108" s="11">
        <f t="shared" si="80"/>
        <v>0</v>
      </c>
      <c r="AI108" s="11">
        <f t="shared" si="80"/>
        <v>0</v>
      </c>
      <c r="AJ108" s="11">
        <f t="shared" si="80"/>
        <v>0</v>
      </c>
      <c r="AK108" s="11">
        <f t="shared" si="80"/>
        <v>0</v>
      </c>
      <c r="AL108" s="11">
        <f t="shared" si="80"/>
        <v>241</v>
      </c>
      <c r="AM108" s="11">
        <f t="shared" si="80"/>
        <v>3</v>
      </c>
      <c r="AN108" s="11">
        <f t="shared" si="80"/>
        <v>1</v>
      </c>
      <c r="AO108" s="11">
        <f t="shared" si="80"/>
        <v>0</v>
      </c>
      <c r="AP108" s="11">
        <f t="shared" si="80"/>
        <v>0</v>
      </c>
      <c r="AQ108" s="11">
        <f t="shared" ref="AQ108" si="82">SUM(AQ91:AQ107)</f>
        <v>3</v>
      </c>
      <c r="AR108" s="11">
        <f t="shared" si="80"/>
        <v>12</v>
      </c>
      <c r="AS108" s="11">
        <f t="shared" si="80"/>
        <v>4</v>
      </c>
      <c r="AT108" s="11">
        <f t="shared" si="80"/>
        <v>0</v>
      </c>
      <c r="AU108" s="11">
        <f t="shared" si="80"/>
        <v>0</v>
      </c>
      <c r="AV108" s="11">
        <f t="shared" si="80"/>
        <v>0</v>
      </c>
      <c r="AW108" s="11">
        <f t="shared" si="80"/>
        <v>0</v>
      </c>
      <c r="AX108" s="11">
        <f t="shared" si="80"/>
        <v>0</v>
      </c>
      <c r="AY108" s="11">
        <f>SUM(AY91:AY107)</f>
        <v>23</v>
      </c>
    </row>
    <row r="109" spans="1:51" s="61" customFormat="1" ht="15" thickBot="1" x14ac:dyDescent="0.25">
      <c r="A109" s="1" t="s">
        <v>147</v>
      </c>
      <c r="B109" s="184" t="s">
        <v>135</v>
      </c>
      <c r="C109" s="59"/>
      <c r="D109" s="59"/>
      <c r="E109" s="98">
        <f>IFERROR(VLOOKUP($B109,'[4]NUM8.2'!$H$3:$P$174,2,FALSE),0)</f>
        <v>0</v>
      </c>
      <c r="F109" s="98">
        <f>IFERROR(VLOOKUP($B109,'[4]NUM8.2'!$H$3:$P$174,3,FALSE),0)</f>
        <v>0</v>
      </c>
      <c r="G109" s="98">
        <f>IFERROR(VLOOKUP($B109,'[4]NUM8.2'!$H$3:$P$174,4,FALSE),0)</f>
        <v>0</v>
      </c>
      <c r="H109" s="98">
        <f>IFERROR(VLOOKUP($B109,'[4]NUM8.2'!$H$3:$P$174,5,FALSE),0)</f>
        <v>0</v>
      </c>
      <c r="I109" s="98">
        <f>IFERROR(VLOOKUP($B109,'[4]NUM8.2'!$H$3:$P$174,6,FALSE),0)</f>
        <v>0</v>
      </c>
      <c r="J109" s="98">
        <f>IFERROR(VLOOKUP($B109,'[4]NUM8.2'!$H$3:$P$174,7,FALSE),0)</f>
        <v>0</v>
      </c>
      <c r="K109" s="98">
        <f>IFERROR(VLOOKUP($B109,'[4]NUM8.2'!$H$3:$P$174,8,FALSE),0)</f>
        <v>1</v>
      </c>
      <c r="L109" s="87"/>
      <c r="M109" s="87"/>
      <c r="N109" s="87"/>
      <c r="O109" s="86"/>
      <c r="P109" s="86"/>
      <c r="Q109" s="6">
        <f t="shared" ref="Q109:Q120" si="83">SUM(E109:P109)</f>
        <v>1</v>
      </c>
      <c r="R109" s="4"/>
      <c r="S109" s="15">
        <f>IFERROR(VLOOKUP($B109,'[1]DEN8.2'!$H$3:$J$159,2,FALSE),0)</f>
        <v>3</v>
      </c>
      <c r="T109" s="45">
        <f t="shared" ref="T109:T120" si="84">+S109+(Z109+AA109+AB109+AC109)-(AM109+AN109+AO109+AP109)</f>
        <v>3</v>
      </c>
      <c r="U109" s="6">
        <f>IFERROR(VLOOKUP($B109,'[4]DEN8.2'!$H$3:$J$175,2,FALSE),0)</f>
        <v>2</v>
      </c>
      <c r="V109" s="57"/>
      <c r="W109" s="57"/>
      <c r="X109" s="131"/>
      <c r="Y109" s="5"/>
      <c r="Z109" s="98">
        <f>IFERROR(VLOOKUP($B109,'[4]ACT DEN8.2'!$H$3:$P$151,2,FALSE),0)</f>
        <v>0</v>
      </c>
      <c r="AA109" s="98">
        <f>IFERROR(VLOOKUP($B109,'[4]ACT DEN8.2'!$H$3:$P$151,3,FALSE),0)</f>
        <v>0</v>
      </c>
      <c r="AB109" s="98">
        <f>IFERROR(VLOOKUP($B109,'[4]ACT DEN8.2'!$H$3:$P$151,4,FALSE),0)</f>
        <v>0</v>
      </c>
      <c r="AC109" s="98">
        <f>IFERROR(VLOOKUP($B109,'[4]ACT DEN8.2'!$H$3:$P$151,5,FALSE),0)</f>
        <v>0</v>
      </c>
      <c r="AD109" s="98">
        <f>IFERROR(VLOOKUP($B109,'[4]ACT DEN8.2'!$H$3:$P$151,6,FALSE),0)</f>
        <v>0</v>
      </c>
      <c r="AE109" s="98">
        <f>IFERROR(VLOOKUP($B109,'[4]ACT DEN8.2'!$H$3:$P$151,7,FALSE),0)</f>
        <v>0</v>
      </c>
      <c r="AF109" s="98">
        <f>IFERROR(VLOOKUP($B109,'[4]ACT DEN8.2'!$H$3:$P$151,8,FALSE),0)</f>
        <v>0</v>
      </c>
      <c r="AG109" s="87"/>
      <c r="AH109" s="87"/>
      <c r="AI109" s="87"/>
      <c r="AJ109" s="86"/>
      <c r="AK109" s="2"/>
      <c r="AL109" s="6">
        <f t="shared" si="54"/>
        <v>0</v>
      </c>
      <c r="AM109" s="98">
        <f>IFERROR(VLOOKUP($B109,'[4]ACT DEN8.2'!$Z$3:$AH$126,2,FALSE),0)</f>
        <v>0</v>
      </c>
      <c r="AN109" s="98">
        <f>IFERROR(VLOOKUP($B109,'[4]ACT DEN8.2'!$Z$3:$AH$126,3,FALSE),0)</f>
        <v>0</v>
      </c>
      <c r="AO109" s="98">
        <f>IFERROR(VLOOKUP($B109,'[4]ACT DEN8.2'!$Z$3:$AH$126,4,FALSE),0)</f>
        <v>0</v>
      </c>
      <c r="AP109" s="98">
        <f>IFERROR(VLOOKUP($B109,'[4]ACT DEN8.2'!$Z$3:$AH$126,5,FALSE),0)</f>
        <v>0</v>
      </c>
      <c r="AQ109" s="98">
        <f>IFERROR(VLOOKUP($B109,'[4]ACT DEN8.2'!$Z$3:$AH$126,6,FALSE),0)</f>
        <v>0</v>
      </c>
      <c r="AR109" s="98">
        <f>IFERROR(VLOOKUP($B109,'[4]ACT DEN8.2'!$Z$3:$AH$126,7,FALSE),0)</f>
        <v>0</v>
      </c>
      <c r="AS109" s="98">
        <f>IFERROR(VLOOKUP($B109,'[4]ACT DEN8.2'!$Z$3:$AH$126,8,FALSE),0)</f>
        <v>0</v>
      </c>
      <c r="AT109" s="87"/>
      <c r="AU109" s="87"/>
      <c r="AV109" s="87"/>
      <c r="AW109" s="86"/>
      <c r="AX109" s="86"/>
      <c r="AY109" s="6">
        <f t="shared" si="55"/>
        <v>0</v>
      </c>
    </row>
    <row r="110" spans="1:51" s="61" customFormat="1" ht="15" thickBot="1" x14ac:dyDescent="0.25">
      <c r="A110" s="1" t="s">
        <v>147</v>
      </c>
      <c r="B110" s="184" t="s">
        <v>136</v>
      </c>
      <c r="C110" s="59"/>
      <c r="D110" s="59"/>
      <c r="E110" s="98">
        <f>IFERROR(VLOOKUP($B110,'[4]NUM8.2'!$H$3:$P$174,2,FALSE),0)</f>
        <v>1</v>
      </c>
      <c r="F110" s="98">
        <f>IFERROR(VLOOKUP($B110,'[4]NUM8.2'!$H$3:$P$174,3,FALSE),0)</f>
        <v>0</v>
      </c>
      <c r="G110" s="98">
        <f>IFERROR(VLOOKUP($B110,'[4]NUM8.2'!$H$3:$P$174,4,FALSE),0)</f>
        <v>0</v>
      </c>
      <c r="H110" s="98">
        <f>IFERROR(VLOOKUP($B110,'[4]NUM8.2'!$H$3:$P$174,5,FALSE),0)</f>
        <v>2</v>
      </c>
      <c r="I110" s="98">
        <f>IFERROR(VLOOKUP($B110,'[4]NUM8.2'!$H$3:$P$174,6,FALSE),0)</f>
        <v>4</v>
      </c>
      <c r="J110" s="98">
        <f>IFERROR(VLOOKUP($B110,'[4]NUM8.2'!$H$3:$P$174,7,FALSE),0)</f>
        <v>8</v>
      </c>
      <c r="K110" s="98">
        <f>IFERROR(VLOOKUP($B110,'[4]NUM8.2'!$H$3:$P$174,8,FALSE),0)</f>
        <v>0</v>
      </c>
      <c r="L110" s="87"/>
      <c r="M110" s="87"/>
      <c r="N110" s="87"/>
      <c r="O110" s="86"/>
      <c r="P110" s="86"/>
      <c r="Q110" s="6">
        <f t="shared" si="83"/>
        <v>15</v>
      </c>
      <c r="R110" s="4"/>
      <c r="S110" s="15">
        <f>IFERROR(VLOOKUP($B110,'[1]DEN8.2'!$H$3:$J$159,2,FALSE),0)</f>
        <v>47</v>
      </c>
      <c r="T110" s="45">
        <f t="shared" si="84"/>
        <v>48</v>
      </c>
      <c r="U110" s="6">
        <f>IFERROR(VLOOKUP($B110,'[4]DEN8.2'!$H$3:$J$175,2,FALSE),0)</f>
        <v>45</v>
      </c>
      <c r="V110" s="57"/>
      <c r="W110" s="57"/>
      <c r="X110" s="131"/>
      <c r="Y110" s="5"/>
      <c r="Z110" s="98">
        <f>IFERROR(VLOOKUP($B110,'[4]ACT DEN8.2'!$H$3:$P$151,2,FALSE),0)</f>
        <v>0</v>
      </c>
      <c r="AA110" s="98">
        <f>IFERROR(VLOOKUP($B110,'[4]ACT DEN8.2'!$H$3:$P$151,3,FALSE),0)</f>
        <v>1</v>
      </c>
      <c r="AB110" s="98">
        <f>IFERROR(VLOOKUP($B110,'[4]ACT DEN8.2'!$H$3:$P$151,4,FALSE),0)</f>
        <v>0</v>
      </c>
      <c r="AC110" s="98">
        <f>IFERROR(VLOOKUP($B110,'[4]ACT DEN8.2'!$H$3:$P$151,5,FALSE),0)</f>
        <v>0</v>
      </c>
      <c r="AD110" s="98">
        <f>IFERROR(VLOOKUP($B110,'[4]ACT DEN8.2'!$H$3:$P$151,6,FALSE),0)</f>
        <v>0</v>
      </c>
      <c r="AE110" s="98">
        <f>IFERROR(VLOOKUP($B110,'[4]ACT DEN8.2'!$H$3:$P$151,7,FALSE),0)</f>
        <v>0</v>
      </c>
      <c r="AF110" s="98">
        <f>IFERROR(VLOOKUP($B110,'[4]ACT DEN8.2'!$H$3:$P$151,8,FALSE),0)</f>
        <v>0</v>
      </c>
      <c r="AG110" s="87"/>
      <c r="AH110" s="87"/>
      <c r="AI110" s="87"/>
      <c r="AJ110" s="86"/>
      <c r="AK110" s="2"/>
      <c r="AL110" s="6">
        <f t="shared" si="54"/>
        <v>1</v>
      </c>
      <c r="AM110" s="98">
        <f>IFERROR(VLOOKUP($B110,'[4]ACT DEN8.2'!$Z$3:$AH$126,2,FALSE),0)</f>
        <v>0</v>
      </c>
      <c r="AN110" s="98">
        <f>IFERROR(VLOOKUP($B110,'[4]ACT DEN8.2'!$Z$3:$AH$126,3,FALSE),0)</f>
        <v>0</v>
      </c>
      <c r="AO110" s="98">
        <f>IFERROR(VLOOKUP($B110,'[4]ACT DEN8.2'!$Z$3:$AH$126,4,FALSE),0)</f>
        <v>0</v>
      </c>
      <c r="AP110" s="98">
        <f>IFERROR(VLOOKUP($B110,'[4]ACT DEN8.2'!$Z$3:$AH$126,5,FALSE),0)</f>
        <v>0</v>
      </c>
      <c r="AQ110" s="98">
        <f>IFERROR(VLOOKUP($B110,'[4]ACT DEN8.2'!$Z$3:$AH$126,6,FALSE),0)</f>
        <v>0</v>
      </c>
      <c r="AR110" s="98">
        <f>IFERROR(VLOOKUP($B110,'[4]ACT DEN8.2'!$Z$3:$AH$126,7,FALSE),0)</f>
        <v>1</v>
      </c>
      <c r="AS110" s="98">
        <f>IFERROR(VLOOKUP($B110,'[4]ACT DEN8.2'!$Z$3:$AH$126,8,FALSE),0)</f>
        <v>0</v>
      </c>
      <c r="AT110" s="87"/>
      <c r="AU110" s="87"/>
      <c r="AV110" s="87"/>
      <c r="AW110" s="86"/>
      <c r="AX110" s="86"/>
      <c r="AY110" s="6">
        <f t="shared" si="55"/>
        <v>1</v>
      </c>
    </row>
    <row r="111" spans="1:51" s="61" customFormat="1" ht="15" thickBot="1" x14ac:dyDescent="0.25">
      <c r="A111" s="1" t="s">
        <v>147</v>
      </c>
      <c r="B111" s="184" t="s">
        <v>137</v>
      </c>
      <c r="C111" s="59"/>
      <c r="D111" s="59"/>
      <c r="E111" s="98">
        <f>IFERROR(VLOOKUP($B111,'[4]NUM8.2'!$H$3:$P$174,2,FALSE),0)</f>
        <v>1</v>
      </c>
      <c r="F111" s="98">
        <f>IFERROR(VLOOKUP($B111,'[4]NUM8.2'!$H$3:$P$174,3,FALSE),0)</f>
        <v>1</v>
      </c>
      <c r="G111" s="98">
        <f>IFERROR(VLOOKUP($B111,'[4]NUM8.2'!$H$3:$P$174,4,FALSE),0)</f>
        <v>2</v>
      </c>
      <c r="H111" s="98">
        <f>IFERROR(VLOOKUP($B111,'[4]NUM8.2'!$H$3:$P$174,5,FALSE),0)</f>
        <v>0</v>
      </c>
      <c r="I111" s="98">
        <f>IFERROR(VLOOKUP($B111,'[4]NUM8.2'!$H$3:$P$174,6,FALSE),0)</f>
        <v>0</v>
      </c>
      <c r="J111" s="98">
        <f>IFERROR(VLOOKUP($B111,'[4]NUM8.2'!$H$3:$P$174,7,FALSE),0)</f>
        <v>5</v>
      </c>
      <c r="K111" s="98">
        <f>IFERROR(VLOOKUP($B111,'[4]NUM8.2'!$H$3:$P$174,8,FALSE),0)</f>
        <v>0</v>
      </c>
      <c r="L111" s="87"/>
      <c r="M111" s="87"/>
      <c r="N111" s="87"/>
      <c r="O111" s="86"/>
      <c r="P111" s="86"/>
      <c r="Q111" s="6">
        <f t="shared" si="83"/>
        <v>9</v>
      </c>
      <c r="R111" s="4"/>
      <c r="S111" s="15">
        <f>IFERROR(VLOOKUP($B111,'[1]DEN8.2'!$H$3:$J$159,2,FALSE),0)</f>
        <v>23</v>
      </c>
      <c r="T111" s="45">
        <f t="shared" si="84"/>
        <v>25</v>
      </c>
      <c r="U111" s="6">
        <f>IFERROR(VLOOKUP($B111,'[4]DEN8.2'!$H$3:$J$175,2,FALSE),0)</f>
        <v>25</v>
      </c>
      <c r="V111" s="57"/>
      <c r="W111" s="57"/>
      <c r="X111" s="131"/>
      <c r="Y111" s="5"/>
      <c r="Z111" s="98">
        <f>IFERROR(VLOOKUP($B111,'[4]ACT DEN8.2'!$H$3:$P$151,2,FALSE),0)</f>
        <v>1</v>
      </c>
      <c r="AA111" s="98">
        <f>IFERROR(VLOOKUP($B111,'[4]ACT DEN8.2'!$H$3:$P$151,3,FALSE),0)</f>
        <v>1</v>
      </c>
      <c r="AB111" s="98">
        <f>IFERROR(VLOOKUP($B111,'[4]ACT DEN8.2'!$H$3:$P$151,4,FALSE),0)</f>
        <v>0</v>
      </c>
      <c r="AC111" s="98">
        <f>IFERROR(VLOOKUP($B111,'[4]ACT DEN8.2'!$H$3:$P$151,5,FALSE),0)</f>
        <v>0</v>
      </c>
      <c r="AD111" s="98">
        <f>IFERROR(VLOOKUP($B111,'[4]ACT DEN8.2'!$H$3:$P$151,6,FALSE),0)</f>
        <v>1</v>
      </c>
      <c r="AE111" s="98">
        <f>IFERROR(VLOOKUP($B111,'[4]ACT DEN8.2'!$H$3:$P$151,7,FALSE),0)</f>
        <v>0</v>
      </c>
      <c r="AF111" s="98">
        <f>IFERROR(VLOOKUP($B111,'[4]ACT DEN8.2'!$H$3:$P$151,8,FALSE),0)</f>
        <v>0</v>
      </c>
      <c r="AG111" s="87"/>
      <c r="AH111" s="87"/>
      <c r="AI111" s="87"/>
      <c r="AJ111" s="86"/>
      <c r="AK111" s="2"/>
      <c r="AL111" s="6">
        <f t="shared" si="54"/>
        <v>3</v>
      </c>
      <c r="AM111" s="98">
        <f>IFERROR(VLOOKUP($B111,'[4]ACT DEN8.2'!$Z$3:$AH$126,2,FALSE),0)</f>
        <v>0</v>
      </c>
      <c r="AN111" s="98">
        <f>IFERROR(VLOOKUP($B111,'[4]ACT DEN8.2'!$Z$3:$AH$126,3,FALSE),0)</f>
        <v>0</v>
      </c>
      <c r="AO111" s="98">
        <f>IFERROR(VLOOKUP($B111,'[4]ACT DEN8.2'!$Z$3:$AH$126,4,FALSE),0)</f>
        <v>0</v>
      </c>
      <c r="AP111" s="98">
        <f>IFERROR(VLOOKUP($B111,'[4]ACT DEN8.2'!$Z$3:$AH$126,5,FALSE),0)</f>
        <v>0</v>
      </c>
      <c r="AQ111" s="98">
        <f>IFERROR(VLOOKUP($B111,'[4]ACT DEN8.2'!$Z$3:$AH$126,6,FALSE),0)</f>
        <v>0</v>
      </c>
      <c r="AR111" s="98">
        <f>IFERROR(VLOOKUP($B111,'[4]ACT DEN8.2'!$Z$3:$AH$126,7,FALSE),0)</f>
        <v>0</v>
      </c>
      <c r="AS111" s="98">
        <f>IFERROR(VLOOKUP($B111,'[4]ACT DEN8.2'!$Z$3:$AH$126,8,FALSE),0)</f>
        <v>0</v>
      </c>
      <c r="AT111" s="87"/>
      <c r="AU111" s="87"/>
      <c r="AV111" s="87"/>
      <c r="AW111" s="86"/>
      <c r="AX111" s="86"/>
      <c r="AY111" s="6">
        <f t="shared" si="55"/>
        <v>0</v>
      </c>
    </row>
    <row r="112" spans="1:51" s="61" customFormat="1" ht="15" thickBot="1" x14ac:dyDescent="0.25">
      <c r="A112" s="1" t="s">
        <v>147</v>
      </c>
      <c r="B112" s="184" t="s">
        <v>138</v>
      </c>
      <c r="C112" s="59"/>
      <c r="D112" s="59"/>
      <c r="E112" s="98">
        <f>IFERROR(VLOOKUP($B112,'[4]NUM8.2'!$H$3:$P$174,2,FALSE),0)</f>
        <v>1</v>
      </c>
      <c r="F112" s="98">
        <f>IFERROR(VLOOKUP($B112,'[4]NUM8.2'!$H$3:$P$174,3,FALSE),0)</f>
        <v>1</v>
      </c>
      <c r="G112" s="98">
        <f>IFERROR(VLOOKUP($B112,'[4]NUM8.2'!$H$3:$P$174,4,FALSE),0)</f>
        <v>1</v>
      </c>
      <c r="H112" s="98">
        <f>IFERROR(VLOOKUP($B112,'[4]NUM8.2'!$H$3:$P$174,5,FALSE),0)</f>
        <v>2</v>
      </c>
      <c r="I112" s="98">
        <f>IFERROR(VLOOKUP($B112,'[4]NUM8.2'!$H$3:$P$174,6,FALSE),0)</f>
        <v>4</v>
      </c>
      <c r="J112" s="98">
        <f>IFERROR(VLOOKUP($B112,'[4]NUM8.2'!$H$3:$P$174,7,FALSE),0)</f>
        <v>4</v>
      </c>
      <c r="K112" s="98">
        <f>IFERROR(VLOOKUP($B112,'[4]NUM8.2'!$H$3:$P$174,8,FALSE),0)</f>
        <v>1</v>
      </c>
      <c r="L112" s="87"/>
      <c r="M112" s="87"/>
      <c r="N112" s="87"/>
      <c r="O112" s="86"/>
      <c r="P112" s="86"/>
      <c r="Q112" s="6">
        <f t="shared" si="83"/>
        <v>14</v>
      </c>
      <c r="R112" s="4"/>
      <c r="S112" s="15">
        <f>IFERROR(VLOOKUP($B112,'[1]DEN8.2'!$H$3:$J$159,2,FALSE),0)</f>
        <v>31</v>
      </c>
      <c r="T112" s="45">
        <f t="shared" si="84"/>
        <v>31</v>
      </c>
      <c r="U112" s="6">
        <f>IFERROR(VLOOKUP($B112,'[4]DEN8.2'!$H$3:$J$175,2,FALSE),0)</f>
        <v>34</v>
      </c>
      <c r="V112" s="57"/>
      <c r="W112" s="57"/>
      <c r="X112" s="131"/>
      <c r="Y112" s="5"/>
      <c r="Z112" s="98">
        <f>IFERROR(VLOOKUP($B112,'[4]ACT DEN8.2'!$H$3:$P$151,2,FALSE),0)</f>
        <v>0</v>
      </c>
      <c r="AA112" s="98">
        <f>IFERROR(VLOOKUP($B112,'[4]ACT DEN8.2'!$H$3:$P$151,3,FALSE),0)</f>
        <v>0</v>
      </c>
      <c r="AB112" s="98">
        <f>IFERROR(VLOOKUP($B112,'[4]ACT DEN8.2'!$H$3:$P$151,4,FALSE),0)</f>
        <v>0</v>
      </c>
      <c r="AC112" s="98">
        <f>IFERROR(VLOOKUP($B112,'[4]ACT DEN8.2'!$H$3:$P$151,5,FALSE),0)</f>
        <v>0</v>
      </c>
      <c r="AD112" s="98">
        <f>IFERROR(VLOOKUP($B112,'[4]ACT DEN8.2'!$H$3:$P$151,6,FALSE),0)</f>
        <v>0</v>
      </c>
      <c r="AE112" s="98">
        <f>IFERROR(VLOOKUP($B112,'[4]ACT DEN8.2'!$H$3:$P$151,7,FALSE),0)</f>
        <v>0</v>
      </c>
      <c r="AF112" s="98">
        <f>IFERROR(VLOOKUP($B112,'[4]ACT DEN8.2'!$H$3:$P$151,8,FALSE),0)</f>
        <v>0</v>
      </c>
      <c r="AG112" s="87"/>
      <c r="AH112" s="87"/>
      <c r="AI112" s="87"/>
      <c r="AJ112" s="86"/>
      <c r="AK112" s="2"/>
      <c r="AL112" s="6">
        <f t="shared" si="54"/>
        <v>0</v>
      </c>
      <c r="AM112" s="98">
        <f>IFERROR(VLOOKUP($B112,'[4]ACT DEN8.2'!$Z$3:$AH$126,2,FALSE),0)</f>
        <v>0</v>
      </c>
      <c r="AN112" s="98">
        <f>IFERROR(VLOOKUP($B112,'[4]ACT DEN8.2'!$Z$3:$AH$126,3,FALSE),0)</f>
        <v>0</v>
      </c>
      <c r="AO112" s="98">
        <f>IFERROR(VLOOKUP($B112,'[4]ACT DEN8.2'!$Z$3:$AH$126,4,FALSE),0)</f>
        <v>0</v>
      </c>
      <c r="AP112" s="98">
        <f>IFERROR(VLOOKUP($B112,'[4]ACT DEN8.2'!$Z$3:$AH$126,5,FALSE),0)</f>
        <v>0</v>
      </c>
      <c r="AQ112" s="98">
        <f>IFERROR(VLOOKUP($B112,'[4]ACT DEN8.2'!$Z$3:$AH$126,6,FALSE),0)</f>
        <v>0</v>
      </c>
      <c r="AR112" s="98">
        <f>IFERROR(VLOOKUP($B112,'[4]ACT DEN8.2'!$Z$3:$AH$126,7,FALSE),0)</f>
        <v>0</v>
      </c>
      <c r="AS112" s="98">
        <f>IFERROR(VLOOKUP($B112,'[4]ACT DEN8.2'!$Z$3:$AH$126,8,FALSE),0)</f>
        <v>0</v>
      </c>
      <c r="AT112" s="87"/>
      <c r="AU112" s="87"/>
      <c r="AV112" s="87"/>
      <c r="AW112" s="86"/>
      <c r="AX112" s="86"/>
      <c r="AY112" s="6">
        <f t="shared" si="55"/>
        <v>0</v>
      </c>
    </row>
    <row r="113" spans="1:51" s="61" customFormat="1" ht="15" thickBot="1" x14ac:dyDescent="0.25">
      <c r="A113" s="1" t="s">
        <v>147</v>
      </c>
      <c r="B113" s="184" t="s">
        <v>139</v>
      </c>
      <c r="C113" s="59"/>
      <c r="D113" s="59"/>
      <c r="E113" s="98">
        <f>IFERROR(VLOOKUP($B113,'[4]NUM8.2'!$H$3:$P$174,2,FALSE),0)</f>
        <v>6</v>
      </c>
      <c r="F113" s="98">
        <f>IFERROR(VLOOKUP($B113,'[4]NUM8.2'!$H$3:$P$174,3,FALSE),0)</f>
        <v>3</v>
      </c>
      <c r="G113" s="98">
        <f>IFERROR(VLOOKUP($B113,'[4]NUM8.2'!$H$3:$P$174,4,FALSE),0)</f>
        <v>13</v>
      </c>
      <c r="H113" s="98">
        <f>IFERROR(VLOOKUP($B113,'[4]NUM8.2'!$H$3:$P$174,5,FALSE),0)</f>
        <v>1</v>
      </c>
      <c r="I113" s="98">
        <f>IFERROR(VLOOKUP($B113,'[4]NUM8.2'!$H$3:$P$174,6,FALSE),0)</f>
        <v>0</v>
      </c>
      <c r="J113" s="98">
        <f>IFERROR(VLOOKUP($B113,'[4]NUM8.2'!$H$3:$P$174,7,FALSE),0)</f>
        <v>5</v>
      </c>
      <c r="K113" s="98">
        <f>IFERROR(VLOOKUP($B113,'[4]NUM8.2'!$H$3:$P$174,8,FALSE),0)</f>
        <v>0</v>
      </c>
      <c r="L113" s="87"/>
      <c r="M113" s="87"/>
      <c r="N113" s="87"/>
      <c r="O113" s="86"/>
      <c r="P113" s="86"/>
      <c r="Q113" s="6">
        <f t="shared" si="83"/>
        <v>28</v>
      </c>
      <c r="R113" s="4"/>
      <c r="S113" s="15">
        <f>IFERROR(VLOOKUP($B113,'[1]DEN8.2'!$H$3:$J$159,2,FALSE),0)</f>
        <v>52</v>
      </c>
      <c r="T113" s="45">
        <f t="shared" si="84"/>
        <v>52</v>
      </c>
      <c r="U113" s="6">
        <f>IFERROR(VLOOKUP($B113,'[4]DEN8.2'!$H$3:$J$175,2,FALSE),0)</f>
        <v>52</v>
      </c>
      <c r="V113" s="57"/>
      <c r="W113" s="57"/>
      <c r="X113" s="131"/>
      <c r="Y113" s="5"/>
      <c r="Z113" s="98">
        <f>IFERROR(VLOOKUP($B113,'[4]ACT DEN8.2'!$H$3:$P$151,2,FALSE),0)</f>
        <v>0</v>
      </c>
      <c r="AA113" s="98">
        <f>IFERROR(VLOOKUP($B113,'[4]ACT DEN8.2'!$H$3:$P$151,3,FALSE),0)</f>
        <v>0</v>
      </c>
      <c r="AB113" s="98">
        <f>IFERROR(VLOOKUP($B113,'[4]ACT DEN8.2'!$H$3:$P$151,4,FALSE),0)</f>
        <v>0</v>
      </c>
      <c r="AC113" s="98">
        <f>IFERROR(VLOOKUP($B113,'[4]ACT DEN8.2'!$H$3:$P$151,5,FALSE),0)</f>
        <v>0</v>
      </c>
      <c r="AD113" s="98">
        <f>IFERROR(VLOOKUP($B113,'[4]ACT DEN8.2'!$H$3:$P$151,6,FALSE),0)</f>
        <v>0</v>
      </c>
      <c r="AE113" s="98">
        <f>IFERROR(VLOOKUP($B113,'[4]ACT DEN8.2'!$H$3:$P$151,7,FALSE),0)</f>
        <v>1</v>
      </c>
      <c r="AF113" s="98">
        <f>IFERROR(VLOOKUP($B113,'[4]ACT DEN8.2'!$H$3:$P$151,8,FALSE),0)</f>
        <v>0</v>
      </c>
      <c r="AG113" s="87"/>
      <c r="AH113" s="87"/>
      <c r="AI113" s="87"/>
      <c r="AJ113" s="86"/>
      <c r="AK113" s="2"/>
      <c r="AL113" s="6">
        <f t="shared" si="54"/>
        <v>1</v>
      </c>
      <c r="AM113" s="98">
        <f>IFERROR(VLOOKUP($B113,'[4]ACT DEN8.2'!$Z$3:$AH$126,2,FALSE),0)</f>
        <v>0</v>
      </c>
      <c r="AN113" s="98">
        <f>IFERROR(VLOOKUP($B113,'[4]ACT DEN8.2'!$Z$3:$AH$126,3,FALSE),0)</f>
        <v>0</v>
      </c>
      <c r="AO113" s="98">
        <f>IFERROR(VLOOKUP($B113,'[4]ACT DEN8.2'!$Z$3:$AH$126,4,FALSE),0)</f>
        <v>0</v>
      </c>
      <c r="AP113" s="98">
        <f>IFERROR(VLOOKUP($B113,'[4]ACT DEN8.2'!$Z$3:$AH$126,5,FALSE),0)</f>
        <v>0</v>
      </c>
      <c r="AQ113" s="98">
        <f>IFERROR(VLOOKUP($B113,'[4]ACT DEN8.2'!$Z$3:$AH$126,6,FALSE),0)</f>
        <v>0</v>
      </c>
      <c r="AR113" s="98">
        <f>IFERROR(VLOOKUP($B113,'[4]ACT DEN8.2'!$Z$3:$AH$126,7,FALSE),0)</f>
        <v>0</v>
      </c>
      <c r="AS113" s="98">
        <f>IFERROR(VLOOKUP($B113,'[4]ACT DEN8.2'!$Z$3:$AH$126,8,FALSE),0)</f>
        <v>0</v>
      </c>
      <c r="AT113" s="87"/>
      <c r="AU113" s="87"/>
      <c r="AV113" s="87"/>
      <c r="AW113" s="86"/>
      <c r="AX113" s="86"/>
      <c r="AY113" s="6">
        <f t="shared" si="55"/>
        <v>0</v>
      </c>
    </row>
    <row r="114" spans="1:51" s="61" customFormat="1" ht="15" thickBot="1" x14ac:dyDescent="0.25">
      <c r="A114" s="1" t="s">
        <v>147</v>
      </c>
      <c r="B114" s="184" t="s">
        <v>140</v>
      </c>
      <c r="C114" s="59"/>
      <c r="D114" s="59"/>
      <c r="E114" s="98">
        <f>IFERROR(VLOOKUP($B114,'[4]NUM8.2'!$H$3:$P$174,2,FALSE),0)</f>
        <v>0</v>
      </c>
      <c r="F114" s="98">
        <f>IFERROR(VLOOKUP($B114,'[4]NUM8.2'!$H$3:$P$174,3,FALSE),0)</f>
        <v>1</v>
      </c>
      <c r="G114" s="98">
        <f>IFERROR(VLOOKUP($B114,'[4]NUM8.2'!$H$3:$P$174,4,FALSE),0)</f>
        <v>0</v>
      </c>
      <c r="H114" s="98">
        <f>IFERROR(VLOOKUP($B114,'[4]NUM8.2'!$H$3:$P$174,5,FALSE),0)</f>
        <v>0</v>
      </c>
      <c r="I114" s="98">
        <f>IFERROR(VLOOKUP($B114,'[4]NUM8.2'!$H$3:$P$174,6,FALSE),0)</f>
        <v>0</v>
      </c>
      <c r="J114" s="98">
        <f>IFERROR(VLOOKUP($B114,'[4]NUM8.2'!$H$3:$P$174,7,FALSE),0)</f>
        <v>5</v>
      </c>
      <c r="K114" s="98">
        <f>IFERROR(VLOOKUP($B114,'[4]NUM8.2'!$H$3:$P$174,8,FALSE),0)</f>
        <v>0</v>
      </c>
      <c r="L114" s="87"/>
      <c r="M114" s="87"/>
      <c r="N114" s="87"/>
      <c r="O114" s="86"/>
      <c r="P114" s="86"/>
      <c r="Q114" s="6">
        <f t="shared" si="83"/>
        <v>6</v>
      </c>
      <c r="R114" s="4"/>
      <c r="S114" s="15">
        <f>IFERROR(VLOOKUP($B114,'[1]DEN8.2'!$H$3:$J$159,2,FALSE),0)</f>
        <v>10</v>
      </c>
      <c r="T114" s="45">
        <f t="shared" si="84"/>
        <v>10</v>
      </c>
      <c r="U114" s="6">
        <f>IFERROR(VLOOKUP($B114,'[4]DEN8.2'!$H$3:$J$175,2,FALSE),0)</f>
        <v>10</v>
      </c>
      <c r="V114" s="57"/>
      <c r="W114" s="57"/>
      <c r="X114" s="131"/>
      <c r="Y114" s="5"/>
      <c r="Z114" s="98">
        <f>IFERROR(VLOOKUP($B114,'[4]ACT DEN8.2'!$H$3:$P$151,2,FALSE),0)</f>
        <v>0</v>
      </c>
      <c r="AA114" s="98">
        <f>IFERROR(VLOOKUP($B114,'[4]ACT DEN8.2'!$H$3:$P$151,3,FALSE),0)</f>
        <v>0</v>
      </c>
      <c r="AB114" s="98">
        <f>IFERROR(VLOOKUP($B114,'[4]ACT DEN8.2'!$H$3:$P$151,4,FALSE),0)</f>
        <v>0</v>
      </c>
      <c r="AC114" s="98">
        <f>IFERROR(VLOOKUP($B114,'[4]ACT DEN8.2'!$H$3:$P$151,5,FALSE),0)</f>
        <v>0</v>
      </c>
      <c r="AD114" s="98">
        <f>IFERROR(VLOOKUP($B114,'[4]ACT DEN8.2'!$H$3:$P$151,6,FALSE),0)</f>
        <v>0</v>
      </c>
      <c r="AE114" s="98">
        <f>IFERROR(VLOOKUP($B114,'[4]ACT DEN8.2'!$H$3:$P$151,7,FALSE),0)</f>
        <v>1</v>
      </c>
      <c r="AF114" s="98">
        <f>IFERROR(VLOOKUP($B114,'[4]ACT DEN8.2'!$H$3:$P$151,8,FALSE),0)</f>
        <v>0</v>
      </c>
      <c r="AG114" s="87"/>
      <c r="AH114" s="87"/>
      <c r="AI114" s="87"/>
      <c r="AJ114" s="86"/>
      <c r="AK114" s="2"/>
      <c r="AL114" s="6">
        <f t="shared" si="54"/>
        <v>1</v>
      </c>
      <c r="AM114" s="98">
        <f>IFERROR(VLOOKUP($B114,'[4]ACT DEN8.2'!$Z$3:$AH$126,2,FALSE),0)</f>
        <v>0</v>
      </c>
      <c r="AN114" s="98">
        <f>IFERROR(VLOOKUP($B114,'[4]ACT DEN8.2'!$Z$3:$AH$126,3,FALSE),0)</f>
        <v>0</v>
      </c>
      <c r="AO114" s="98">
        <f>IFERROR(VLOOKUP($B114,'[4]ACT DEN8.2'!$Z$3:$AH$126,4,FALSE),0)</f>
        <v>0</v>
      </c>
      <c r="AP114" s="98">
        <f>IFERROR(VLOOKUP($B114,'[4]ACT DEN8.2'!$Z$3:$AH$126,5,FALSE),0)</f>
        <v>0</v>
      </c>
      <c r="AQ114" s="98">
        <f>IFERROR(VLOOKUP($B114,'[4]ACT DEN8.2'!$Z$3:$AH$126,6,FALSE),0)</f>
        <v>0</v>
      </c>
      <c r="AR114" s="98">
        <f>IFERROR(VLOOKUP($B114,'[4]ACT DEN8.2'!$Z$3:$AH$126,7,FALSE),0)</f>
        <v>0</v>
      </c>
      <c r="AS114" s="98">
        <f>IFERROR(VLOOKUP($B114,'[4]ACT DEN8.2'!$Z$3:$AH$126,8,FALSE),0)</f>
        <v>0</v>
      </c>
      <c r="AT114" s="87"/>
      <c r="AU114" s="87"/>
      <c r="AV114" s="87"/>
      <c r="AW114" s="86"/>
      <c r="AX114" s="86"/>
      <c r="AY114" s="6">
        <f t="shared" si="55"/>
        <v>0</v>
      </c>
    </row>
    <row r="115" spans="1:51" s="61" customFormat="1" ht="15" thickBot="1" x14ac:dyDescent="0.25">
      <c r="A115" s="1" t="s">
        <v>147</v>
      </c>
      <c r="B115" s="184" t="s">
        <v>141</v>
      </c>
      <c r="C115" s="59"/>
      <c r="D115" s="59"/>
      <c r="E115" s="98">
        <f>IFERROR(VLOOKUP($B115,'[4]NUM8.2'!$H$3:$P$174,2,FALSE),0)</f>
        <v>3</v>
      </c>
      <c r="F115" s="98">
        <f>IFERROR(VLOOKUP($B115,'[4]NUM8.2'!$H$3:$P$174,3,FALSE),0)</f>
        <v>1</v>
      </c>
      <c r="G115" s="98">
        <f>IFERROR(VLOOKUP($B115,'[4]NUM8.2'!$H$3:$P$174,4,FALSE),0)</f>
        <v>0</v>
      </c>
      <c r="H115" s="98">
        <f>IFERROR(VLOOKUP($B115,'[4]NUM8.2'!$H$3:$P$174,5,FALSE),0)</f>
        <v>0</v>
      </c>
      <c r="I115" s="98">
        <f>IFERROR(VLOOKUP($B115,'[4]NUM8.2'!$H$3:$P$174,6,FALSE),0)</f>
        <v>2</v>
      </c>
      <c r="J115" s="98">
        <f>IFERROR(VLOOKUP($B115,'[4]NUM8.2'!$H$3:$P$174,7,FALSE),0)</f>
        <v>2</v>
      </c>
      <c r="K115" s="98">
        <f>IFERROR(VLOOKUP($B115,'[4]NUM8.2'!$H$3:$P$174,8,FALSE),0)</f>
        <v>6</v>
      </c>
      <c r="L115" s="87"/>
      <c r="M115" s="87"/>
      <c r="N115" s="87"/>
      <c r="O115" s="86"/>
      <c r="P115" s="86"/>
      <c r="Q115" s="6">
        <f t="shared" si="83"/>
        <v>14</v>
      </c>
      <c r="R115" s="4"/>
      <c r="S115" s="15">
        <f>IFERROR(VLOOKUP($B115,'[1]DEN8.2'!$H$3:$J$159,2,FALSE),0)</f>
        <v>22</v>
      </c>
      <c r="T115" s="45">
        <f t="shared" si="84"/>
        <v>22</v>
      </c>
      <c r="U115" s="6">
        <f>IFERROR(VLOOKUP($B115,'[4]DEN8.2'!$H$3:$J$175,2,FALSE),0)</f>
        <v>25</v>
      </c>
      <c r="V115" s="57"/>
      <c r="W115" s="57"/>
      <c r="X115" s="131"/>
      <c r="Y115" s="5"/>
      <c r="Z115" s="98">
        <f>IFERROR(VLOOKUP($B115,'[4]ACT DEN8.2'!$H$3:$P$151,2,FALSE),0)</f>
        <v>0</v>
      </c>
      <c r="AA115" s="98">
        <f>IFERROR(VLOOKUP($B115,'[4]ACT DEN8.2'!$H$3:$P$151,3,FALSE),0)</f>
        <v>0</v>
      </c>
      <c r="AB115" s="98">
        <f>IFERROR(VLOOKUP($B115,'[4]ACT DEN8.2'!$H$3:$P$151,4,FALSE),0)</f>
        <v>0</v>
      </c>
      <c r="AC115" s="98">
        <f>IFERROR(VLOOKUP($B115,'[4]ACT DEN8.2'!$H$3:$P$151,5,FALSE),0)</f>
        <v>0</v>
      </c>
      <c r="AD115" s="98">
        <f>IFERROR(VLOOKUP($B115,'[4]ACT DEN8.2'!$H$3:$P$151,6,FALSE),0)</f>
        <v>0</v>
      </c>
      <c r="AE115" s="98">
        <f>IFERROR(VLOOKUP($B115,'[4]ACT DEN8.2'!$H$3:$P$151,7,FALSE),0)</f>
        <v>0</v>
      </c>
      <c r="AF115" s="98">
        <f>IFERROR(VLOOKUP($B115,'[4]ACT DEN8.2'!$H$3:$P$151,8,FALSE),0)</f>
        <v>0</v>
      </c>
      <c r="AG115" s="87"/>
      <c r="AH115" s="87"/>
      <c r="AI115" s="87"/>
      <c r="AJ115" s="86"/>
      <c r="AK115" s="2"/>
      <c r="AL115" s="6">
        <f t="shared" si="54"/>
        <v>0</v>
      </c>
      <c r="AM115" s="98">
        <f>IFERROR(VLOOKUP($B115,'[4]ACT DEN8.2'!$Z$3:$AH$126,2,FALSE),0)</f>
        <v>0</v>
      </c>
      <c r="AN115" s="98">
        <f>IFERROR(VLOOKUP($B115,'[4]ACT DEN8.2'!$Z$3:$AH$126,3,FALSE),0)</f>
        <v>0</v>
      </c>
      <c r="AO115" s="98">
        <f>IFERROR(VLOOKUP($B115,'[4]ACT DEN8.2'!$Z$3:$AH$126,4,FALSE),0)</f>
        <v>0</v>
      </c>
      <c r="AP115" s="98">
        <f>IFERROR(VLOOKUP($B115,'[4]ACT DEN8.2'!$Z$3:$AH$126,5,FALSE),0)</f>
        <v>0</v>
      </c>
      <c r="AQ115" s="98">
        <f>IFERROR(VLOOKUP($B115,'[4]ACT DEN8.2'!$Z$3:$AH$126,6,FALSE),0)</f>
        <v>0</v>
      </c>
      <c r="AR115" s="98">
        <f>IFERROR(VLOOKUP($B115,'[4]ACT DEN8.2'!$Z$3:$AH$126,7,FALSE),0)</f>
        <v>0</v>
      </c>
      <c r="AS115" s="98">
        <f>IFERROR(VLOOKUP($B115,'[4]ACT DEN8.2'!$Z$3:$AH$126,8,FALSE),0)</f>
        <v>0</v>
      </c>
      <c r="AT115" s="87"/>
      <c r="AU115" s="87"/>
      <c r="AV115" s="87"/>
      <c r="AW115" s="86"/>
      <c r="AX115" s="86"/>
      <c r="AY115" s="6">
        <f t="shared" si="55"/>
        <v>0</v>
      </c>
    </row>
    <row r="116" spans="1:51" s="61" customFormat="1" ht="15" thickBot="1" x14ac:dyDescent="0.25">
      <c r="A116" s="1" t="s">
        <v>147</v>
      </c>
      <c r="B116" s="184" t="s">
        <v>142</v>
      </c>
      <c r="C116" s="59"/>
      <c r="D116" s="59"/>
      <c r="E116" s="98">
        <f>IFERROR(VLOOKUP($B116,'[4]NUM8.2'!$H$3:$P$174,2,FALSE),0)</f>
        <v>1</v>
      </c>
      <c r="F116" s="98">
        <f>IFERROR(VLOOKUP($B116,'[4]NUM8.2'!$H$3:$P$174,3,FALSE),0)</f>
        <v>1</v>
      </c>
      <c r="G116" s="98">
        <f>IFERROR(VLOOKUP($B116,'[4]NUM8.2'!$H$3:$P$174,4,FALSE),0)</f>
        <v>1</v>
      </c>
      <c r="H116" s="98">
        <f>IFERROR(VLOOKUP($B116,'[4]NUM8.2'!$H$3:$P$174,5,FALSE),0)</f>
        <v>13</v>
      </c>
      <c r="I116" s="98">
        <f>IFERROR(VLOOKUP($B116,'[4]NUM8.2'!$H$3:$P$174,6,FALSE),0)</f>
        <v>1</v>
      </c>
      <c r="J116" s="98">
        <f>IFERROR(VLOOKUP($B116,'[4]NUM8.2'!$H$3:$P$174,7,FALSE),0)</f>
        <v>4</v>
      </c>
      <c r="K116" s="98">
        <f>IFERROR(VLOOKUP($B116,'[4]NUM8.2'!$H$3:$P$174,8,FALSE),0)</f>
        <v>3</v>
      </c>
      <c r="L116" s="87"/>
      <c r="M116" s="87"/>
      <c r="N116" s="87"/>
      <c r="O116" s="86"/>
      <c r="P116" s="86"/>
      <c r="Q116" s="6">
        <f t="shared" si="83"/>
        <v>24</v>
      </c>
      <c r="R116" s="4"/>
      <c r="S116" s="15">
        <f>IFERROR(VLOOKUP($B116,'[1]DEN8.2'!$H$3:$J$159,2,FALSE),0)</f>
        <v>51</v>
      </c>
      <c r="T116" s="45">
        <f t="shared" si="84"/>
        <v>52</v>
      </c>
      <c r="U116" s="6">
        <f>IFERROR(VLOOKUP($B116,'[4]DEN8.2'!$H$3:$J$175,2,FALSE),0)</f>
        <v>63</v>
      </c>
      <c r="V116" s="57"/>
      <c r="W116" s="57"/>
      <c r="X116" s="131"/>
      <c r="Y116" s="5"/>
      <c r="Z116" s="98">
        <f>IFERROR(VLOOKUP($B116,'[4]ACT DEN8.2'!$H$3:$P$151,2,FALSE),0)</f>
        <v>0</v>
      </c>
      <c r="AA116" s="98">
        <f>IFERROR(VLOOKUP($B116,'[4]ACT DEN8.2'!$H$3:$P$151,3,FALSE),0)</f>
        <v>0</v>
      </c>
      <c r="AB116" s="98">
        <f>IFERROR(VLOOKUP($B116,'[4]ACT DEN8.2'!$H$3:$P$151,4,FALSE),0)</f>
        <v>0</v>
      </c>
      <c r="AC116" s="98">
        <f>IFERROR(VLOOKUP($B116,'[4]ACT DEN8.2'!$H$3:$P$151,5,FALSE),0)</f>
        <v>1</v>
      </c>
      <c r="AD116" s="98">
        <f>IFERROR(VLOOKUP($B116,'[4]ACT DEN8.2'!$H$3:$P$151,6,FALSE),0)</f>
        <v>0</v>
      </c>
      <c r="AE116" s="98">
        <f>IFERROR(VLOOKUP($B116,'[4]ACT DEN8.2'!$H$3:$P$151,7,FALSE),0)</f>
        <v>0</v>
      </c>
      <c r="AF116" s="98">
        <f>IFERROR(VLOOKUP($B116,'[4]ACT DEN8.2'!$H$3:$P$151,8,FALSE),0)</f>
        <v>1</v>
      </c>
      <c r="AG116" s="87"/>
      <c r="AH116" s="87"/>
      <c r="AI116" s="87"/>
      <c r="AJ116" s="86"/>
      <c r="AK116" s="2"/>
      <c r="AL116" s="6">
        <f t="shared" si="54"/>
        <v>2</v>
      </c>
      <c r="AM116" s="98">
        <f>IFERROR(VLOOKUP($B116,'[4]ACT DEN8.2'!$Z$3:$AH$126,2,FALSE),0)</f>
        <v>0</v>
      </c>
      <c r="AN116" s="98">
        <f>IFERROR(VLOOKUP($B116,'[4]ACT DEN8.2'!$Z$3:$AH$126,3,FALSE),0)</f>
        <v>0</v>
      </c>
      <c r="AO116" s="98">
        <f>IFERROR(VLOOKUP($B116,'[4]ACT DEN8.2'!$Z$3:$AH$126,4,FALSE),0)</f>
        <v>0</v>
      </c>
      <c r="AP116" s="98">
        <f>IFERROR(VLOOKUP($B116,'[4]ACT DEN8.2'!$Z$3:$AH$126,5,FALSE),0)</f>
        <v>0</v>
      </c>
      <c r="AQ116" s="98">
        <f>IFERROR(VLOOKUP($B116,'[4]ACT DEN8.2'!$Z$3:$AH$126,6,FALSE),0)</f>
        <v>0</v>
      </c>
      <c r="AR116" s="98">
        <f>IFERROR(VLOOKUP($B116,'[4]ACT DEN8.2'!$Z$3:$AH$126,7,FALSE),0)</f>
        <v>0</v>
      </c>
      <c r="AS116" s="98">
        <f>IFERROR(VLOOKUP($B116,'[4]ACT DEN8.2'!$Z$3:$AH$126,8,FALSE),0)</f>
        <v>0</v>
      </c>
      <c r="AT116" s="87"/>
      <c r="AU116" s="87"/>
      <c r="AV116" s="87"/>
      <c r="AW116" s="86"/>
      <c r="AX116" s="86"/>
      <c r="AY116" s="6">
        <f t="shared" si="55"/>
        <v>0</v>
      </c>
    </row>
    <row r="117" spans="1:51" s="61" customFormat="1" ht="15" thickBot="1" x14ac:dyDescent="0.25">
      <c r="A117" s="1" t="s">
        <v>147</v>
      </c>
      <c r="B117" s="184" t="s">
        <v>143</v>
      </c>
      <c r="C117" s="59"/>
      <c r="D117" s="59"/>
      <c r="E117" s="98">
        <f>IFERROR(VLOOKUP($B117,'[4]NUM8.2'!$H$3:$P$174,2,FALSE),0)</f>
        <v>2</v>
      </c>
      <c r="F117" s="98">
        <f>IFERROR(VLOOKUP($B117,'[4]NUM8.2'!$H$3:$P$174,3,FALSE),0)</f>
        <v>1</v>
      </c>
      <c r="G117" s="98">
        <f>IFERROR(VLOOKUP($B117,'[4]NUM8.2'!$H$3:$P$174,4,FALSE),0)</f>
        <v>0</v>
      </c>
      <c r="H117" s="98">
        <f>IFERROR(VLOOKUP($B117,'[4]NUM8.2'!$H$3:$P$174,5,FALSE),0)</f>
        <v>0</v>
      </c>
      <c r="I117" s="98">
        <f>IFERROR(VLOOKUP($B117,'[4]NUM8.2'!$H$3:$P$174,6,FALSE),0)</f>
        <v>0</v>
      </c>
      <c r="J117" s="98">
        <f>IFERROR(VLOOKUP($B117,'[4]NUM8.2'!$H$3:$P$174,7,FALSE),0)</f>
        <v>4</v>
      </c>
      <c r="K117" s="98">
        <f>IFERROR(VLOOKUP($B117,'[4]NUM8.2'!$H$3:$P$174,8,FALSE),0)</f>
        <v>1</v>
      </c>
      <c r="L117" s="87"/>
      <c r="M117" s="87"/>
      <c r="N117" s="87"/>
      <c r="O117" s="86"/>
      <c r="P117" s="86"/>
      <c r="Q117" s="6">
        <f t="shared" si="83"/>
        <v>8</v>
      </c>
      <c r="R117" s="4"/>
      <c r="S117" s="15">
        <f>IFERROR(VLOOKUP($B117,'[1]DEN8.2'!$H$3:$J$159,2,FALSE),0)</f>
        <v>30</v>
      </c>
      <c r="T117" s="45">
        <f t="shared" si="84"/>
        <v>30</v>
      </c>
      <c r="U117" s="6">
        <f>IFERROR(VLOOKUP($B117,'[4]DEN8.2'!$H$3:$J$175,2,FALSE),0)</f>
        <v>27</v>
      </c>
      <c r="V117" s="57"/>
      <c r="W117" s="57"/>
      <c r="X117" s="131"/>
      <c r="Y117" s="5"/>
      <c r="Z117" s="98">
        <f>IFERROR(VLOOKUP($B117,'[4]ACT DEN8.2'!$H$3:$P$151,2,FALSE),0)</f>
        <v>0</v>
      </c>
      <c r="AA117" s="98">
        <f>IFERROR(VLOOKUP($B117,'[4]ACT DEN8.2'!$H$3:$P$151,3,FALSE),0)</f>
        <v>0</v>
      </c>
      <c r="AB117" s="98">
        <f>IFERROR(VLOOKUP($B117,'[4]ACT DEN8.2'!$H$3:$P$151,4,FALSE),0)</f>
        <v>0</v>
      </c>
      <c r="AC117" s="98">
        <f>IFERROR(VLOOKUP($B117,'[4]ACT DEN8.2'!$H$3:$P$151,5,FALSE),0)</f>
        <v>0</v>
      </c>
      <c r="AD117" s="98">
        <f>IFERROR(VLOOKUP($B117,'[4]ACT DEN8.2'!$H$3:$P$151,6,FALSE),0)</f>
        <v>0</v>
      </c>
      <c r="AE117" s="98">
        <f>IFERROR(VLOOKUP($B117,'[4]ACT DEN8.2'!$H$3:$P$151,7,FALSE),0)</f>
        <v>0</v>
      </c>
      <c r="AF117" s="98">
        <f>IFERROR(VLOOKUP($B117,'[4]ACT DEN8.2'!$H$3:$P$151,8,FALSE),0)</f>
        <v>0</v>
      </c>
      <c r="AG117" s="87"/>
      <c r="AH117" s="87"/>
      <c r="AI117" s="87"/>
      <c r="AJ117" s="86"/>
      <c r="AK117" s="2"/>
      <c r="AL117" s="6">
        <f t="shared" si="54"/>
        <v>0</v>
      </c>
      <c r="AM117" s="98">
        <f>IFERROR(VLOOKUP($B117,'[4]ACT DEN8.2'!$Z$3:$AH$126,2,FALSE),0)</f>
        <v>0</v>
      </c>
      <c r="AN117" s="98">
        <f>IFERROR(VLOOKUP($B117,'[4]ACT DEN8.2'!$Z$3:$AH$126,3,FALSE),0)</f>
        <v>0</v>
      </c>
      <c r="AO117" s="98">
        <f>IFERROR(VLOOKUP($B117,'[4]ACT DEN8.2'!$Z$3:$AH$126,4,FALSE),0)</f>
        <v>0</v>
      </c>
      <c r="AP117" s="98">
        <f>IFERROR(VLOOKUP($B117,'[4]ACT DEN8.2'!$Z$3:$AH$126,5,FALSE),0)</f>
        <v>0</v>
      </c>
      <c r="AQ117" s="98">
        <f>IFERROR(VLOOKUP($B117,'[4]ACT DEN8.2'!$Z$3:$AH$126,6,FALSE),0)</f>
        <v>0</v>
      </c>
      <c r="AR117" s="98">
        <f>IFERROR(VLOOKUP($B117,'[4]ACT DEN8.2'!$Z$3:$AH$126,7,FALSE),0)</f>
        <v>0</v>
      </c>
      <c r="AS117" s="98">
        <f>IFERROR(VLOOKUP($B117,'[4]ACT DEN8.2'!$Z$3:$AH$126,8,FALSE),0)</f>
        <v>0</v>
      </c>
      <c r="AT117" s="87"/>
      <c r="AU117" s="87"/>
      <c r="AV117" s="87"/>
      <c r="AW117" s="86"/>
      <c r="AX117" s="86"/>
      <c r="AY117" s="6">
        <f t="shared" si="55"/>
        <v>0</v>
      </c>
    </row>
    <row r="118" spans="1:51" s="61" customFormat="1" ht="15" thickBot="1" x14ac:dyDescent="0.25">
      <c r="A118" s="1" t="s">
        <v>147</v>
      </c>
      <c r="B118" s="184" t="s">
        <v>144</v>
      </c>
      <c r="C118" s="59"/>
      <c r="D118" s="59"/>
      <c r="E118" s="98">
        <f>IFERROR(VLOOKUP($B118,'[4]NUM8.2'!$H$3:$P$174,2,FALSE),0)</f>
        <v>0</v>
      </c>
      <c r="F118" s="98">
        <f>IFERROR(VLOOKUP($B118,'[4]NUM8.2'!$H$3:$P$174,3,FALSE),0)</f>
        <v>1</v>
      </c>
      <c r="G118" s="98">
        <f>IFERROR(VLOOKUP($B118,'[4]NUM8.2'!$H$3:$P$174,4,FALSE),0)</f>
        <v>0</v>
      </c>
      <c r="H118" s="98">
        <f>IFERROR(VLOOKUP($B118,'[4]NUM8.2'!$H$3:$P$174,5,FALSE),0)</f>
        <v>2</v>
      </c>
      <c r="I118" s="98">
        <f>IFERROR(VLOOKUP($B118,'[4]NUM8.2'!$H$3:$P$174,6,FALSE),0)</f>
        <v>5</v>
      </c>
      <c r="J118" s="98">
        <f>IFERROR(VLOOKUP($B118,'[4]NUM8.2'!$H$3:$P$174,7,FALSE),0)</f>
        <v>0</v>
      </c>
      <c r="K118" s="98">
        <f>IFERROR(VLOOKUP($B118,'[4]NUM8.2'!$H$3:$P$174,8,FALSE),0)</f>
        <v>2</v>
      </c>
      <c r="L118" s="87"/>
      <c r="M118" s="87"/>
      <c r="N118" s="87"/>
      <c r="O118" s="86"/>
      <c r="P118" s="86"/>
      <c r="Q118" s="6">
        <f t="shared" si="83"/>
        <v>10</v>
      </c>
      <c r="R118" s="4"/>
      <c r="S118" s="15">
        <f>IFERROR(VLOOKUP($B118,'[1]DEN8.2'!$H$3:$J$159,2,FALSE),0)</f>
        <v>20</v>
      </c>
      <c r="T118" s="45">
        <f t="shared" si="84"/>
        <v>20</v>
      </c>
      <c r="U118" s="6">
        <f>IFERROR(VLOOKUP($B118,'[4]DEN8.2'!$H$3:$J$175,2,FALSE),0)</f>
        <v>20</v>
      </c>
      <c r="V118" s="57"/>
      <c r="W118" s="57"/>
      <c r="X118" s="131"/>
      <c r="Y118" s="5"/>
      <c r="Z118" s="98">
        <f>IFERROR(VLOOKUP($B118,'[4]ACT DEN8.2'!$H$3:$P$151,2,FALSE),0)</f>
        <v>0</v>
      </c>
      <c r="AA118" s="98">
        <f>IFERROR(VLOOKUP($B118,'[4]ACT DEN8.2'!$H$3:$P$151,3,FALSE),0)</f>
        <v>0</v>
      </c>
      <c r="AB118" s="98">
        <f>IFERROR(VLOOKUP($B118,'[4]ACT DEN8.2'!$H$3:$P$151,4,FALSE),0)</f>
        <v>0</v>
      </c>
      <c r="AC118" s="98">
        <f>IFERROR(VLOOKUP($B118,'[4]ACT DEN8.2'!$H$3:$P$151,5,FALSE),0)</f>
        <v>0</v>
      </c>
      <c r="AD118" s="98">
        <f>IFERROR(VLOOKUP($B118,'[4]ACT DEN8.2'!$H$3:$P$151,6,FALSE),0)</f>
        <v>0</v>
      </c>
      <c r="AE118" s="98">
        <f>IFERROR(VLOOKUP($B118,'[4]ACT DEN8.2'!$H$3:$P$151,7,FALSE),0)</f>
        <v>0</v>
      </c>
      <c r="AF118" s="98">
        <f>IFERROR(VLOOKUP($B118,'[4]ACT DEN8.2'!$H$3:$P$151,8,FALSE),0)</f>
        <v>0</v>
      </c>
      <c r="AG118" s="87"/>
      <c r="AH118" s="87"/>
      <c r="AI118" s="87"/>
      <c r="AJ118" s="86"/>
      <c r="AK118" s="2"/>
      <c r="AL118" s="6">
        <f t="shared" si="54"/>
        <v>0</v>
      </c>
      <c r="AM118" s="98">
        <f>IFERROR(VLOOKUP($B118,'[4]ACT DEN8.2'!$Z$3:$AH$126,2,FALSE),0)</f>
        <v>0</v>
      </c>
      <c r="AN118" s="98">
        <f>IFERROR(VLOOKUP($B118,'[4]ACT DEN8.2'!$Z$3:$AH$126,3,FALSE),0)</f>
        <v>0</v>
      </c>
      <c r="AO118" s="98">
        <f>IFERROR(VLOOKUP($B118,'[4]ACT DEN8.2'!$Z$3:$AH$126,4,FALSE),0)</f>
        <v>0</v>
      </c>
      <c r="AP118" s="98">
        <f>IFERROR(VLOOKUP($B118,'[4]ACT DEN8.2'!$Z$3:$AH$126,5,FALSE),0)</f>
        <v>0</v>
      </c>
      <c r="AQ118" s="98">
        <f>IFERROR(VLOOKUP($B118,'[4]ACT DEN8.2'!$Z$3:$AH$126,6,FALSE),0)</f>
        <v>0</v>
      </c>
      <c r="AR118" s="98">
        <f>IFERROR(VLOOKUP($B118,'[4]ACT DEN8.2'!$Z$3:$AH$126,7,FALSE),0)</f>
        <v>0</v>
      </c>
      <c r="AS118" s="98">
        <f>IFERROR(VLOOKUP($B118,'[4]ACT DEN8.2'!$Z$3:$AH$126,8,FALSE),0)</f>
        <v>0</v>
      </c>
      <c r="AT118" s="87"/>
      <c r="AU118" s="87"/>
      <c r="AV118" s="87"/>
      <c r="AW118" s="86"/>
      <c r="AX118" s="86"/>
      <c r="AY118" s="6">
        <f t="shared" si="55"/>
        <v>0</v>
      </c>
    </row>
    <row r="119" spans="1:51" s="61" customFormat="1" ht="15" thickBot="1" x14ac:dyDescent="0.25">
      <c r="A119" s="1" t="s">
        <v>147</v>
      </c>
      <c r="B119" s="184" t="s">
        <v>145</v>
      </c>
      <c r="C119" s="59"/>
      <c r="D119" s="59"/>
      <c r="E119" s="98">
        <f>IFERROR(VLOOKUP($B119,'[4]NUM8.2'!$H$3:$P$174,2,FALSE),0)</f>
        <v>0</v>
      </c>
      <c r="F119" s="98">
        <f>IFERROR(VLOOKUP($B119,'[4]NUM8.2'!$H$3:$P$174,3,FALSE),0)</f>
        <v>0</v>
      </c>
      <c r="G119" s="98">
        <f>IFERROR(VLOOKUP($B119,'[4]NUM8.2'!$H$3:$P$174,4,FALSE),0)</f>
        <v>0</v>
      </c>
      <c r="H119" s="98">
        <f>IFERROR(VLOOKUP($B119,'[4]NUM8.2'!$H$3:$P$174,5,FALSE),0)</f>
        <v>1</v>
      </c>
      <c r="I119" s="98">
        <f>IFERROR(VLOOKUP($B119,'[4]NUM8.2'!$H$3:$P$174,6,FALSE),0)</f>
        <v>0</v>
      </c>
      <c r="J119" s="98">
        <f>IFERROR(VLOOKUP($B119,'[4]NUM8.2'!$H$3:$P$174,7,FALSE),0)</f>
        <v>6</v>
      </c>
      <c r="K119" s="98">
        <f>IFERROR(VLOOKUP($B119,'[4]NUM8.2'!$H$3:$P$174,8,FALSE),0)</f>
        <v>0</v>
      </c>
      <c r="L119" s="87"/>
      <c r="M119" s="87"/>
      <c r="N119" s="87"/>
      <c r="O119" s="86"/>
      <c r="P119" s="86"/>
      <c r="Q119" s="6">
        <f t="shared" si="83"/>
        <v>7</v>
      </c>
      <c r="R119" s="4"/>
      <c r="S119" s="15">
        <f>IFERROR(VLOOKUP($B119,'[1]DEN8.2'!$H$3:$J$159,2,FALSE),0)</f>
        <v>13</v>
      </c>
      <c r="T119" s="45">
        <f t="shared" si="84"/>
        <v>14</v>
      </c>
      <c r="U119" s="6">
        <f>IFERROR(VLOOKUP($B119,'[4]DEN8.2'!$H$3:$J$175,2,FALSE),0)</f>
        <v>14</v>
      </c>
      <c r="V119" s="57"/>
      <c r="W119" s="57"/>
      <c r="X119" s="131"/>
      <c r="Y119" s="5"/>
      <c r="Z119" s="98">
        <f>IFERROR(VLOOKUP($B119,'[4]ACT DEN8.2'!$H$3:$P$151,2,FALSE),0)</f>
        <v>0</v>
      </c>
      <c r="AA119" s="98">
        <f>IFERROR(VLOOKUP($B119,'[4]ACT DEN8.2'!$H$3:$P$151,3,FALSE),0)</f>
        <v>0</v>
      </c>
      <c r="AB119" s="98">
        <f>IFERROR(VLOOKUP($B119,'[4]ACT DEN8.2'!$H$3:$P$151,4,FALSE),0)</f>
        <v>0</v>
      </c>
      <c r="AC119" s="98">
        <f>IFERROR(VLOOKUP($B119,'[4]ACT DEN8.2'!$H$3:$P$151,5,FALSE),0)</f>
        <v>1</v>
      </c>
      <c r="AD119" s="98">
        <f>IFERROR(VLOOKUP($B119,'[4]ACT DEN8.2'!$H$3:$P$151,6,FALSE),0)</f>
        <v>0</v>
      </c>
      <c r="AE119" s="98">
        <f>IFERROR(VLOOKUP($B119,'[4]ACT DEN8.2'!$H$3:$P$151,7,FALSE),0)</f>
        <v>0</v>
      </c>
      <c r="AF119" s="98">
        <f>IFERROR(VLOOKUP($B119,'[4]ACT DEN8.2'!$H$3:$P$151,8,FALSE),0)</f>
        <v>0</v>
      </c>
      <c r="AG119" s="87"/>
      <c r="AH119" s="87"/>
      <c r="AI119" s="87"/>
      <c r="AJ119" s="86"/>
      <c r="AK119" s="2"/>
      <c r="AL119" s="6">
        <f t="shared" si="54"/>
        <v>1</v>
      </c>
      <c r="AM119" s="98">
        <f>IFERROR(VLOOKUP($B119,'[4]ACT DEN8.2'!$Z$3:$AH$126,2,FALSE),0)</f>
        <v>0</v>
      </c>
      <c r="AN119" s="98">
        <f>IFERROR(VLOOKUP($B119,'[4]ACT DEN8.2'!$Z$3:$AH$126,3,FALSE),0)</f>
        <v>0</v>
      </c>
      <c r="AO119" s="98">
        <f>IFERROR(VLOOKUP($B119,'[4]ACT DEN8.2'!$Z$3:$AH$126,4,FALSE),0)</f>
        <v>0</v>
      </c>
      <c r="AP119" s="98">
        <f>IFERROR(VLOOKUP($B119,'[4]ACT DEN8.2'!$Z$3:$AH$126,5,FALSE),0)</f>
        <v>0</v>
      </c>
      <c r="AQ119" s="98">
        <f>IFERROR(VLOOKUP($B119,'[4]ACT DEN8.2'!$Z$3:$AH$126,6,FALSE),0)</f>
        <v>0</v>
      </c>
      <c r="AR119" s="98">
        <f>IFERROR(VLOOKUP($B119,'[4]ACT DEN8.2'!$Z$3:$AH$126,7,FALSE),0)</f>
        <v>0</v>
      </c>
      <c r="AS119" s="98">
        <f>IFERROR(VLOOKUP($B119,'[4]ACT DEN8.2'!$Z$3:$AH$126,8,FALSE),0)</f>
        <v>0</v>
      </c>
      <c r="AT119" s="87"/>
      <c r="AU119" s="87"/>
      <c r="AV119" s="87"/>
      <c r="AW119" s="86"/>
      <c r="AX119" s="86"/>
      <c r="AY119" s="6">
        <f t="shared" si="55"/>
        <v>0</v>
      </c>
    </row>
    <row r="120" spans="1:51" s="61" customFormat="1" ht="15" thickBot="1" x14ac:dyDescent="0.25">
      <c r="A120" s="1" t="s">
        <v>147</v>
      </c>
      <c r="B120" s="184" t="s">
        <v>146</v>
      </c>
      <c r="C120" s="59"/>
      <c r="D120" s="59"/>
      <c r="E120" s="98">
        <f>IFERROR(VLOOKUP($B120,'[4]NUM8.2'!$H$3:$P$174,2,FALSE),0)</f>
        <v>0</v>
      </c>
      <c r="F120" s="98">
        <f>IFERROR(VLOOKUP($B120,'[4]NUM8.2'!$H$3:$P$174,3,FALSE),0)</f>
        <v>0</v>
      </c>
      <c r="G120" s="98">
        <f>IFERROR(VLOOKUP($B120,'[4]NUM8.2'!$H$3:$P$174,4,FALSE),0)</f>
        <v>1</v>
      </c>
      <c r="H120" s="98">
        <f>IFERROR(VLOOKUP($B120,'[4]NUM8.2'!$H$3:$P$174,5,FALSE),0)</f>
        <v>0</v>
      </c>
      <c r="I120" s="98">
        <f>IFERROR(VLOOKUP($B120,'[4]NUM8.2'!$H$3:$P$174,6,FALSE),0)</f>
        <v>1</v>
      </c>
      <c r="J120" s="98">
        <f>IFERROR(VLOOKUP($B120,'[4]NUM8.2'!$H$3:$P$174,7,FALSE),0)</f>
        <v>3</v>
      </c>
      <c r="K120" s="98">
        <f>IFERROR(VLOOKUP($B120,'[4]NUM8.2'!$H$3:$P$174,8,FALSE),0)</f>
        <v>1</v>
      </c>
      <c r="L120" s="87"/>
      <c r="M120" s="87"/>
      <c r="N120" s="87"/>
      <c r="O120" s="86"/>
      <c r="P120" s="86"/>
      <c r="Q120" s="6">
        <f t="shared" si="83"/>
        <v>6</v>
      </c>
      <c r="R120" s="4"/>
      <c r="S120" s="15">
        <f>IFERROR(VLOOKUP($B120,'[1]DEN8.2'!$H$3:$J$159,2,FALSE),0)</f>
        <v>19</v>
      </c>
      <c r="T120" s="45">
        <f t="shared" si="84"/>
        <v>19</v>
      </c>
      <c r="U120" s="6">
        <f>IFERROR(VLOOKUP($B120,'[4]DEN8.2'!$H$3:$J$175,2,FALSE),0)</f>
        <v>18</v>
      </c>
      <c r="V120" s="57"/>
      <c r="W120" s="57"/>
      <c r="X120" s="131"/>
      <c r="Y120" s="5"/>
      <c r="Z120" s="98">
        <f>IFERROR(VLOOKUP($B120,'[4]ACT DEN8.2'!$H$3:$P$151,2,FALSE),0)</f>
        <v>0</v>
      </c>
      <c r="AA120" s="98">
        <f>IFERROR(VLOOKUP($B120,'[4]ACT DEN8.2'!$H$3:$P$151,3,FALSE),0)</f>
        <v>0</v>
      </c>
      <c r="AB120" s="98">
        <f>IFERROR(VLOOKUP($B120,'[4]ACT DEN8.2'!$H$3:$P$151,4,FALSE),0)</f>
        <v>0</v>
      </c>
      <c r="AC120" s="98">
        <f>IFERROR(VLOOKUP($B120,'[4]ACT DEN8.2'!$H$3:$P$151,5,FALSE),0)</f>
        <v>0</v>
      </c>
      <c r="AD120" s="98">
        <f>IFERROR(VLOOKUP($B120,'[4]ACT DEN8.2'!$H$3:$P$151,6,FALSE),0)</f>
        <v>0</v>
      </c>
      <c r="AE120" s="98">
        <f>IFERROR(VLOOKUP($B120,'[4]ACT DEN8.2'!$H$3:$P$151,7,FALSE),0)</f>
        <v>0</v>
      </c>
      <c r="AF120" s="98">
        <f>IFERROR(VLOOKUP($B120,'[4]ACT DEN8.2'!$H$3:$P$151,8,FALSE),0)</f>
        <v>0</v>
      </c>
      <c r="AG120" s="87"/>
      <c r="AH120" s="87"/>
      <c r="AI120" s="87"/>
      <c r="AJ120" s="86"/>
      <c r="AK120" s="2"/>
      <c r="AL120" s="6">
        <f t="shared" si="54"/>
        <v>0</v>
      </c>
      <c r="AM120" s="98">
        <f>IFERROR(VLOOKUP($B120,'[4]ACT DEN8.2'!$Z$3:$AH$126,2,FALSE),0)</f>
        <v>0</v>
      </c>
      <c r="AN120" s="98">
        <f>IFERROR(VLOOKUP($B120,'[4]ACT DEN8.2'!$Z$3:$AH$126,3,FALSE),0)</f>
        <v>0</v>
      </c>
      <c r="AO120" s="98">
        <f>IFERROR(VLOOKUP($B120,'[4]ACT DEN8.2'!$Z$3:$AH$126,4,FALSE),0)</f>
        <v>0</v>
      </c>
      <c r="AP120" s="98">
        <f>IFERROR(VLOOKUP($B120,'[4]ACT DEN8.2'!$Z$3:$AH$126,5,FALSE),0)</f>
        <v>0</v>
      </c>
      <c r="AQ120" s="98">
        <f>IFERROR(VLOOKUP($B120,'[4]ACT DEN8.2'!$Z$3:$AH$126,6,FALSE),0)</f>
        <v>0</v>
      </c>
      <c r="AR120" s="98">
        <f>IFERROR(VLOOKUP($B120,'[4]ACT DEN8.2'!$Z$3:$AH$126,7,FALSE),0)</f>
        <v>0</v>
      </c>
      <c r="AS120" s="98">
        <f>IFERROR(VLOOKUP($B120,'[4]ACT DEN8.2'!$Z$3:$AH$126,8,FALSE),0)</f>
        <v>0</v>
      </c>
      <c r="AT120" s="87"/>
      <c r="AU120" s="87"/>
      <c r="AV120" s="87"/>
      <c r="AW120" s="86"/>
      <c r="AX120" s="86"/>
      <c r="AY120" s="6">
        <f t="shared" si="55"/>
        <v>0</v>
      </c>
    </row>
    <row r="121" spans="1:51" s="61" customFormat="1" ht="15" thickBot="1" x14ac:dyDescent="0.25">
      <c r="A121" s="351" t="s">
        <v>182</v>
      </c>
      <c r="B121" s="352"/>
      <c r="C121" s="276">
        <f>+D121/Metas!M66</f>
        <v>1.2905622721166763</v>
      </c>
      <c r="D121" s="17">
        <f>+Q121/R121</f>
        <v>0.24525043177892919</v>
      </c>
      <c r="E121" s="12">
        <f t="shared" ref="E121:P121" si="85">SUM(E109:E120)</f>
        <v>15</v>
      </c>
      <c r="F121" s="12">
        <f t="shared" si="85"/>
        <v>10</v>
      </c>
      <c r="G121" s="12">
        <f t="shared" si="85"/>
        <v>18</v>
      </c>
      <c r="H121" s="12">
        <f t="shared" si="85"/>
        <v>21</v>
      </c>
      <c r="I121" s="12">
        <f t="shared" ref="I121:J121" si="86">SUM(I109:I120)</f>
        <v>17</v>
      </c>
      <c r="J121" s="12">
        <f t="shared" si="86"/>
        <v>46</v>
      </c>
      <c r="K121" s="12">
        <f t="shared" ref="K121" si="87">SUM(K109:K120)</f>
        <v>15</v>
      </c>
      <c r="L121" s="12">
        <f t="shared" si="85"/>
        <v>0</v>
      </c>
      <c r="M121" s="12">
        <f t="shared" si="85"/>
        <v>0</v>
      </c>
      <c r="N121" s="12">
        <f t="shared" si="85"/>
        <v>0</v>
      </c>
      <c r="O121" s="12">
        <f t="shared" si="85"/>
        <v>0</v>
      </c>
      <c r="P121" s="132">
        <f t="shared" si="85"/>
        <v>0</v>
      </c>
      <c r="Q121" s="12">
        <f>SUM(Q109:Q120)</f>
        <v>142</v>
      </c>
      <c r="R121" s="13">
        <f>+Y121-U121</f>
        <v>579</v>
      </c>
      <c r="S121" s="12">
        <f t="shared" ref="S121:X121" si="88">SUM(S109:S120)</f>
        <v>321</v>
      </c>
      <c r="T121" s="12">
        <f t="shared" si="88"/>
        <v>326</v>
      </c>
      <c r="U121" s="12">
        <f t="shared" si="88"/>
        <v>335</v>
      </c>
      <c r="V121" s="11">
        <f t="shared" si="88"/>
        <v>0</v>
      </c>
      <c r="W121" s="42">
        <f t="shared" si="88"/>
        <v>0</v>
      </c>
      <c r="X121" s="42">
        <f t="shared" si="88"/>
        <v>0</v>
      </c>
      <c r="Y121" s="14">
        <v>914</v>
      </c>
      <c r="Z121" s="11">
        <f>SUM(Z109:Z120)</f>
        <v>1</v>
      </c>
      <c r="AA121" s="11">
        <f t="shared" ref="AA121:AK121" si="89">SUM(AA109:AA120)</f>
        <v>2</v>
      </c>
      <c r="AB121" s="11">
        <f t="shared" si="89"/>
        <v>0</v>
      </c>
      <c r="AC121" s="11">
        <f t="shared" si="89"/>
        <v>2</v>
      </c>
      <c r="AD121" s="11">
        <f t="shared" ref="AD121" si="90">SUM(AD109:AD120)</f>
        <v>1</v>
      </c>
      <c r="AE121" s="11">
        <f t="shared" si="89"/>
        <v>2</v>
      </c>
      <c r="AF121" s="11">
        <f t="shared" si="89"/>
        <v>1</v>
      </c>
      <c r="AG121" s="11">
        <f t="shared" si="89"/>
        <v>0</v>
      </c>
      <c r="AH121" s="11">
        <f t="shared" si="89"/>
        <v>0</v>
      </c>
      <c r="AI121" s="11">
        <f t="shared" si="89"/>
        <v>0</v>
      </c>
      <c r="AJ121" s="11">
        <f t="shared" si="89"/>
        <v>0</v>
      </c>
      <c r="AK121" s="11">
        <f t="shared" si="89"/>
        <v>0</v>
      </c>
      <c r="AL121" s="11">
        <f t="shared" si="54"/>
        <v>9</v>
      </c>
      <c r="AM121" s="11">
        <f t="shared" ref="AM121:AX121" si="91">SUM(AM109:AM120)</f>
        <v>0</v>
      </c>
      <c r="AN121" s="11">
        <f t="shared" si="91"/>
        <v>0</v>
      </c>
      <c r="AO121" s="11">
        <f t="shared" si="91"/>
        <v>0</v>
      </c>
      <c r="AP121" s="11">
        <f t="shared" si="91"/>
        <v>0</v>
      </c>
      <c r="AQ121" s="11">
        <f t="shared" ref="AQ121" si="92">SUM(AQ109:AQ120)</f>
        <v>0</v>
      </c>
      <c r="AR121" s="11">
        <f t="shared" si="91"/>
        <v>1</v>
      </c>
      <c r="AS121" s="11">
        <f t="shared" si="91"/>
        <v>0</v>
      </c>
      <c r="AT121" s="11">
        <f t="shared" si="91"/>
        <v>0</v>
      </c>
      <c r="AU121" s="11">
        <f t="shared" si="91"/>
        <v>0</v>
      </c>
      <c r="AV121" s="11">
        <f t="shared" si="91"/>
        <v>0</v>
      </c>
      <c r="AW121" s="11">
        <f t="shared" si="91"/>
        <v>0</v>
      </c>
      <c r="AX121" s="11">
        <f t="shared" si="91"/>
        <v>0</v>
      </c>
      <c r="AY121" s="11">
        <f t="shared" si="55"/>
        <v>1</v>
      </c>
    </row>
    <row r="122" spans="1:51" ht="15" thickBot="1" x14ac:dyDescent="0.25">
      <c r="A122" s="94" t="s">
        <v>161</v>
      </c>
      <c r="B122" s="184" t="s">
        <v>148</v>
      </c>
      <c r="C122" s="59"/>
      <c r="D122" s="59"/>
      <c r="E122" s="98">
        <f>IFERROR(VLOOKUP($B122,'[4]NUM8.2'!$H$3:$P$174,2,FALSE),0)</f>
        <v>1</v>
      </c>
      <c r="F122" s="98">
        <f>IFERROR(VLOOKUP($B122,'[4]NUM8.2'!$H$3:$P$174,3,FALSE),0)</f>
        <v>5</v>
      </c>
      <c r="G122" s="98">
        <f>IFERROR(VLOOKUP($B122,'[4]NUM8.2'!$H$3:$P$174,4,FALSE),0)</f>
        <v>6</v>
      </c>
      <c r="H122" s="98">
        <f>IFERROR(VLOOKUP($B122,'[4]NUM8.2'!$H$3:$P$174,5,FALSE),0)</f>
        <v>5</v>
      </c>
      <c r="I122" s="98">
        <f>IFERROR(VLOOKUP($B122,'[4]NUM8.2'!$H$3:$P$174,6,FALSE),0)</f>
        <v>9</v>
      </c>
      <c r="J122" s="98">
        <f>IFERROR(VLOOKUP($B122,'[4]NUM8.2'!$H$3:$P$174,7,FALSE),0)</f>
        <v>5</v>
      </c>
      <c r="K122" s="98">
        <f>IFERROR(VLOOKUP($B122,'[4]NUM8.2'!$H$3:$P$174,8,FALSE),0)</f>
        <v>7</v>
      </c>
      <c r="L122" s="93"/>
      <c r="M122" s="93"/>
      <c r="N122" s="93"/>
      <c r="O122" s="93"/>
      <c r="P122" s="93"/>
      <c r="Q122" s="6">
        <f t="shared" ref="Q122:Q134" si="93">SUM(E122:P122)</f>
        <v>38</v>
      </c>
      <c r="S122" s="15">
        <f>IFERROR(VLOOKUP($B122,'[1]DEN8.2'!$H$3:$J$159,2,FALSE),0)</f>
        <v>324</v>
      </c>
      <c r="T122" s="45">
        <f t="shared" ref="T122:T134" si="94">+S122+(Z122+AA122+AB122+AC122)-(AM122+AN122+AO122+AP122)</f>
        <v>359</v>
      </c>
      <c r="U122" s="6">
        <f>IFERROR(VLOOKUP($B122,'[4]DEN8.2'!$H$3:$J$175,2,FALSE),0)</f>
        <v>340</v>
      </c>
      <c r="V122" s="57"/>
      <c r="W122" s="57"/>
      <c r="X122" s="131"/>
      <c r="Y122" s="5"/>
      <c r="Z122" s="98">
        <f>IFERROR(VLOOKUP($B122,'[4]ACT DEN8.2'!$H$3:$P$151,2,FALSE),0)</f>
        <v>12</v>
      </c>
      <c r="AA122" s="98">
        <f>IFERROR(VLOOKUP($B122,'[4]ACT DEN8.2'!$H$3:$P$151,3,FALSE),0)</f>
        <v>9</v>
      </c>
      <c r="AB122" s="98">
        <f>IFERROR(VLOOKUP($B122,'[4]ACT DEN8.2'!$H$3:$P$151,4,FALSE),0)</f>
        <v>12</v>
      </c>
      <c r="AC122" s="98">
        <f>IFERROR(VLOOKUP($B122,'[4]ACT DEN8.2'!$H$3:$P$151,5,FALSE),0)</f>
        <v>2</v>
      </c>
      <c r="AD122" s="98">
        <f>IFERROR(VLOOKUP($B122,'[4]ACT DEN8.2'!$H$3:$P$151,6,FALSE),0)</f>
        <v>4</v>
      </c>
      <c r="AE122" s="98">
        <f>IFERROR(VLOOKUP($B122,'[4]ACT DEN8.2'!$H$3:$P$151,7,FALSE),0)</f>
        <v>1</v>
      </c>
      <c r="AF122" s="98">
        <f>IFERROR(VLOOKUP($B122,'[4]ACT DEN8.2'!$H$3:$P$151,8,FALSE),0)</f>
        <v>7</v>
      </c>
      <c r="AG122" s="87"/>
      <c r="AH122" s="87"/>
      <c r="AI122" s="87"/>
      <c r="AJ122" s="86"/>
      <c r="AK122" s="2"/>
      <c r="AL122" s="6">
        <f t="shared" si="54"/>
        <v>47</v>
      </c>
      <c r="AM122" s="98">
        <f>IFERROR(VLOOKUP($B122,'[4]ACT DEN8.2'!$Z$3:$AH$126,2,FALSE),0)</f>
        <v>0</v>
      </c>
      <c r="AN122" s="98">
        <f>IFERROR(VLOOKUP($B122,'[4]ACT DEN8.2'!$Z$3:$AH$126,3,FALSE),0)</f>
        <v>0</v>
      </c>
      <c r="AO122" s="98">
        <f>IFERROR(VLOOKUP($B122,'[4]ACT DEN8.2'!$Z$3:$AH$126,4,FALSE),0)</f>
        <v>0</v>
      </c>
      <c r="AP122" s="98">
        <f>IFERROR(VLOOKUP($B122,'[4]ACT DEN8.2'!$Z$3:$AH$126,5,FALSE),0)</f>
        <v>0</v>
      </c>
      <c r="AQ122" s="98">
        <f>IFERROR(VLOOKUP($B122,'[4]ACT DEN8.2'!$Z$3:$AH$126,6,FALSE),0)</f>
        <v>3</v>
      </c>
      <c r="AR122" s="98">
        <f>IFERROR(VLOOKUP($B122,'[4]ACT DEN8.2'!$Z$3:$AH$126,7,FALSE),0)</f>
        <v>0</v>
      </c>
      <c r="AS122" s="98">
        <f>IFERROR(VLOOKUP($B122,'[4]ACT DEN8.2'!$Z$3:$AH$126,8,FALSE),0)</f>
        <v>3</v>
      </c>
      <c r="AT122" s="87"/>
      <c r="AU122" s="87"/>
      <c r="AV122" s="87"/>
      <c r="AW122" s="86"/>
      <c r="AX122" s="86"/>
      <c r="AY122" s="6">
        <f t="shared" si="55"/>
        <v>6</v>
      </c>
    </row>
    <row r="123" spans="1:51" ht="15" thickBot="1" x14ac:dyDescent="0.25">
      <c r="A123" s="94" t="s">
        <v>161</v>
      </c>
      <c r="B123" s="184" t="s">
        <v>149</v>
      </c>
      <c r="C123" s="59"/>
      <c r="D123" s="59"/>
      <c r="E123" s="98">
        <f>IFERROR(VLOOKUP($B123,'[4]NUM8.2'!$H$3:$P$174,2,FALSE),0)</f>
        <v>3</v>
      </c>
      <c r="F123" s="98">
        <f>IFERROR(VLOOKUP($B123,'[4]NUM8.2'!$H$3:$P$174,3,FALSE),0)</f>
        <v>9</v>
      </c>
      <c r="G123" s="98">
        <f>IFERROR(VLOOKUP($B123,'[4]NUM8.2'!$H$3:$P$174,4,FALSE),0)</f>
        <v>6</v>
      </c>
      <c r="H123" s="98">
        <f>IFERROR(VLOOKUP($B123,'[4]NUM8.2'!$H$3:$P$174,5,FALSE),0)</f>
        <v>2</v>
      </c>
      <c r="I123" s="98">
        <f>IFERROR(VLOOKUP($B123,'[4]NUM8.2'!$H$3:$P$174,6,FALSE),0)</f>
        <v>0</v>
      </c>
      <c r="J123" s="98">
        <f>IFERROR(VLOOKUP($B123,'[4]NUM8.2'!$H$3:$P$174,7,FALSE),0)</f>
        <v>3</v>
      </c>
      <c r="K123" s="98">
        <f>IFERROR(VLOOKUP($B123,'[4]NUM8.2'!$H$3:$P$174,8,FALSE),0)</f>
        <v>22</v>
      </c>
      <c r="L123" s="93"/>
      <c r="M123" s="93"/>
      <c r="N123" s="93"/>
      <c r="O123" s="93"/>
      <c r="P123" s="93"/>
      <c r="Q123" s="6">
        <f t="shared" si="93"/>
        <v>45</v>
      </c>
      <c r="S123" s="15">
        <f>IFERROR(VLOOKUP($B123,'[1]DEN8.2'!$H$3:$J$159,2,FALSE),0)</f>
        <v>156</v>
      </c>
      <c r="T123" s="45">
        <f t="shared" si="94"/>
        <v>158</v>
      </c>
      <c r="U123" s="6">
        <f>IFERROR(VLOOKUP($B123,'[4]DEN8.2'!$H$3:$J$175,2,FALSE),0)</f>
        <v>191</v>
      </c>
      <c r="V123" s="57"/>
      <c r="W123" s="57"/>
      <c r="X123" s="131"/>
      <c r="Y123" s="5"/>
      <c r="Z123" s="98">
        <f>IFERROR(VLOOKUP($B123,'[4]ACT DEN8.2'!$H$3:$P$151,2,FALSE),0)</f>
        <v>0</v>
      </c>
      <c r="AA123" s="98">
        <f>IFERROR(VLOOKUP($B123,'[4]ACT DEN8.2'!$H$3:$P$151,3,FALSE),0)</f>
        <v>4</v>
      </c>
      <c r="AB123" s="98">
        <f>IFERROR(VLOOKUP($B123,'[4]ACT DEN8.2'!$H$3:$P$151,4,FALSE),0)</f>
        <v>0</v>
      </c>
      <c r="AC123" s="98">
        <f>IFERROR(VLOOKUP($B123,'[4]ACT DEN8.2'!$H$3:$P$151,5,FALSE),0)</f>
        <v>0</v>
      </c>
      <c r="AD123" s="98">
        <f>IFERROR(VLOOKUP($B123,'[4]ACT DEN8.2'!$H$3:$P$151,6,FALSE),0)</f>
        <v>2</v>
      </c>
      <c r="AE123" s="98">
        <f>IFERROR(VLOOKUP($B123,'[4]ACT DEN8.2'!$H$3:$P$151,7,FALSE),0)</f>
        <v>1</v>
      </c>
      <c r="AF123" s="98">
        <f>IFERROR(VLOOKUP($B123,'[4]ACT DEN8.2'!$H$3:$P$151,8,FALSE),0)</f>
        <v>1</v>
      </c>
      <c r="AG123" s="87"/>
      <c r="AH123" s="87"/>
      <c r="AI123" s="87"/>
      <c r="AJ123" s="86"/>
      <c r="AK123" s="2"/>
      <c r="AL123" s="6">
        <f t="shared" si="54"/>
        <v>8</v>
      </c>
      <c r="AM123" s="98">
        <f>IFERROR(VLOOKUP($B123,'[4]ACT DEN8.2'!$Z$3:$AH$126,2,FALSE),0)</f>
        <v>0</v>
      </c>
      <c r="AN123" s="98">
        <f>IFERROR(VLOOKUP($B123,'[4]ACT DEN8.2'!$Z$3:$AH$126,3,FALSE),0)</f>
        <v>1</v>
      </c>
      <c r="AO123" s="98">
        <f>IFERROR(VLOOKUP($B123,'[4]ACT DEN8.2'!$Z$3:$AH$126,4,FALSE),0)</f>
        <v>1</v>
      </c>
      <c r="AP123" s="98">
        <f>IFERROR(VLOOKUP($B123,'[4]ACT DEN8.2'!$Z$3:$AH$126,5,FALSE),0)</f>
        <v>0</v>
      </c>
      <c r="AQ123" s="98">
        <f>IFERROR(VLOOKUP($B123,'[4]ACT DEN8.2'!$Z$3:$AH$126,6,FALSE),0)</f>
        <v>0</v>
      </c>
      <c r="AR123" s="98">
        <f>IFERROR(VLOOKUP($B123,'[4]ACT DEN8.2'!$Z$3:$AH$126,7,FALSE),0)</f>
        <v>0</v>
      </c>
      <c r="AS123" s="98">
        <f>IFERROR(VLOOKUP($B123,'[4]ACT DEN8.2'!$Z$3:$AH$126,8,FALSE),0)</f>
        <v>1</v>
      </c>
      <c r="AT123" s="87"/>
      <c r="AU123" s="87"/>
      <c r="AV123" s="87"/>
      <c r="AW123" s="86"/>
      <c r="AX123" s="86"/>
      <c r="AY123" s="6">
        <f t="shared" si="55"/>
        <v>3</v>
      </c>
    </row>
    <row r="124" spans="1:51" ht="15" thickBot="1" x14ac:dyDescent="0.25">
      <c r="A124" s="94" t="s">
        <v>161</v>
      </c>
      <c r="B124" s="184" t="s">
        <v>150</v>
      </c>
      <c r="C124" s="59"/>
      <c r="D124" s="59"/>
      <c r="E124" s="98">
        <f>IFERROR(VLOOKUP($B124,'[4]NUM8.2'!$H$3:$P$174,2,FALSE),0)</f>
        <v>0</v>
      </c>
      <c r="F124" s="98">
        <f>IFERROR(VLOOKUP($B124,'[4]NUM8.2'!$H$3:$P$174,3,FALSE),0)</f>
        <v>5</v>
      </c>
      <c r="G124" s="98">
        <f>IFERROR(VLOOKUP($B124,'[4]NUM8.2'!$H$3:$P$174,4,FALSE),0)</f>
        <v>2</v>
      </c>
      <c r="H124" s="98">
        <f>IFERROR(VLOOKUP($B124,'[4]NUM8.2'!$H$3:$P$174,5,FALSE),0)</f>
        <v>0</v>
      </c>
      <c r="I124" s="98">
        <f>IFERROR(VLOOKUP($B124,'[4]NUM8.2'!$H$3:$P$174,6,FALSE),0)</f>
        <v>1</v>
      </c>
      <c r="J124" s="98">
        <f>IFERROR(VLOOKUP($B124,'[4]NUM8.2'!$H$3:$P$174,7,FALSE),0)</f>
        <v>6</v>
      </c>
      <c r="K124" s="98">
        <f>IFERROR(VLOOKUP($B124,'[4]NUM8.2'!$H$3:$P$174,8,FALSE),0)</f>
        <v>9</v>
      </c>
      <c r="L124" s="93"/>
      <c r="M124" s="93"/>
      <c r="N124" s="93"/>
      <c r="O124" s="93"/>
      <c r="P124" s="93"/>
      <c r="Q124" s="6">
        <f t="shared" si="93"/>
        <v>23</v>
      </c>
      <c r="S124" s="15">
        <f>IFERROR(VLOOKUP($B124,'[1]DEN8.2'!$H$3:$J$159,2,FALSE),0)</f>
        <v>121</v>
      </c>
      <c r="T124" s="45">
        <f t="shared" si="94"/>
        <v>125</v>
      </c>
      <c r="U124" s="6">
        <f>IFERROR(VLOOKUP($B124,'[4]DEN8.2'!$H$3:$J$175,2,FALSE),0)</f>
        <v>128</v>
      </c>
      <c r="V124" s="57"/>
      <c r="W124" s="57"/>
      <c r="X124" s="131"/>
      <c r="Y124" s="5"/>
      <c r="Z124" s="98">
        <f>IFERROR(VLOOKUP($B124,'[4]ACT DEN8.2'!$H$3:$P$151,2,FALSE),0)</f>
        <v>3</v>
      </c>
      <c r="AA124" s="98">
        <f>IFERROR(VLOOKUP($B124,'[4]ACT DEN8.2'!$H$3:$P$151,3,FALSE),0)</f>
        <v>1</v>
      </c>
      <c r="AB124" s="98">
        <f>IFERROR(VLOOKUP($B124,'[4]ACT DEN8.2'!$H$3:$P$151,4,FALSE),0)</f>
        <v>1</v>
      </c>
      <c r="AC124" s="98">
        <f>IFERROR(VLOOKUP($B124,'[4]ACT DEN8.2'!$H$3:$P$151,5,FALSE),0)</f>
        <v>1</v>
      </c>
      <c r="AD124" s="98">
        <f>IFERROR(VLOOKUP($B124,'[4]ACT DEN8.2'!$H$3:$P$151,6,FALSE),0)</f>
        <v>1</v>
      </c>
      <c r="AE124" s="98">
        <f>IFERROR(VLOOKUP($B124,'[4]ACT DEN8.2'!$H$3:$P$151,7,FALSE),0)</f>
        <v>2</v>
      </c>
      <c r="AF124" s="98">
        <f>IFERROR(VLOOKUP($B124,'[4]ACT DEN8.2'!$H$3:$P$151,8,FALSE),0)</f>
        <v>1</v>
      </c>
      <c r="AG124" s="87"/>
      <c r="AH124" s="87"/>
      <c r="AI124" s="87"/>
      <c r="AJ124" s="86"/>
      <c r="AK124" s="2"/>
      <c r="AL124" s="6">
        <f t="shared" si="54"/>
        <v>10</v>
      </c>
      <c r="AM124" s="98">
        <f>IFERROR(VLOOKUP($B124,'[4]ACT DEN8.2'!$Z$3:$AH$126,2,FALSE),0)</f>
        <v>0</v>
      </c>
      <c r="AN124" s="98">
        <f>IFERROR(VLOOKUP($B124,'[4]ACT DEN8.2'!$Z$3:$AH$126,3,FALSE),0)</f>
        <v>2</v>
      </c>
      <c r="AO124" s="98">
        <f>IFERROR(VLOOKUP($B124,'[4]ACT DEN8.2'!$Z$3:$AH$126,4,FALSE),0)</f>
        <v>0</v>
      </c>
      <c r="AP124" s="98">
        <f>IFERROR(VLOOKUP($B124,'[4]ACT DEN8.2'!$Z$3:$AH$126,5,FALSE),0)</f>
        <v>0</v>
      </c>
      <c r="AQ124" s="98">
        <f>IFERROR(VLOOKUP($B124,'[4]ACT DEN8.2'!$Z$3:$AH$126,6,FALSE),0)</f>
        <v>0</v>
      </c>
      <c r="AR124" s="98">
        <f>IFERROR(VLOOKUP($B124,'[4]ACT DEN8.2'!$Z$3:$AH$126,7,FALSE),0)</f>
        <v>0</v>
      </c>
      <c r="AS124" s="98">
        <f>IFERROR(VLOOKUP($B124,'[4]ACT DEN8.2'!$Z$3:$AH$126,8,FALSE),0)</f>
        <v>1</v>
      </c>
      <c r="AT124" s="87"/>
      <c r="AU124" s="87"/>
      <c r="AV124" s="87"/>
      <c r="AW124" s="86"/>
      <c r="AX124" s="86"/>
      <c r="AY124" s="6">
        <f t="shared" si="55"/>
        <v>3</v>
      </c>
    </row>
    <row r="125" spans="1:51" ht="15" thickBot="1" x14ac:dyDescent="0.25">
      <c r="A125" s="94" t="s">
        <v>161</v>
      </c>
      <c r="B125" s="184" t="s">
        <v>151</v>
      </c>
      <c r="C125" s="59"/>
      <c r="D125" s="59"/>
      <c r="E125" s="98">
        <f>IFERROR(VLOOKUP($B125,'[4]NUM8.2'!$H$3:$P$174,2,FALSE),0)</f>
        <v>2</v>
      </c>
      <c r="F125" s="98">
        <f>IFERROR(VLOOKUP($B125,'[4]NUM8.2'!$H$3:$P$174,3,FALSE),0)</f>
        <v>27</v>
      </c>
      <c r="G125" s="98">
        <f>IFERROR(VLOOKUP($B125,'[4]NUM8.2'!$H$3:$P$174,4,FALSE),0)</f>
        <v>11</v>
      </c>
      <c r="H125" s="98">
        <f>IFERROR(VLOOKUP($B125,'[4]NUM8.2'!$H$3:$P$174,5,FALSE),0)</f>
        <v>11</v>
      </c>
      <c r="I125" s="98">
        <f>IFERROR(VLOOKUP($B125,'[4]NUM8.2'!$H$3:$P$174,6,FALSE),0)</f>
        <v>2</v>
      </c>
      <c r="J125" s="98">
        <f>IFERROR(VLOOKUP($B125,'[4]NUM8.2'!$H$3:$P$174,7,FALSE),0)</f>
        <v>37</v>
      </c>
      <c r="K125" s="98">
        <f>IFERROR(VLOOKUP($B125,'[4]NUM8.2'!$H$3:$P$174,8,FALSE),0)</f>
        <v>12</v>
      </c>
      <c r="L125" s="93"/>
      <c r="M125" s="93"/>
      <c r="N125" s="93"/>
      <c r="O125" s="93"/>
      <c r="P125" s="93"/>
      <c r="Q125" s="6">
        <f t="shared" si="93"/>
        <v>102</v>
      </c>
      <c r="S125" s="15">
        <f>IFERROR(VLOOKUP($B125,'[1]DEN8.2'!$H$3:$J$159,2,FALSE),0)</f>
        <v>364</v>
      </c>
      <c r="T125" s="45">
        <f t="shared" si="94"/>
        <v>374</v>
      </c>
      <c r="U125" s="6">
        <f>IFERROR(VLOOKUP($B125,'[4]DEN8.2'!$H$3:$J$175,2,FALSE),0)</f>
        <v>371</v>
      </c>
      <c r="V125" s="57"/>
      <c r="W125" s="57"/>
      <c r="X125" s="131"/>
      <c r="Y125" s="5"/>
      <c r="Z125" s="98">
        <f>IFERROR(VLOOKUP($B125,'[4]ACT DEN8.2'!$H$3:$P$151,2,FALSE),0)</f>
        <v>4</v>
      </c>
      <c r="AA125" s="98">
        <f>IFERROR(VLOOKUP($B125,'[4]ACT DEN8.2'!$H$3:$P$151,3,FALSE),0)</f>
        <v>0</v>
      </c>
      <c r="AB125" s="98">
        <f>IFERROR(VLOOKUP($B125,'[4]ACT DEN8.2'!$H$3:$P$151,4,FALSE),0)</f>
        <v>5</v>
      </c>
      <c r="AC125" s="98">
        <f>IFERROR(VLOOKUP($B125,'[4]ACT DEN8.2'!$H$3:$P$151,5,FALSE),0)</f>
        <v>2</v>
      </c>
      <c r="AD125" s="98">
        <f>IFERROR(VLOOKUP($B125,'[4]ACT DEN8.2'!$H$3:$P$151,6,FALSE),0)</f>
        <v>2</v>
      </c>
      <c r="AE125" s="98">
        <f>IFERROR(VLOOKUP($B125,'[4]ACT DEN8.2'!$H$3:$P$151,7,FALSE),0)</f>
        <v>5</v>
      </c>
      <c r="AF125" s="98">
        <f>IFERROR(VLOOKUP($B125,'[4]ACT DEN8.2'!$H$3:$P$151,8,FALSE),0)</f>
        <v>1</v>
      </c>
      <c r="AG125" s="87"/>
      <c r="AH125" s="87"/>
      <c r="AI125" s="87"/>
      <c r="AJ125" s="86"/>
      <c r="AK125" s="2"/>
      <c r="AL125" s="6">
        <f t="shared" si="54"/>
        <v>19</v>
      </c>
      <c r="AM125" s="98">
        <f>IFERROR(VLOOKUP($B125,'[4]ACT DEN8.2'!$Z$3:$AH$126,2,FALSE),0)</f>
        <v>1</v>
      </c>
      <c r="AN125" s="98">
        <f>IFERROR(VLOOKUP($B125,'[4]ACT DEN8.2'!$Z$3:$AH$126,3,FALSE),0)</f>
        <v>0</v>
      </c>
      <c r="AO125" s="98">
        <f>IFERROR(VLOOKUP($B125,'[4]ACT DEN8.2'!$Z$3:$AH$126,4,FALSE),0)</f>
        <v>0</v>
      </c>
      <c r="AP125" s="98">
        <f>IFERROR(VLOOKUP($B125,'[4]ACT DEN8.2'!$Z$3:$AH$126,5,FALSE),0)</f>
        <v>0</v>
      </c>
      <c r="AQ125" s="98">
        <f>IFERROR(VLOOKUP($B125,'[4]ACT DEN8.2'!$Z$3:$AH$126,6,FALSE),0)</f>
        <v>0</v>
      </c>
      <c r="AR125" s="98">
        <f>IFERROR(VLOOKUP($B125,'[4]ACT DEN8.2'!$Z$3:$AH$126,7,FALSE),0)</f>
        <v>2</v>
      </c>
      <c r="AS125" s="98">
        <f>IFERROR(VLOOKUP($B125,'[4]ACT DEN8.2'!$Z$3:$AH$126,8,FALSE),0)</f>
        <v>0</v>
      </c>
      <c r="AT125" s="87"/>
      <c r="AU125" s="87"/>
      <c r="AV125" s="87"/>
      <c r="AW125" s="86"/>
      <c r="AX125" s="86"/>
      <c r="AY125" s="6">
        <f t="shared" si="55"/>
        <v>3</v>
      </c>
    </row>
    <row r="126" spans="1:51" ht="15" thickBot="1" x14ac:dyDescent="0.25">
      <c r="A126" s="94" t="s">
        <v>161</v>
      </c>
      <c r="B126" s="184" t="s">
        <v>152</v>
      </c>
      <c r="C126" s="59"/>
      <c r="D126" s="59"/>
      <c r="E126" s="98">
        <f>IFERROR(VLOOKUP($B126,'[4]NUM8.2'!$H$3:$P$174,2,FALSE),0)</f>
        <v>1</v>
      </c>
      <c r="F126" s="98">
        <f>IFERROR(VLOOKUP($B126,'[4]NUM8.2'!$H$3:$P$174,3,FALSE),0)</f>
        <v>0</v>
      </c>
      <c r="G126" s="98">
        <f>IFERROR(VLOOKUP($B126,'[4]NUM8.2'!$H$3:$P$174,4,FALSE),0)</f>
        <v>0</v>
      </c>
      <c r="H126" s="98">
        <f>IFERROR(VLOOKUP($B126,'[4]NUM8.2'!$H$3:$P$174,5,FALSE),0)</f>
        <v>1</v>
      </c>
      <c r="I126" s="98">
        <f>IFERROR(VLOOKUP($B126,'[4]NUM8.2'!$H$3:$P$174,6,FALSE),0)</f>
        <v>0</v>
      </c>
      <c r="J126" s="98">
        <f>IFERROR(VLOOKUP($B126,'[4]NUM8.2'!$H$3:$P$174,7,FALSE),0)</f>
        <v>0</v>
      </c>
      <c r="K126" s="98">
        <f>IFERROR(VLOOKUP($B126,'[4]NUM8.2'!$H$3:$P$174,8,FALSE),0)</f>
        <v>4</v>
      </c>
      <c r="L126" s="93"/>
      <c r="M126" s="93"/>
      <c r="N126" s="93"/>
      <c r="O126" s="93"/>
      <c r="P126" s="93"/>
      <c r="Q126" s="6">
        <f t="shared" si="93"/>
        <v>6</v>
      </c>
      <c r="S126" s="15">
        <f>IFERROR(VLOOKUP($B126,'[1]DEN8.2'!$H$3:$J$159,2,FALSE),0)</f>
        <v>17</v>
      </c>
      <c r="T126" s="45">
        <f t="shared" si="94"/>
        <v>17</v>
      </c>
      <c r="U126" s="6">
        <f>IFERROR(VLOOKUP($B126,'[4]DEN8.2'!$H$3:$J$175,2,FALSE),0)</f>
        <v>12</v>
      </c>
      <c r="V126" s="57"/>
      <c r="W126" s="57"/>
      <c r="X126" s="131"/>
      <c r="Y126" s="5"/>
      <c r="Z126" s="98">
        <f>IFERROR(VLOOKUP($B126,'[4]ACT DEN8.2'!$H$3:$P$151,2,FALSE),0)</f>
        <v>0</v>
      </c>
      <c r="AA126" s="98">
        <f>IFERROR(VLOOKUP($B126,'[4]ACT DEN8.2'!$H$3:$P$151,3,FALSE),0)</f>
        <v>0</v>
      </c>
      <c r="AB126" s="98">
        <f>IFERROR(VLOOKUP($B126,'[4]ACT DEN8.2'!$H$3:$P$151,4,FALSE),0)</f>
        <v>0</v>
      </c>
      <c r="AC126" s="98">
        <f>IFERROR(VLOOKUP($B126,'[4]ACT DEN8.2'!$H$3:$P$151,5,FALSE),0)</f>
        <v>0</v>
      </c>
      <c r="AD126" s="98">
        <f>IFERROR(VLOOKUP($B126,'[4]ACT DEN8.2'!$H$3:$P$151,6,FALSE),0)</f>
        <v>0</v>
      </c>
      <c r="AE126" s="98">
        <f>IFERROR(VLOOKUP($B126,'[4]ACT DEN8.2'!$H$3:$P$151,7,FALSE),0)</f>
        <v>0</v>
      </c>
      <c r="AF126" s="98">
        <f>IFERROR(VLOOKUP($B126,'[4]ACT DEN8.2'!$H$3:$P$151,8,FALSE),0)</f>
        <v>0</v>
      </c>
      <c r="AG126" s="87"/>
      <c r="AH126" s="87"/>
      <c r="AI126" s="87"/>
      <c r="AJ126" s="86"/>
      <c r="AK126" s="2"/>
      <c r="AL126" s="6">
        <f t="shared" si="54"/>
        <v>0</v>
      </c>
      <c r="AM126" s="98">
        <f>IFERROR(VLOOKUP($B126,'[4]ACT DEN8.2'!$Z$3:$AH$126,2,FALSE),0)</f>
        <v>0</v>
      </c>
      <c r="AN126" s="98">
        <f>IFERROR(VLOOKUP($B126,'[4]ACT DEN8.2'!$Z$3:$AH$126,3,FALSE),0)</f>
        <v>0</v>
      </c>
      <c r="AO126" s="98">
        <f>IFERROR(VLOOKUP($B126,'[4]ACT DEN8.2'!$Z$3:$AH$126,4,FALSE),0)</f>
        <v>0</v>
      </c>
      <c r="AP126" s="98">
        <f>IFERROR(VLOOKUP($B126,'[4]ACT DEN8.2'!$Z$3:$AH$126,5,FALSE),0)</f>
        <v>0</v>
      </c>
      <c r="AQ126" s="98">
        <f>IFERROR(VLOOKUP($B126,'[4]ACT DEN8.2'!$Z$3:$AH$126,6,FALSE),0)</f>
        <v>0</v>
      </c>
      <c r="AR126" s="98">
        <f>IFERROR(VLOOKUP($B126,'[4]ACT DEN8.2'!$Z$3:$AH$126,7,FALSE),0)</f>
        <v>0</v>
      </c>
      <c r="AS126" s="98">
        <f>IFERROR(VLOOKUP($B126,'[4]ACT DEN8.2'!$Z$3:$AH$126,8,FALSE),0)</f>
        <v>0</v>
      </c>
      <c r="AT126" s="87"/>
      <c r="AU126" s="87"/>
      <c r="AV126" s="87"/>
      <c r="AW126" s="86"/>
      <c r="AX126" s="86"/>
      <c r="AY126" s="6">
        <f t="shared" si="55"/>
        <v>0</v>
      </c>
    </row>
    <row r="127" spans="1:51" ht="15" thickBot="1" x14ac:dyDescent="0.25">
      <c r="A127" s="94" t="s">
        <v>161</v>
      </c>
      <c r="B127" s="184" t="s">
        <v>153</v>
      </c>
      <c r="C127" s="59"/>
      <c r="D127" s="59"/>
      <c r="E127" s="98">
        <f>IFERROR(VLOOKUP($B127,'[4]NUM8.2'!$H$3:$P$174,2,FALSE),0)</f>
        <v>0</v>
      </c>
      <c r="F127" s="98">
        <f>IFERROR(VLOOKUP($B127,'[4]NUM8.2'!$H$3:$P$174,3,FALSE),0)</f>
        <v>0</v>
      </c>
      <c r="G127" s="98">
        <f>IFERROR(VLOOKUP($B127,'[4]NUM8.2'!$H$3:$P$174,4,FALSE),0)</f>
        <v>2</v>
      </c>
      <c r="H127" s="98">
        <f>IFERROR(VLOOKUP($B127,'[4]NUM8.2'!$H$3:$P$174,5,FALSE),0)</f>
        <v>1</v>
      </c>
      <c r="I127" s="98">
        <f>IFERROR(VLOOKUP($B127,'[4]NUM8.2'!$H$3:$P$174,6,FALSE),0)</f>
        <v>2</v>
      </c>
      <c r="J127" s="98">
        <f>IFERROR(VLOOKUP($B127,'[4]NUM8.2'!$H$3:$P$174,7,FALSE),0)</f>
        <v>3</v>
      </c>
      <c r="K127" s="98">
        <f>IFERROR(VLOOKUP($B127,'[4]NUM8.2'!$H$3:$P$174,8,FALSE),0)</f>
        <v>1</v>
      </c>
      <c r="L127" s="93"/>
      <c r="M127" s="93"/>
      <c r="N127" s="93"/>
      <c r="O127" s="93"/>
      <c r="P127" s="93"/>
      <c r="Q127" s="6">
        <f t="shared" si="93"/>
        <v>9</v>
      </c>
      <c r="S127" s="15">
        <f>IFERROR(VLOOKUP($B127,'[1]DEN8.2'!$H$3:$J$159,2,FALSE),0)</f>
        <v>35</v>
      </c>
      <c r="T127" s="45">
        <f t="shared" si="94"/>
        <v>35</v>
      </c>
      <c r="U127" s="6">
        <f>IFERROR(VLOOKUP($B127,'[4]DEN8.2'!$H$3:$J$175,2,FALSE),0)</f>
        <v>42</v>
      </c>
      <c r="V127" s="57"/>
      <c r="W127" s="57"/>
      <c r="X127" s="131"/>
      <c r="Y127" s="5"/>
      <c r="Z127" s="98">
        <f>IFERROR(VLOOKUP($B127,'[4]ACT DEN8.2'!$H$3:$P$151,2,FALSE),0)</f>
        <v>0</v>
      </c>
      <c r="AA127" s="98">
        <f>IFERROR(VLOOKUP($B127,'[4]ACT DEN8.2'!$H$3:$P$151,3,FALSE),0)</f>
        <v>0</v>
      </c>
      <c r="AB127" s="98">
        <f>IFERROR(VLOOKUP($B127,'[4]ACT DEN8.2'!$H$3:$P$151,4,FALSE),0)</f>
        <v>0</v>
      </c>
      <c r="AC127" s="98">
        <f>IFERROR(VLOOKUP($B127,'[4]ACT DEN8.2'!$H$3:$P$151,5,FALSE),0)</f>
        <v>0</v>
      </c>
      <c r="AD127" s="98">
        <f>IFERROR(VLOOKUP($B127,'[4]ACT DEN8.2'!$H$3:$P$151,6,FALSE),0)</f>
        <v>0</v>
      </c>
      <c r="AE127" s="98">
        <f>IFERROR(VLOOKUP($B127,'[4]ACT DEN8.2'!$H$3:$P$151,7,FALSE),0)</f>
        <v>0</v>
      </c>
      <c r="AF127" s="98">
        <f>IFERROR(VLOOKUP($B127,'[4]ACT DEN8.2'!$H$3:$P$151,8,FALSE),0)</f>
        <v>0</v>
      </c>
      <c r="AG127" s="87"/>
      <c r="AH127" s="87"/>
      <c r="AI127" s="87"/>
      <c r="AJ127" s="86"/>
      <c r="AK127" s="2"/>
      <c r="AL127" s="6">
        <f t="shared" si="54"/>
        <v>0</v>
      </c>
      <c r="AM127" s="98">
        <f>IFERROR(VLOOKUP($B127,'[4]ACT DEN8.2'!$Z$3:$AH$126,2,FALSE),0)</f>
        <v>0</v>
      </c>
      <c r="AN127" s="98">
        <f>IFERROR(VLOOKUP($B127,'[4]ACT DEN8.2'!$Z$3:$AH$126,3,FALSE),0)</f>
        <v>0</v>
      </c>
      <c r="AO127" s="98">
        <f>IFERROR(VLOOKUP($B127,'[4]ACT DEN8.2'!$Z$3:$AH$126,4,FALSE),0)</f>
        <v>0</v>
      </c>
      <c r="AP127" s="98">
        <f>IFERROR(VLOOKUP($B127,'[4]ACT DEN8.2'!$Z$3:$AH$126,5,FALSE),0)</f>
        <v>0</v>
      </c>
      <c r="AQ127" s="98">
        <f>IFERROR(VLOOKUP($B127,'[4]ACT DEN8.2'!$Z$3:$AH$126,6,FALSE),0)</f>
        <v>0</v>
      </c>
      <c r="AR127" s="98">
        <f>IFERROR(VLOOKUP($B127,'[4]ACT DEN8.2'!$Z$3:$AH$126,7,FALSE),0)</f>
        <v>0</v>
      </c>
      <c r="AS127" s="98">
        <f>IFERROR(VLOOKUP($B127,'[4]ACT DEN8.2'!$Z$3:$AH$126,8,FALSE),0)</f>
        <v>0</v>
      </c>
      <c r="AT127" s="87"/>
      <c r="AU127" s="87"/>
      <c r="AV127" s="87"/>
      <c r="AW127" s="86"/>
      <c r="AX127" s="86"/>
      <c r="AY127" s="6">
        <f t="shared" si="55"/>
        <v>0</v>
      </c>
    </row>
    <row r="128" spans="1:51" ht="15" thickBot="1" x14ac:dyDescent="0.25">
      <c r="A128" s="94" t="s">
        <v>161</v>
      </c>
      <c r="B128" s="184" t="s">
        <v>154</v>
      </c>
      <c r="C128" s="59"/>
      <c r="D128" s="59"/>
      <c r="E128" s="98">
        <f>IFERROR(VLOOKUP($B128,'[4]NUM8.2'!$H$3:$P$174,2,FALSE),0)</f>
        <v>2</v>
      </c>
      <c r="F128" s="98">
        <f>IFERROR(VLOOKUP($B128,'[4]NUM8.2'!$H$3:$P$174,3,FALSE),0)</f>
        <v>2</v>
      </c>
      <c r="G128" s="98">
        <f>IFERROR(VLOOKUP($B128,'[4]NUM8.2'!$H$3:$P$174,4,FALSE),0)</f>
        <v>2</v>
      </c>
      <c r="H128" s="98">
        <f>IFERROR(VLOOKUP($B128,'[4]NUM8.2'!$H$3:$P$174,5,FALSE),0)</f>
        <v>0</v>
      </c>
      <c r="I128" s="98">
        <f>IFERROR(VLOOKUP($B128,'[4]NUM8.2'!$H$3:$P$174,6,FALSE),0)</f>
        <v>1</v>
      </c>
      <c r="J128" s="98">
        <f>IFERROR(VLOOKUP($B128,'[4]NUM8.2'!$H$3:$P$174,7,FALSE),0)</f>
        <v>1</v>
      </c>
      <c r="K128" s="98">
        <f>IFERROR(VLOOKUP($B128,'[4]NUM8.2'!$H$3:$P$174,8,FALSE),0)</f>
        <v>2</v>
      </c>
      <c r="L128" s="93"/>
      <c r="M128" s="93"/>
      <c r="N128" s="93"/>
      <c r="O128" s="93"/>
      <c r="P128" s="93"/>
      <c r="Q128" s="6">
        <f t="shared" si="93"/>
        <v>10</v>
      </c>
      <c r="S128" s="15">
        <f>IFERROR(VLOOKUP($B128,'[1]DEN8.2'!$H$3:$J$159,2,FALSE),0)</f>
        <v>34</v>
      </c>
      <c r="T128" s="45">
        <f t="shared" si="94"/>
        <v>34</v>
      </c>
      <c r="U128" s="6">
        <f>IFERROR(VLOOKUP($B128,'[4]DEN8.2'!$H$3:$J$175,2,FALSE),0)</f>
        <v>38</v>
      </c>
      <c r="V128" s="57"/>
      <c r="W128" s="57"/>
      <c r="X128" s="131"/>
      <c r="Y128" s="5"/>
      <c r="Z128" s="98">
        <f>IFERROR(VLOOKUP($B128,'[4]ACT DEN8.2'!$H$3:$P$151,2,FALSE),0)</f>
        <v>0</v>
      </c>
      <c r="AA128" s="98">
        <f>IFERROR(VLOOKUP($B128,'[4]ACT DEN8.2'!$H$3:$P$151,3,FALSE),0)</f>
        <v>0</v>
      </c>
      <c r="AB128" s="98">
        <f>IFERROR(VLOOKUP($B128,'[4]ACT DEN8.2'!$H$3:$P$151,4,FALSE),0)</f>
        <v>0</v>
      </c>
      <c r="AC128" s="98">
        <f>IFERROR(VLOOKUP($B128,'[4]ACT DEN8.2'!$H$3:$P$151,5,FALSE),0)</f>
        <v>0</v>
      </c>
      <c r="AD128" s="98">
        <f>IFERROR(VLOOKUP($B128,'[4]ACT DEN8.2'!$H$3:$P$151,6,FALSE),0)</f>
        <v>0</v>
      </c>
      <c r="AE128" s="98">
        <f>IFERROR(VLOOKUP($B128,'[4]ACT DEN8.2'!$H$3:$P$151,7,FALSE),0)</f>
        <v>0</v>
      </c>
      <c r="AF128" s="98">
        <f>IFERROR(VLOOKUP($B128,'[4]ACT DEN8.2'!$H$3:$P$151,8,FALSE),0)</f>
        <v>0</v>
      </c>
      <c r="AG128" s="60"/>
      <c r="AH128" s="60"/>
      <c r="AI128" s="60"/>
      <c r="AJ128" s="2"/>
      <c r="AK128" s="2"/>
      <c r="AL128" s="6">
        <f t="shared" si="54"/>
        <v>0</v>
      </c>
      <c r="AM128" s="98">
        <f>IFERROR(VLOOKUP($B128,'[4]ACT DEN8.2'!$Z$3:$AH$126,2,FALSE),0)</f>
        <v>0</v>
      </c>
      <c r="AN128" s="98">
        <f>IFERROR(VLOOKUP($B128,'[4]ACT DEN8.2'!$Z$3:$AH$126,3,FALSE),0)</f>
        <v>0</v>
      </c>
      <c r="AO128" s="98">
        <f>IFERROR(VLOOKUP($B128,'[4]ACT DEN8.2'!$Z$3:$AH$126,4,FALSE),0)</f>
        <v>0</v>
      </c>
      <c r="AP128" s="98">
        <f>IFERROR(VLOOKUP($B128,'[4]ACT DEN8.2'!$Z$3:$AH$126,5,FALSE),0)</f>
        <v>0</v>
      </c>
      <c r="AQ128" s="98">
        <f>IFERROR(VLOOKUP($B128,'[4]ACT DEN8.2'!$Z$3:$AH$126,6,FALSE),0)</f>
        <v>0</v>
      </c>
      <c r="AR128" s="98">
        <f>IFERROR(VLOOKUP($B128,'[4]ACT DEN8.2'!$Z$3:$AH$126,7,FALSE),0)</f>
        <v>0</v>
      </c>
      <c r="AS128" s="98">
        <f>IFERROR(VLOOKUP($B128,'[4]ACT DEN8.2'!$Z$3:$AH$126,8,FALSE),0)</f>
        <v>0</v>
      </c>
      <c r="AT128" s="87"/>
      <c r="AU128" s="87"/>
      <c r="AV128" s="87"/>
      <c r="AW128" s="86"/>
      <c r="AX128" s="86"/>
      <c r="AY128" s="6">
        <f t="shared" si="55"/>
        <v>0</v>
      </c>
    </row>
    <row r="129" spans="1:51" ht="15" thickBot="1" x14ac:dyDescent="0.25">
      <c r="A129" s="94" t="s">
        <v>161</v>
      </c>
      <c r="B129" s="184" t="s">
        <v>155</v>
      </c>
      <c r="C129" s="59"/>
      <c r="D129" s="59"/>
      <c r="E129" s="98">
        <f>IFERROR(VLOOKUP($B129,'[4]NUM8.2'!$H$3:$P$174,2,FALSE),0)</f>
        <v>0</v>
      </c>
      <c r="F129" s="98">
        <f>IFERROR(VLOOKUP($B129,'[4]NUM8.2'!$H$3:$P$174,3,FALSE),0)</f>
        <v>0</v>
      </c>
      <c r="G129" s="98">
        <f>IFERROR(VLOOKUP($B129,'[4]NUM8.2'!$H$3:$P$174,4,FALSE),0)</f>
        <v>0</v>
      </c>
      <c r="H129" s="98">
        <f>IFERROR(VLOOKUP($B129,'[4]NUM8.2'!$H$3:$P$174,5,FALSE),0)</f>
        <v>0</v>
      </c>
      <c r="I129" s="98">
        <f>IFERROR(VLOOKUP($B129,'[4]NUM8.2'!$H$3:$P$174,6,FALSE),0)</f>
        <v>1</v>
      </c>
      <c r="J129" s="98">
        <f>IFERROR(VLOOKUP($B129,'[4]NUM8.2'!$H$3:$P$174,7,FALSE),0)</f>
        <v>1</v>
      </c>
      <c r="K129" s="98">
        <f>IFERROR(VLOOKUP($B129,'[4]NUM8.2'!$H$3:$P$174,8,FALSE),0)</f>
        <v>3</v>
      </c>
      <c r="L129" s="93"/>
      <c r="M129" s="93"/>
      <c r="N129" s="93"/>
      <c r="O129" s="93"/>
      <c r="P129" s="93"/>
      <c r="Q129" s="6">
        <f t="shared" si="93"/>
        <v>5</v>
      </c>
      <c r="S129" s="15">
        <f>IFERROR(VLOOKUP($B129,'[1]DEN8.2'!$H$3:$J$159,2,FALSE),0)</f>
        <v>16</v>
      </c>
      <c r="T129" s="45">
        <f t="shared" si="94"/>
        <v>16</v>
      </c>
      <c r="U129" s="6">
        <f>IFERROR(VLOOKUP($B129,'[4]DEN8.2'!$H$3:$J$175,2,FALSE),0)</f>
        <v>15</v>
      </c>
      <c r="V129" s="57"/>
      <c r="W129" s="57"/>
      <c r="X129" s="131"/>
      <c r="Y129" s="5"/>
      <c r="Z129" s="98">
        <f>IFERROR(VLOOKUP($B129,'[4]ACT DEN8.2'!$H$3:$P$151,2,FALSE),0)</f>
        <v>0</v>
      </c>
      <c r="AA129" s="98">
        <f>IFERROR(VLOOKUP($B129,'[4]ACT DEN8.2'!$H$3:$P$151,3,FALSE),0)</f>
        <v>0</v>
      </c>
      <c r="AB129" s="98">
        <f>IFERROR(VLOOKUP($B129,'[4]ACT DEN8.2'!$H$3:$P$151,4,FALSE),0)</f>
        <v>0</v>
      </c>
      <c r="AC129" s="98">
        <f>IFERROR(VLOOKUP($B129,'[4]ACT DEN8.2'!$H$3:$P$151,5,FALSE),0)</f>
        <v>0</v>
      </c>
      <c r="AD129" s="98">
        <f>IFERROR(VLOOKUP($B129,'[4]ACT DEN8.2'!$H$3:$P$151,6,FALSE),0)</f>
        <v>0</v>
      </c>
      <c r="AE129" s="98">
        <f>IFERROR(VLOOKUP($B129,'[4]ACT DEN8.2'!$H$3:$P$151,7,FALSE),0)</f>
        <v>0</v>
      </c>
      <c r="AF129" s="98">
        <f>IFERROR(VLOOKUP($B129,'[4]ACT DEN8.2'!$H$3:$P$151,8,FALSE),0)</f>
        <v>0</v>
      </c>
      <c r="AG129" s="87"/>
      <c r="AH129" s="87"/>
      <c r="AI129" s="87"/>
      <c r="AJ129" s="86"/>
      <c r="AK129" s="2"/>
      <c r="AL129" s="6">
        <f t="shared" si="54"/>
        <v>0</v>
      </c>
      <c r="AM129" s="98">
        <f>IFERROR(VLOOKUP($B129,'[4]ACT DEN8.2'!$Z$3:$AH$126,2,FALSE),0)</f>
        <v>0</v>
      </c>
      <c r="AN129" s="98">
        <f>IFERROR(VLOOKUP($B129,'[4]ACT DEN8.2'!$Z$3:$AH$126,3,FALSE),0)</f>
        <v>0</v>
      </c>
      <c r="AO129" s="98">
        <f>IFERROR(VLOOKUP($B129,'[4]ACT DEN8.2'!$Z$3:$AH$126,4,FALSE),0)</f>
        <v>0</v>
      </c>
      <c r="AP129" s="98">
        <f>IFERROR(VLOOKUP($B129,'[4]ACT DEN8.2'!$Z$3:$AH$126,5,FALSE),0)</f>
        <v>0</v>
      </c>
      <c r="AQ129" s="98">
        <f>IFERROR(VLOOKUP($B129,'[4]ACT DEN8.2'!$Z$3:$AH$126,6,FALSE),0)</f>
        <v>0</v>
      </c>
      <c r="AR129" s="98">
        <f>IFERROR(VLOOKUP($B129,'[4]ACT DEN8.2'!$Z$3:$AH$126,7,FALSE),0)</f>
        <v>0</v>
      </c>
      <c r="AS129" s="98">
        <f>IFERROR(VLOOKUP($B129,'[4]ACT DEN8.2'!$Z$3:$AH$126,8,FALSE),0)</f>
        <v>0</v>
      </c>
      <c r="AT129" s="87"/>
      <c r="AU129" s="87"/>
      <c r="AV129" s="87"/>
      <c r="AW129" s="86"/>
      <c r="AX129" s="86"/>
      <c r="AY129" s="6">
        <f t="shared" si="55"/>
        <v>0</v>
      </c>
    </row>
    <row r="130" spans="1:51" ht="15" thickBot="1" x14ac:dyDescent="0.25">
      <c r="A130" s="94" t="s">
        <v>161</v>
      </c>
      <c r="B130" s="184" t="s">
        <v>156</v>
      </c>
      <c r="C130" s="59"/>
      <c r="D130" s="59"/>
      <c r="E130" s="98">
        <f>IFERROR(VLOOKUP($B130,'[4]NUM8.2'!$H$3:$P$174,2,FALSE),0)</f>
        <v>1</v>
      </c>
      <c r="F130" s="98">
        <f>IFERROR(VLOOKUP($B130,'[4]NUM8.2'!$H$3:$P$174,3,FALSE),0)</f>
        <v>2</v>
      </c>
      <c r="G130" s="98">
        <f>IFERROR(VLOOKUP($B130,'[4]NUM8.2'!$H$3:$P$174,4,FALSE),0)</f>
        <v>1</v>
      </c>
      <c r="H130" s="98">
        <f>IFERROR(VLOOKUP($B130,'[4]NUM8.2'!$H$3:$P$174,5,FALSE),0)</f>
        <v>0</v>
      </c>
      <c r="I130" s="98">
        <f>IFERROR(VLOOKUP($B130,'[4]NUM8.2'!$H$3:$P$174,6,FALSE),0)</f>
        <v>0</v>
      </c>
      <c r="J130" s="98">
        <f>IFERROR(VLOOKUP($B130,'[4]NUM8.2'!$H$3:$P$174,7,FALSE),0)</f>
        <v>0</v>
      </c>
      <c r="K130" s="98">
        <f>IFERROR(VLOOKUP($B130,'[4]NUM8.2'!$H$3:$P$174,8,FALSE),0)</f>
        <v>3</v>
      </c>
      <c r="L130" s="93"/>
      <c r="M130" s="93"/>
      <c r="N130" s="93"/>
      <c r="O130" s="93"/>
      <c r="P130" s="93"/>
      <c r="Q130" s="6">
        <f t="shared" si="93"/>
        <v>7</v>
      </c>
      <c r="S130" s="15">
        <f>IFERROR(VLOOKUP($B130,'[1]DEN8.2'!$H$3:$J$159,2,FALSE),0)</f>
        <v>31</v>
      </c>
      <c r="T130" s="45">
        <f t="shared" si="94"/>
        <v>32</v>
      </c>
      <c r="U130" s="6">
        <f>IFERROR(VLOOKUP($B130,'[4]DEN8.2'!$H$3:$J$175,2,FALSE),0)</f>
        <v>35</v>
      </c>
      <c r="V130" s="57"/>
      <c r="W130" s="57"/>
      <c r="X130" s="131"/>
      <c r="Y130" s="5"/>
      <c r="Z130" s="98">
        <f>IFERROR(VLOOKUP($B130,'[4]ACT DEN8.2'!$H$3:$P$151,2,FALSE),0)</f>
        <v>1</v>
      </c>
      <c r="AA130" s="98">
        <f>IFERROR(VLOOKUP($B130,'[4]ACT DEN8.2'!$H$3:$P$151,3,FALSE),0)</f>
        <v>0</v>
      </c>
      <c r="AB130" s="98">
        <f>IFERROR(VLOOKUP($B130,'[4]ACT DEN8.2'!$H$3:$P$151,4,FALSE),0)</f>
        <v>0</v>
      </c>
      <c r="AC130" s="98">
        <f>IFERROR(VLOOKUP($B130,'[4]ACT DEN8.2'!$H$3:$P$151,5,FALSE),0)</f>
        <v>0</v>
      </c>
      <c r="AD130" s="98">
        <f>IFERROR(VLOOKUP($B130,'[4]ACT DEN8.2'!$H$3:$P$151,6,FALSE),0)</f>
        <v>1</v>
      </c>
      <c r="AE130" s="98">
        <f>IFERROR(VLOOKUP($B130,'[4]ACT DEN8.2'!$H$3:$P$151,7,FALSE),0)</f>
        <v>0</v>
      </c>
      <c r="AF130" s="98">
        <f>IFERROR(VLOOKUP($B130,'[4]ACT DEN8.2'!$H$3:$P$151,8,FALSE),0)</f>
        <v>0</v>
      </c>
      <c r="AG130" s="87"/>
      <c r="AH130" s="87"/>
      <c r="AI130" s="87"/>
      <c r="AJ130" s="86"/>
      <c r="AK130" s="2"/>
      <c r="AL130" s="6">
        <f t="shared" si="54"/>
        <v>2</v>
      </c>
      <c r="AM130" s="98">
        <f>IFERROR(VLOOKUP($B130,'[4]ACT DEN8.2'!$Z$3:$AH$126,2,FALSE),0)</f>
        <v>0</v>
      </c>
      <c r="AN130" s="98">
        <f>IFERROR(VLOOKUP($B130,'[4]ACT DEN8.2'!$Z$3:$AH$126,3,FALSE),0)</f>
        <v>0</v>
      </c>
      <c r="AO130" s="98">
        <f>IFERROR(VLOOKUP($B130,'[4]ACT DEN8.2'!$Z$3:$AH$126,4,FALSE),0)</f>
        <v>0</v>
      </c>
      <c r="AP130" s="98">
        <f>IFERROR(VLOOKUP($B130,'[4]ACT DEN8.2'!$Z$3:$AH$126,5,FALSE),0)</f>
        <v>0</v>
      </c>
      <c r="AQ130" s="98">
        <f>IFERROR(VLOOKUP($B130,'[4]ACT DEN8.2'!$Z$3:$AH$126,6,FALSE),0)</f>
        <v>0</v>
      </c>
      <c r="AR130" s="98">
        <f>IFERROR(VLOOKUP($B130,'[4]ACT DEN8.2'!$Z$3:$AH$126,7,FALSE),0)</f>
        <v>0</v>
      </c>
      <c r="AS130" s="98">
        <f>IFERROR(VLOOKUP($B130,'[4]ACT DEN8.2'!$Z$3:$AH$126,8,FALSE),0)</f>
        <v>0</v>
      </c>
      <c r="AT130" s="87"/>
      <c r="AU130" s="87"/>
      <c r="AV130" s="87"/>
      <c r="AW130" s="86"/>
      <c r="AX130" s="86"/>
      <c r="AY130" s="6">
        <f t="shared" si="55"/>
        <v>0</v>
      </c>
    </row>
    <row r="131" spans="1:51" ht="15" thickBot="1" x14ac:dyDescent="0.25">
      <c r="A131" s="94" t="s">
        <v>161</v>
      </c>
      <c r="B131" s="184" t="s">
        <v>157</v>
      </c>
      <c r="C131" s="59"/>
      <c r="D131" s="59"/>
      <c r="E131" s="98">
        <f>IFERROR(VLOOKUP($B131,'[4]NUM8.2'!$H$3:$P$174,2,FALSE),0)</f>
        <v>3</v>
      </c>
      <c r="F131" s="98">
        <f>IFERROR(VLOOKUP($B131,'[4]NUM8.2'!$H$3:$P$174,3,FALSE),0)</f>
        <v>1</v>
      </c>
      <c r="G131" s="98">
        <f>IFERROR(VLOOKUP($B131,'[4]NUM8.2'!$H$3:$P$174,4,FALSE),0)</f>
        <v>3</v>
      </c>
      <c r="H131" s="98">
        <f>IFERROR(VLOOKUP($B131,'[4]NUM8.2'!$H$3:$P$174,5,FALSE),0)</f>
        <v>1</v>
      </c>
      <c r="I131" s="98">
        <f>IFERROR(VLOOKUP($B131,'[4]NUM8.2'!$H$3:$P$174,6,FALSE),0)</f>
        <v>3</v>
      </c>
      <c r="J131" s="98">
        <f>IFERROR(VLOOKUP($B131,'[4]NUM8.2'!$H$3:$P$174,7,FALSE),0)</f>
        <v>6</v>
      </c>
      <c r="K131" s="98">
        <f>IFERROR(VLOOKUP($B131,'[4]NUM8.2'!$H$3:$P$174,8,FALSE),0)</f>
        <v>4</v>
      </c>
      <c r="L131" s="93"/>
      <c r="M131" s="93"/>
      <c r="N131" s="93"/>
      <c r="O131" s="93"/>
      <c r="P131" s="93"/>
      <c r="Q131" s="6">
        <f t="shared" si="93"/>
        <v>21</v>
      </c>
      <c r="S131" s="15">
        <f>IFERROR(VLOOKUP($B131,'[1]DEN8.2'!$H$3:$J$159,2,FALSE),0)</f>
        <v>38</v>
      </c>
      <c r="T131" s="45">
        <f t="shared" si="94"/>
        <v>37</v>
      </c>
      <c r="U131" s="6">
        <f>IFERROR(VLOOKUP($B131,'[4]DEN8.2'!$H$3:$J$175,2,FALSE),0)</f>
        <v>62</v>
      </c>
      <c r="V131" s="57"/>
      <c r="W131" s="57"/>
      <c r="X131" s="131"/>
      <c r="Y131" s="5"/>
      <c r="Z131" s="98">
        <f>IFERROR(VLOOKUP($B131,'[4]ACT DEN8.2'!$H$3:$P$151,2,FALSE),0)</f>
        <v>0</v>
      </c>
      <c r="AA131" s="98">
        <f>IFERROR(VLOOKUP($B131,'[4]ACT DEN8.2'!$H$3:$P$151,3,FALSE),0)</f>
        <v>0</v>
      </c>
      <c r="AB131" s="98">
        <f>IFERROR(VLOOKUP($B131,'[4]ACT DEN8.2'!$H$3:$P$151,4,FALSE),0)</f>
        <v>0</v>
      </c>
      <c r="AC131" s="98">
        <f>IFERROR(VLOOKUP($B131,'[4]ACT DEN8.2'!$H$3:$P$151,5,FALSE),0)</f>
        <v>0</v>
      </c>
      <c r="AD131" s="98">
        <f>IFERROR(VLOOKUP($B131,'[4]ACT DEN8.2'!$H$3:$P$151,6,FALSE),0)</f>
        <v>0</v>
      </c>
      <c r="AE131" s="98">
        <f>IFERROR(VLOOKUP($B131,'[4]ACT DEN8.2'!$H$3:$P$151,7,FALSE),0)</f>
        <v>0</v>
      </c>
      <c r="AF131" s="98">
        <f>IFERROR(VLOOKUP($B131,'[4]ACT DEN8.2'!$H$3:$P$151,8,FALSE),0)</f>
        <v>0</v>
      </c>
      <c r="AG131" s="87"/>
      <c r="AH131" s="87"/>
      <c r="AI131" s="87"/>
      <c r="AJ131" s="86"/>
      <c r="AK131" s="2"/>
      <c r="AL131" s="6">
        <f t="shared" si="54"/>
        <v>0</v>
      </c>
      <c r="AM131" s="98">
        <f>IFERROR(VLOOKUP($B131,'[4]ACT DEN8.2'!$Z$3:$AH$126,2,FALSE),0)</f>
        <v>0</v>
      </c>
      <c r="AN131" s="98">
        <f>IFERROR(VLOOKUP($B131,'[4]ACT DEN8.2'!$Z$3:$AH$126,3,FALSE),0)</f>
        <v>0</v>
      </c>
      <c r="AO131" s="98">
        <f>IFERROR(VLOOKUP($B131,'[4]ACT DEN8.2'!$Z$3:$AH$126,4,FALSE),0)</f>
        <v>1</v>
      </c>
      <c r="AP131" s="98">
        <f>IFERROR(VLOOKUP($B131,'[4]ACT DEN8.2'!$Z$3:$AH$126,5,FALSE),0)</f>
        <v>0</v>
      </c>
      <c r="AQ131" s="98">
        <f>IFERROR(VLOOKUP($B131,'[4]ACT DEN8.2'!$Z$3:$AH$126,6,FALSE),0)</f>
        <v>0</v>
      </c>
      <c r="AR131" s="98">
        <f>IFERROR(VLOOKUP($B131,'[4]ACT DEN8.2'!$Z$3:$AH$126,7,FALSE),0)</f>
        <v>0</v>
      </c>
      <c r="AS131" s="98">
        <f>IFERROR(VLOOKUP($B131,'[4]ACT DEN8.2'!$Z$3:$AH$126,8,FALSE),0)</f>
        <v>0</v>
      </c>
      <c r="AT131" s="87"/>
      <c r="AU131" s="87"/>
      <c r="AV131" s="87"/>
      <c r="AW131" s="86"/>
      <c r="AX131" s="86"/>
      <c r="AY131" s="6">
        <f t="shared" si="55"/>
        <v>1</v>
      </c>
    </row>
    <row r="132" spans="1:51" ht="15" thickBot="1" x14ac:dyDescent="0.25">
      <c r="A132" s="94" t="s">
        <v>161</v>
      </c>
      <c r="B132" s="184" t="s">
        <v>158</v>
      </c>
      <c r="C132" s="59"/>
      <c r="D132" s="59"/>
      <c r="E132" s="98">
        <f>IFERROR(VLOOKUP($B132,'[4]NUM8.2'!$H$3:$P$174,2,FALSE),0)</f>
        <v>0</v>
      </c>
      <c r="F132" s="98">
        <f>IFERROR(VLOOKUP($B132,'[4]NUM8.2'!$H$3:$P$174,3,FALSE),0)</f>
        <v>0</v>
      </c>
      <c r="G132" s="98">
        <f>IFERROR(VLOOKUP($B132,'[4]NUM8.2'!$H$3:$P$174,4,FALSE),0)</f>
        <v>0</v>
      </c>
      <c r="H132" s="98">
        <f>IFERROR(VLOOKUP($B132,'[4]NUM8.2'!$H$3:$P$174,5,FALSE),0)</f>
        <v>0</v>
      </c>
      <c r="I132" s="98">
        <f>IFERROR(VLOOKUP($B132,'[4]NUM8.2'!$H$3:$P$174,6,FALSE),0)</f>
        <v>0</v>
      </c>
      <c r="J132" s="98">
        <f>IFERROR(VLOOKUP($B132,'[4]NUM8.2'!$H$3:$P$174,7,FALSE),0)</f>
        <v>2</v>
      </c>
      <c r="K132" s="98">
        <f>IFERROR(VLOOKUP($B132,'[4]NUM8.2'!$H$3:$P$174,8,FALSE),0)</f>
        <v>2</v>
      </c>
      <c r="L132" s="93"/>
      <c r="M132" s="93"/>
      <c r="N132" s="93"/>
      <c r="O132" s="93"/>
      <c r="P132" s="93"/>
      <c r="Q132" s="6">
        <f t="shared" si="93"/>
        <v>4</v>
      </c>
      <c r="S132" s="15">
        <f>IFERROR(VLOOKUP($B132,'[1]DEN8.2'!$H$3:$J$159,2,FALSE),0)</f>
        <v>49</v>
      </c>
      <c r="T132" s="45">
        <f t="shared" si="94"/>
        <v>51</v>
      </c>
      <c r="U132" s="6">
        <f>IFERROR(VLOOKUP($B132,'[4]DEN8.2'!$H$3:$J$175,2,FALSE),0)</f>
        <v>51</v>
      </c>
      <c r="V132" s="57"/>
      <c r="W132" s="57"/>
      <c r="X132" s="131"/>
      <c r="Y132" s="5"/>
      <c r="Z132" s="98">
        <f>IFERROR(VLOOKUP($B132,'[4]ACT DEN8.2'!$H$3:$P$151,2,FALSE),0)</f>
        <v>0</v>
      </c>
      <c r="AA132" s="98">
        <f>IFERROR(VLOOKUP($B132,'[4]ACT DEN8.2'!$H$3:$P$151,3,FALSE),0)</f>
        <v>0</v>
      </c>
      <c r="AB132" s="98">
        <f>IFERROR(VLOOKUP($B132,'[4]ACT DEN8.2'!$H$3:$P$151,4,FALSE),0)</f>
        <v>1</v>
      </c>
      <c r="AC132" s="98">
        <f>IFERROR(VLOOKUP($B132,'[4]ACT DEN8.2'!$H$3:$P$151,5,FALSE),0)</f>
        <v>1</v>
      </c>
      <c r="AD132" s="98">
        <f>IFERROR(VLOOKUP($B132,'[4]ACT DEN8.2'!$H$3:$P$151,6,FALSE),0)</f>
        <v>0</v>
      </c>
      <c r="AE132" s="98">
        <f>IFERROR(VLOOKUP($B132,'[4]ACT DEN8.2'!$H$3:$P$151,7,FALSE),0)</f>
        <v>0</v>
      </c>
      <c r="AF132" s="98">
        <f>IFERROR(VLOOKUP($B132,'[4]ACT DEN8.2'!$H$3:$P$151,8,FALSE),0)</f>
        <v>0</v>
      </c>
      <c r="AG132" s="87"/>
      <c r="AH132" s="87"/>
      <c r="AI132" s="87"/>
      <c r="AJ132" s="91"/>
      <c r="AK132" s="61"/>
      <c r="AL132" s="6">
        <f t="shared" si="54"/>
        <v>2</v>
      </c>
      <c r="AM132" s="98">
        <f>IFERROR(VLOOKUP($B132,'[4]ACT DEN8.2'!$Z$3:$AH$126,2,FALSE),0)</f>
        <v>0</v>
      </c>
      <c r="AN132" s="98">
        <f>IFERROR(VLOOKUP($B132,'[4]ACT DEN8.2'!$Z$3:$AH$126,3,FALSE),0)</f>
        <v>0</v>
      </c>
      <c r="AO132" s="98">
        <f>IFERROR(VLOOKUP($B132,'[4]ACT DEN8.2'!$Z$3:$AH$126,4,FALSE),0)</f>
        <v>0</v>
      </c>
      <c r="AP132" s="98">
        <f>IFERROR(VLOOKUP($B132,'[4]ACT DEN8.2'!$Z$3:$AH$126,5,FALSE),0)</f>
        <v>0</v>
      </c>
      <c r="AQ132" s="98">
        <f>IFERROR(VLOOKUP($B132,'[4]ACT DEN8.2'!$Z$3:$AH$126,6,FALSE),0)</f>
        <v>0</v>
      </c>
      <c r="AR132" s="98">
        <f>IFERROR(VLOOKUP($B132,'[4]ACT DEN8.2'!$Z$3:$AH$126,7,FALSE),0)</f>
        <v>1</v>
      </c>
      <c r="AS132" s="98">
        <f>IFERROR(VLOOKUP($B132,'[4]ACT DEN8.2'!$Z$3:$AH$126,8,FALSE),0)</f>
        <v>0</v>
      </c>
      <c r="AT132" s="87"/>
      <c r="AU132" s="87"/>
      <c r="AV132" s="87"/>
      <c r="AW132" s="91"/>
      <c r="AX132" s="91"/>
      <c r="AY132" s="6">
        <f t="shared" si="55"/>
        <v>1</v>
      </c>
    </row>
    <row r="133" spans="1:51" ht="15" thickBot="1" x14ac:dyDescent="0.25">
      <c r="A133" s="94" t="s">
        <v>161</v>
      </c>
      <c r="B133" s="184" t="s">
        <v>159</v>
      </c>
      <c r="C133" s="59"/>
      <c r="D133" s="59"/>
      <c r="E133" s="98">
        <f>IFERROR(VLOOKUP($B133,'[4]NUM8.2'!$H$3:$P$174,2,FALSE),0)</f>
        <v>2</v>
      </c>
      <c r="F133" s="98">
        <f>IFERROR(VLOOKUP($B133,'[4]NUM8.2'!$H$3:$P$174,3,FALSE),0)</f>
        <v>1</v>
      </c>
      <c r="G133" s="98">
        <f>IFERROR(VLOOKUP($B133,'[4]NUM8.2'!$H$3:$P$174,4,FALSE),0)</f>
        <v>1</v>
      </c>
      <c r="H133" s="98">
        <f>IFERROR(VLOOKUP($B133,'[4]NUM8.2'!$H$3:$P$174,5,FALSE),0)</f>
        <v>2</v>
      </c>
      <c r="I133" s="98">
        <f>IFERROR(VLOOKUP($B133,'[4]NUM8.2'!$H$3:$P$174,6,FALSE),0)</f>
        <v>0</v>
      </c>
      <c r="J133" s="98">
        <f>IFERROR(VLOOKUP($B133,'[4]NUM8.2'!$H$3:$P$174,7,FALSE),0)</f>
        <v>0</v>
      </c>
      <c r="K133" s="98">
        <f>IFERROR(VLOOKUP($B133,'[4]NUM8.2'!$H$3:$P$174,8,FALSE),0)</f>
        <v>0</v>
      </c>
      <c r="L133" s="93"/>
      <c r="M133" s="93"/>
      <c r="N133" s="93"/>
      <c r="O133" s="93"/>
      <c r="P133" s="93"/>
      <c r="Q133" s="6">
        <f t="shared" si="93"/>
        <v>6</v>
      </c>
      <c r="S133" s="15">
        <f>IFERROR(VLOOKUP($B133,'[1]DEN8.2'!$H$3:$J$159,2,FALSE),0)</f>
        <v>17</v>
      </c>
      <c r="T133" s="45">
        <f t="shared" si="94"/>
        <v>18</v>
      </c>
      <c r="U133" s="6">
        <f>IFERROR(VLOOKUP($B133,'[4]DEN8.2'!$H$3:$J$175,2,FALSE),0)</f>
        <v>16</v>
      </c>
      <c r="V133" s="57"/>
      <c r="W133" s="57"/>
      <c r="X133" s="131"/>
      <c r="Y133" s="5"/>
      <c r="Z133" s="98">
        <f>IFERROR(VLOOKUP($B133,'[4]ACT DEN8.2'!$H$3:$P$151,2,FALSE),0)</f>
        <v>0</v>
      </c>
      <c r="AA133" s="98">
        <f>IFERROR(VLOOKUP($B133,'[4]ACT DEN8.2'!$H$3:$P$151,3,FALSE),0)</f>
        <v>0</v>
      </c>
      <c r="AB133" s="98">
        <f>IFERROR(VLOOKUP($B133,'[4]ACT DEN8.2'!$H$3:$P$151,4,FALSE),0)</f>
        <v>0</v>
      </c>
      <c r="AC133" s="98">
        <f>IFERROR(VLOOKUP($B133,'[4]ACT DEN8.2'!$H$3:$P$151,5,FALSE),0)</f>
        <v>1</v>
      </c>
      <c r="AD133" s="98">
        <f>IFERROR(VLOOKUP($B133,'[4]ACT DEN8.2'!$H$3:$P$151,6,FALSE),0)</f>
        <v>0</v>
      </c>
      <c r="AE133" s="98">
        <f>IFERROR(VLOOKUP($B133,'[4]ACT DEN8.2'!$H$3:$P$151,7,FALSE),0)</f>
        <v>0</v>
      </c>
      <c r="AF133" s="98">
        <f>IFERROR(VLOOKUP($B133,'[4]ACT DEN8.2'!$H$3:$P$151,8,FALSE),0)</f>
        <v>0</v>
      </c>
      <c r="AG133" s="87"/>
      <c r="AH133" s="87"/>
      <c r="AI133" s="87"/>
      <c r="AJ133" s="91"/>
      <c r="AK133" s="61"/>
      <c r="AL133" s="6">
        <f t="shared" si="54"/>
        <v>1</v>
      </c>
      <c r="AM133" s="98">
        <f>IFERROR(VLOOKUP($B133,'[4]ACT DEN8.2'!$Z$3:$AH$126,2,FALSE),0)</f>
        <v>0</v>
      </c>
      <c r="AN133" s="98">
        <f>IFERROR(VLOOKUP($B133,'[4]ACT DEN8.2'!$Z$3:$AH$126,3,FALSE),0)</f>
        <v>0</v>
      </c>
      <c r="AO133" s="98">
        <f>IFERROR(VLOOKUP($B133,'[4]ACT DEN8.2'!$Z$3:$AH$126,4,FALSE),0)</f>
        <v>0</v>
      </c>
      <c r="AP133" s="98">
        <f>IFERROR(VLOOKUP($B133,'[4]ACT DEN8.2'!$Z$3:$AH$126,5,FALSE),0)</f>
        <v>0</v>
      </c>
      <c r="AQ133" s="98">
        <f>IFERROR(VLOOKUP($B133,'[4]ACT DEN8.2'!$Z$3:$AH$126,6,FALSE),0)</f>
        <v>0</v>
      </c>
      <c r="AR133" s="98">
        <f>IFERROR(VLOOKUP($B133,'[4]ACT DEN8.2'!$Z$3:$AH$126,7,FALSE),0)</f>
        <v>0</v>
      </c>
      <c r="AS133" s="98">
        <f>IFERROR(VLOOKUP($B133,'[4]ACT DEN8.2'!$Z$3:$AH$126,8,FALSE),0)</f>
        <v>0</v>
      </c>
      <c r="AT133" s="87"/>
      <c r="AU133" s="87"/>
      <c r="AV133" s="87"/>
      <c r="AW133" s="91"/>
      <c r="AX133" s="91"/>
      <c r="AY133" s="6">
        <f t="shared" si="55"/>
        <v>0</v>
      </c>
    </row>
    <row r="134" spans="1:51" ht="15" thickBot="1" x14ac:dyDescent="0.25">
      <c r="A134" s="94" t="s">
        <v>161</v>
      </c>
      <c r="B134" s="184" t="s">
        <v>160</v>
      </c>
      <c r="C134" s="59"/>
      <c r="D134" s="59"/>
      <c r="E134" s="98">
        <f>IFERROR(VLOOKUP($B134,'[4]NUM8.2'!$H$3:$P$174,2,FALSE),0)</f>
        <v>0</v>
      </c>
      <c r="F134" s="98">
        <f>IFERROR(VLOOKUP($B134,'[4]NUM8.2'!$H$3:$P$174,3,FALSE),0)</f>
        <v>0</v>
      </c>
      <c r="G134" s="98">
        <f>IFERROR(VLOOKUP($B134,'[4]NUM8.2'!$H$3:$P$174,4,FALSE),0)</f>
        <v>0</v>
      </c>
      <c r="H134" s="98">
        <f>IFERROR(VLOOKUP($B134,'[4]NUM8.2'!$H$3:$P$174,5,FALSE),0)</f>
        <v>0</v>
      </c>
      <c r="I134" s="98">
        <f>IFERROR(VLOOKUP($B134,'[4]NUM8.2'!$H$3:$P$174,6,FALSE),0)</f>
        <v>0</v>
      </c>
      <c r="J134" s="98">
        <f>IFERROR(VLOOKUP($B134,'[4]NUM8.2'!$H$3:$P$174,7,FALSE),0)</f>
        <v>0</v>
      </c>
      <c r="K134" s="98">
        <f>IFERROR(VLOOKUP($B134,'[4]NUM8.2'!$H$3:$P$174,8,FALSE),0)</f>
        <v>2</v>
      </c>
      <c r="L134" s="93"/>
      <c r="M134" s="93"/>
      <c r="N134" s="93"/>
      <c r="O134" s="93"/>
      <c r="P134" s="93"/>
      <c r="Q134" s="6">
        <f t="shared" si="93"/>
        <v>2</v>
      </c>
      <c r="S134" s="15">
        <f>IFERROR(VLOOKUP($B134,'[1]DEN8.2'!$H$3:$J$159,2,FALSE),0)</f>
        <v>21</v>
      </c>
      <c r="T134" s="45">
        <f t="shared" si="94"/>
        <v>21</v>
      </c>
      <c r="U134" s="6">
        <f>IFERROR(VLOOKUP($B134,'[4]DEN8.2'!$H$3:$J$175,2,FALSE),0)</f>
        <v>19</v>
      </c>
      <c r="V134" s="57"/>
      <c r="W134" s="57"/>
      <c r="X134" s="131"/>
      <c r="Y134" s="5"/>
      <c r="Z134" s="98">
        <f>IFERROR(VLOOKUP($B134,'[4]ACT DEN8.2'!$H$3:$P$151,2,FALSE),0)</f>
        <v>0</v>
      </c>
      <c r="AA134" s="98">
        <f>IFERROR(VLOOKUP($B134,'[4]ACT DEN8.2'!$H$3:$P$151,3,FALSE),0)</f>
        <v>0</v>
      </c>
      <c r="AB134" s="98">
        <f>IFERROR(VLOOKUP($B134,'[4]ACT DEN8.2'!$H$3:$P$151,4,FALSE),0)</f>
        <v>0</v>
      </c>
      <c r="AC134" s="98">
        <f>IFERROR(VLOOKUP($B134,'[4]ACT DEN8.2'!$H$3:$P$151,5,FALSE),0)</f>
        <v>0</v>
      </c>
      <c r="AD134" s="98">
        <f>IFERROR(VLOOKUP($B134,'[4]ACT DEN8.2'!$H$3:$P$151,6,FALSE),0)</f>
        <v>0</v>
      </c>
      <c r="AE134" s="98">
        <f>IFERROR(VLOOKUP($B134,'[4]ACT DEN8.2'!$H$3:$P$151,7,FALSE),0)</f>
        <v>0</v>
      </c>
      <c r="AF134" s="98">
        <f>IFERROR(VLOOKUP($B134,'[4]ACT DEN8.2'!$H$3:$P$151,8,FALSE),0)</f>
        <v>1</v>
      </c>
      <c r="AG134" s="87"/>
      <c r="AH134" s="87"/>
      <c r="AI134" s="87"/>
      <c r="AJ134" s="91"/>
      <c r="AK134" s="61"/>
      <c r="AL134" s="6">
        <f t="shared" si="54"/>
        <v>1</v>
      </c>
      <c r="AM134" s="98">
        <f>IFERROR(VLOOKUP($B134,'[4]ACT DEN8.2'!$Z$3:$AH$126,2,FALSE),0)</f>
        <v>0</v>
      </c>
      <c r="AN134" s="98">
        <f>IFERROR(VLOOKUP($B134,'[4]ACT DEN8.2'!$Z$3:$AH$126,3,FALSE),0)</f>
        <v>0</v>
      </c>
      <c r="AO134" s="98">
        <f>IFERROR(VLOOKUP($B134,'[4]ACT DEN8.2'!$Z$3:$AH$126,4,FALSE),0)</f>
        <v>0</v>
      </c>
      <c r="AP134" s="98">
        <f>IFERROR(VLOOKUP($B134,'[4]ACT DEN8.2'!$Z$3:$AH$126,5,FALSE),0)</f>
        <v>0</v>
      </c>
      <c r="AQ134" s="98">
        <f>IFERROR(VLOOKUP($B134,'[4]ACT DEN8.2'!$Z$3:$AH$126,6,FALSE),0)</f>
        <v>0</v>
      </c>
      <c r="AR134" s="98">
        <f>IFERROR(VLOOKUP($B134,'[4]ACT DEN8.2'!$Z$3:$AH$126,7,FALSE),0)</f>
        <v>1</v>
      </c>
      <c r="AS134" s="98">
        <f>IFERROR(VLOOKUP($B134,'[4]ACT DEN8.2'!$Z$3:$AH$126,8,FALSE),0)</f>
        <v>0</v>
      </c>
      <c r="AT134" s="87"/>
      <c r="AU134" s="87"/>
      <c r="AV134" s="87"/>
      <c r="AW134" s="91"/>
      <c r="AX134" s="91"/>
      <c r="AY134" s="6">
        <f t="shared" si="55"/>
        <v>1</v>
      </c>
    </row>
    <row r="135" spans="1:51" s="61" customFormat="1" ht="15" thickBot="1" x14ac:dyDescent="0.25">
      <c r="A135" s="351" t="s">
        <v>183</v>
      </c>
      <c r="B135" s="352"/>
      <c r="C135" s="276">
        <f>+D135/Metas!M71</f>
        <v>0.78662754139593383</v>
      </c>
      <c r="D135" s="17">
        <f>+Q135/R135</f>
        <v>0.11022997620935765</v>
      </c>
      <c r="E135" s="12">
        <f t="shared" ref="E135:P135" si="95">SUM(E122:E134)</f>
        <v>15</v>
      </c>
      <c r="F135" s="12">
        <f t="shared" si="95"/>
        <v>52</v>
      </c>
      <c r="G135" s="12">
        <f t="shared" si="95"/>
        <v>34</v>
      </c>
      <c r="H135" s="12">
        <f t="shared" si="95"/>
        <v>23</v>
      </c>
      <c r="I135" s="12">
        <f t="shared" ref="I135:J135" si="96">SUM(I122:I134)</f>
        <v>19</v>
      </c>
      <c r="J135" s="12">
        <f t="shared" si="96"/>
        <v>64</v>
      </c>
      <c r="K135" s="12">
        <f t="shared" ref="K135" si="97">SUM(K122:K134)</f>
        <v>71</v>
      </c>
      <c r="L135" s="12">
        <f t="shared" si="95"/>
        <v>0</v>
      </c>
      <c r="M135" s="12">
        <f t="shared" si="95"/>
        <v>0</v>
      </c>
      <c r="N135" s="12">
        <f t="shared" si="95"/>
        <v>0</v>
      </c>
      <c r="O135" s="12">
        <f t="shared" si="95"/>
        <v>0</v>
      </c>
      <c r="P135" s="132">
        <f t="shared" si="95"/>
        <v>0</v>
      </c>
      <c r="Q135" s="12">
        <f>SUM(Q122:Q134)</f>
        <v>278</v>
      </c>
      <c r="R135" s="13">
        <f>+Y135-U135</f>
        <v>2522</v>
      </c>
      <c r="S135" s="12">
        <f t="shared" ref="S135:X135" si="98">SUM(S122:S134)</f>
        <v>1223</v>
      </c>
      <c r="T135" s="12">
        <f t="shared" si="98"/>
        <v>1277</v>
      </c>
      <c r="U135" s="12">
        <f t="shared" si="98"/>
        <v>1320</v>
      </c>
      <c r="V135" s="11">
        <f t="shared" si="98"/>
        <v>0</v>
      </c>
      <c r="W135" s="42">
        <f t="shared" si="98"/>
        <v>0</v>
      </c>
      <c r="X135" s="42">
        <f t="shared" si="98"/>
        <v>0</v>
      </c>
      <c r="Y135" s="14">
        <v>3842</v>
      </c>
      <c r="Z135" s="11">
        <f>SUM(Z122:Z134)</f>
        <v>20</v>
      </c>
      <c r="AA135" s="11">
        <f t="shared" ref="AA135:AK135" si="99">SUM(AA122:AA134)</f>
        <v>14</v>
      </c>
      <c r="AB135" s="11">
        <f t="shared" si="99"/>
        <v>19</v>
      </c>
      <c r="AC135" s="11">
        <f t="shared" si="99"/>
        <v>7</v>
      </c>
      <c r="AD135" s="11">
        <f t="shared" ref="AD135" si="100">SUM(AD122:AD134)</f>
        <v>10</v>
      </c>
      <c r="AE135" s="11">
        <f t="shared" si="99"/>
        <v>9</v>
      </c>
      <c r="AF135" s="11">
        <f t="shared" si="99"/>
        <v>11</v>
      </c>
      <c r="AG135" s="11">
        <f t="shared" si="99"/>
        <v>0</v>
      </c>
      <c r="AH135" s="11">
        <f t="shared" si="99"/>
        <v>0</v>
      </c>
      <c r="AI135" s="11">
        <f t="shared" si="99"/>
        <v>0</v>
      </c>
      <c r="AJ135" s="11">
        <f t="shared" si="99"/>
        <v>0</v>
      </c>
      <c r="AK135" s="11">
        <f t="shared" si="99"/>
        <v>0</v>
      </c>
      <c r="AL135" s="11">
        <f t="shared" si="54"/>
        <v>90</v>
      </c>
      <c r="AM135" s="11">
        <f t="shared" ref="AM135:AX135" si="101">SUM(AM122:AM134)</f>
        <v>1</v>
      </c>
      <c r="AN135" s="11">
        <f t="shared" si="101"/>
        <v>3</v>
      </c>
      <c r="AO135" s="11">
        <f t="shared" si="101"/>
        <v>2</v>
      </c>
      <c r="AP135" s="11">
        <f t="shared" si="101"/>
        <v>0</v>
      </c>
      <c r="AQ135" s="11">
        <f t="shared" ref="AQ135" si="102">SUM(AQ122:AQ134)</f>
        <v>3</v>
      </c>
      <c r="AR135" s="11">
        <f t="shared" si="101"/>
        <v>4</v>
      </c>
      <c r="AS135" s="11">
        <f t="shared" si="101"/>
        <v>5</v>
      </c>
      <c r="AT135" s="11">
        <f t="shared" si="101"/>
        <v>0</v>
      </c>
      <c r="AU135" s="11">
        <f t="shared" si="101"/>
        <v>0</v>
      </c>
      <c r="AV135" s="11">
        <f t="shared" si="101"/>
        <v>0</v>
      </c>
      <c r="AW135" s="11">
        <f t="shared" si="101"/>
        <v>0</v>
      </c>
      <c r="AX135" s="11">
        <f t="shared" si="101"/>
        <v>0</v>
      </c>
      <c r="AY135" s="11">
        <f t="shared" si="55"/>
        <v>18</v>
      </c>
    </row>
    <row r="136" spans="1:51" ht="15" thickBot="1" x14ac:dyDescent="0.25">
      <c r="A136" s="94" t="s">
        <v>166</v>
      </c>
      <c r="B136" s="184" t="s">
        <v>162</v>
      </c>
      <c r="C136" s="59"/>
      <c r="D136" s="59"/>
      <c r="E136" s="98">
        <f>IFERROR(VLOOKUP($B136,'[4]NUM8.2'!$H$3:$P$174,2,FALSE),0)</f>
        <v>0</v>
      </c>
      <c r="F136" s="98">
        <f>IFERROR(VLOOKUP($B136,'[4]NUM8.2'!$H$3:$P$174,3,FALSE),0)</f>
        <v>25</v>
      </c>
      <c r="G136" s="98">
        <f>IFERROR(VLOOKUP($B136,'[4]NUM8.2'!$H$3:$P$174,4,FALSE),0)</f>
        <v>1</v>
      </c>
      <c r="H136" s="98">
        <f>IFERROR(VLOOKUP($B136,'[4]NUM8.2'!$H$3:$P$174,5,FALSE),0)</f>
        <v>42</v>
      </c>
      <c r="I136" s="98">
        <f>IFERROR(VLOOKUP($B136,'[4]NUM8.2'!$H$3:$P$174,6,FALSE),0)</f>
        <v>14</v>
      </c>
      <c r="J136" s="98">
        <f>IFERROR(VLOOKUP($B136,'[4]NUM8.2'!$H$3:$P$174,7,FALSE),0)</f>
        <v>8</v>
      </c>
      <c r="K136" s="98">
        <f>IFERROR(VLOOKUP($B136,'[4]NUM8.2'!$H$3:$P$174,8,FALSE),0)</f>
        <v>9</v>
      </c>
      <c r="L136" s="93"/>
      <c r="M136" s="93"/>
      <c r="N136" s="93"/>
      <c r="O136" s="93"/>
      <c r="P136" s="93"/>
      <c r="Q136" s="6">
        <f t="shared" ref="Q136:Q147" si="103">SUM(E136:P136)</f>
        <v>99</v>
      </c>
      <c r="S136" s="15">
        <f>IFERROR(VLOOKUP($B136,'[1]DEN8.2'!$H$3:$J$159,2,FALSE),0)</f>
        <v>589</v>
      </c>
      <c r="T136" s="45">
        <f t="shared" ref="T136:T139" si="104">+S136+(Z136+AA136+AB136+AC136)-(AM136+AN136+AO136+AP136)</f>
        <v>634</v>
      </c>
      <c r="U136" s="6">
        <f>IFERROR(VLOOKUP($B136,'[4]DEN8.2'!$H$3:$J$175,2,FALSE),0)</f>
        <v>594</v>
      </c>
      <c r="V136" s="57"/>
      <c r="W136" s="57"/>
      <c r="X136" s="131"/>
      <c r="Y136" s="5"/>
      <c r="Z136" s="98">
        <f>IFERROR(VLOOKUP($B136,'[4]ACT DEN8.2'!$H$3:$P$151,2,FALSE),0)</f>
        <v>12</v>
      </c>
      <c r="AA136" s="98">
        <f>IFERROR(VLOOKUP($B136,'[4]ACT DEN8.2'!$H$3:$P$151,3,FALSE),0)</f>
        <v>6</v>
      </c>
      <c r="AB136" s="98">
        <f>IFERROR(VLOOKUP($B136,'[4]ACT DEN8.2'!$H$3:$P$151,4,FALSE),0)</f>
        <v>13</v>
      </c>
      <c r="AC136" s="98">
        <f>IFERROR(VLOOKUP($B136,'[4]ACT DEN8.2'!$H$3:$P$151,5,FALSE),0)</f>
        <v>16</v>
      </c>
      <c r="AD136" s="98">
        <f>IFERROR(VLOOKUP($B136,'[4]ACT DEN8.2'!$H$3:$P$151,6,FALSE),0)</f>
        <v>7</v>
      </c>
      <c r="AE136" s="98">
        <f>IFERROR(VLOOKUP($B136,'[4]ACT DEN8.2'!$H$3:$P$151,7,FALSE),0)</f>
        <v>13</v>
      </c>
      <c r="AF136" s="98">
        <f>IFERROR(VLOOKUP($B136,'[4]ACT DEN8.2'!$H$3:$P$151,8,FALSE),0)</f>
        <v>6</v>
      </c>
      <c r="AG136" s="96"/>
      <c r="AH136" s="96"/>
      <c r="AI136" s="96"/>
      <c r="AJ136" s="96"/>
      <c r="AK136" s="66"/>
      <c r="AL136" s="6">
        <f t="shared" si="54"/>
        <v>73</v>
      </c>
      <c r="AM136" s="98">
        <f>IFERROR(VLOOKUP($B136,'[4]ACT DEN8.2'!$Z$3:$AH$126,2,FALSE),0)</f>
        <v>2</v>
      </c>
      <c r="AN136" s="98">
        <f>IFERROR(VLOOKUP($B136,'[4]ACT DEN8.2'!$Z$3:$AH$126,3,FALSE),0)</f>
        <v>0</v>
      </c>
      <c r="AO136" s="98">
        <f>IFERROR(VLOOKUP($B136,'[4]ACT DEN8.2'!$Z$3:$AH$126,4,FALSE),0)</f>
        <v>0</v>
      </c>
      <c r="AP136" s="98">
        <f>IFERROR(VLOOKUP($B136,'[4]ACT DEN8.2'!$Z$3:$AH$126,5,FALSE),0)</f>
        <v>0</v>
      </c>
      <c r="AQ136" s="98">
        <f>IFERROR(VLOOKUP($B136,'[4]ACT DEN8.2'!$Z$3:$AH$126,6,FALSE),0)</f>
        <v>0</v>
      </c>
      <c r="AR136" s="98">
        <f>IFERROR(VLOOKUP($B136,'[4]ACT DEN8.2'!$Z$3:$AH$126,7,FALSE),0)</f>
        <v>1</v>
      </c>
      <c r="AS136" s="98">
        <f>IFERROR(VLOOKUP($B136,'[4]ACT DEN8.2'!$Z$3:$AH$126,8,FALSE),0)</f>
        <v>0</v>
      </c>
      <c r="AT136" s="96"/>
      <c r="AU136" s="96"/>
      <c r="AV136" s="97"/>
      <c r="AW136" s="97"/>
      <c r="AX136" s="97"/>
      <c r="AY136" s="6">
        <f t="shared" si="55"/>
        <v>3</v>
      </c>
    </row>
    <row r="137" spans="1:51" ht="15" thickBot="1" x14ac:dyDescent="0.25">
      <c r="A137" s="94" t="s">
        <v>166</v>
      </c>
      <c r="B137" s="184" t="s">
        <v>163</v>
      </c>
      <c r="C137" s="59"/>
      <c r="D137" s="59"/>
      <c r="E137" s="98">
        <f>IFERROR(VLOOKUP($B137,'[4]NUM8.2'!$H$3:$P$174,2,FALSE),0)</f>
        <v>0</v>
      </c>
      <c r="F137" s="98">
        <f>IFERROR(VLOOKUP($B137,'[4]NUM8.2'!$H$3:$P$174,3,FALSE),0)</f>
        <v>0</v>
      </c>
      <c r="G137" s="98">
        <f>IFERROR(VLOOKUP($B137,'[4]NUM8.2'!$H$3:$P$174,4,FALSE),0)</f>
        <v>0</v>
      </c>
      <c r="H137" s="98">
        <f>IFERROR(VLOOKUP($B137,'[4]NUM8.2'!$H$3:$P$174,5,FALSE),0)</f>
        <v>0</v>
      </c>
      <c r="I137" s="98">
        <f>IFERROR(VLOOKUP($B137,'[4]NUM8.2'!$H$3:$P$174,6,FALSE),0)</f>
        <v>0</v>
      </c>
      <c r="J137" s="98">
        <f>IFERROR(VLOOKUP($B137,'[4]NUM8.2'!$H$3:$P$174,7,FALSE),0)</f>
        <v>0</v>
      </c>
      <c r="K137" s="98">
        <f>IFERROR(VLOOKUP($B137,'[4]NUM8.2'!$H$3:$P$174,8,FALSE),0)</f>
        <v>3</v>
      </c>
      <c r="L137" s="93"/>
      <c r="M137" s="93"/>
      <c r="N137" s="93"/>
      <c r="O137" s="93"/>
      <c r="P137" s="93"/>
      <c r="Q137" s="6">
        <f t="shared" si="103"/>
        <v>3</v>
      </c>
      <c r="S137" s="47">
        <f>IFERROR(VLOOKUP($B137,'[1]DEN8.2'!$H$3:$J$159,2,FALSE),0)</f>
        <v>91</v>
      </c>
      <c r="T137" s="45">
        <f t="shared" si="104"/>
        <v>91</v>
      </c>
      <c r="U137" s="6">
        <f>IFERROR(VLOOKUP($B137,'[4]DEN8.2'!$H$3:$J$175,2,FALSE),0)</f>
        <v>79</v>
      </c>
      <c r="V137" s="57"/>
      <c r="W137" s="57"/>
      <c r="X137" s="131"/>
      <c r="Y137" s="5"/>
      <c r="Z137" s="98">
        <f>IFERROR(VLOOKUP($B137,'[4]ACT DEN8.2'!$H$3:$P$151,2,FALSE),0)</f>
        <v>0</v>
      </c>
      <c r="AA137" s="98">
        <f>IFERROR(VLOOKUP($B137,'[4]ACT DEN8.2'!$H$3:$P$151,3,FALSE),0)</f>
        <v>0</v>
      </c>
      <c r="AB137" s="98">
        <f>IFERROR(VLOOKUP($B137,'[4]ACT DEN8.2'!$H$3:$P$151,4,FALSE),0)</f>
        <v>2</v>
      </c>
      <c r="AC137" s="98">
        <f>IFERROR(VLOOKUP($B137,'[4]ACT DEN8.2'!$H$3:$P$151,5,FALSE),0)</f>
        <v>0</v>
      </c>
      <c r="AD137" s="98">
        <f>IFERROR(VLOOKUP($B137,'[4]ACT DEN8.2'!$H$3:$P$151,6,FALSE),0)</f>
        <v>1</v>
      </c>
      <c r="AE137" s="98">
        <f>IFERROR(VLOOKUP($B137,'[4]ACT DEN8.2'!$H$3:$P$151,7,FALSE),0)</f>
        <v>0</v>
      </c>
      <c r="AF137" s="98">
        <f>IFERROR(VLOOKUP($B137,'[4]ACT DEN8.2'!$H$3:$P$151,8,FALSE),0)</f>
        <v>0</v>
      </c>
      <c r="AG137" s="93"/>
      <c r="AH137" s="93"/>
      <c r="AI137" s="93"/>
      <c r="AJ137" s="93"/>
      <c r="AL137" s="6">
        <f t="shared" si="54"/>
        <v>3</v>
      </c>
      <c r="AM137" s="98">
        <f>IFERROR(VLOOKUP($B137,'[4]ACT DEN8.2'!$Z$3:$AH$126,2,FALSE),0)</f>
        <v>0</v>
      </c>
      <c r="AN137" s="98">
        <f>IFERROR(VLOOKUP($B137,'[4]ACT DEN8.2'!$Z$3:$AH$126,3,FALSE),0)</f>
        <v>0</v>
      </c>
      <c r="AO137" s="98">
        <f>IFERROR(VLOOKUP($B137,'[4]ACT DEN8.2'!$Z$3:$AH$126,4,FALSE),0)</f>
        <v>1</v>
      </c>
      <c r="AP137" s="98">
        <f>IFERROR(VLOOKUP($B137,'[4]ACT DEN8.2'!$Z$3:$AH$126,5,FALSE),0)</f>
        <v>1</v>
      </c>
      <c r="AQ137" s="98">
        <f>IFERROR(VLOOKUP($B137,'[4]ACT DEN8.2'!$Z$3:$AH$126,6,FALSE),0)</f>
        <v>0</v>
      </c>
      <c r="AR137" s="98">
        <f>IFERROR(VLOOKUP($B137,'[4]ACT DEN8.2'!$Z$3:$AH$126,7,FALSE),0)</f>
        <v>0</v>
      </c>
      <c r="AS137" s="98">
        <f>IFERROR(VLOOKUP($B137,'[4]ACT DEN8.2'!$Z$3:$AH$126,8,FALSE),0)</f>
        <v>0</v>
      </c>
      <c r="AT137" s="93"/>
      <c r="AU137" s="93"/>
      <c r="AV137" s="93"/>
      <c r="AW137" s="93"/>
      <c r="AX137" s="93"/>
      <c r="AY137" s="6">
        <f t="shared" si="55"/>
        <v>2</v>
      </c>
    </row>
    <row r="138" spans="1:51" ht="15" thickBot="1" x14ac:dyDescent="0.25">
      <c r="A138" s="94" t="s">
        <v>166</v>
      </c>
      <c r="B138" s="184" t="s">
        <v>164</v>
      </c>
      <c r="C138" s="59"/>
      <c r="D138" s="59"/>
      <c r="E138" s="98">
        <f>IFERROR(VLOOKUP($B138,'[4]NUM8.2'!$H$3:$P$174,2,FALSE),0)</f>
        <v>0</v>
      </c>
      <c r="F138" s="98">
        <f>IFERROR(VLOOKUP($B138,'[4]NUM8.2'!$H$3:$P$174,3,FALSE),0)</f>
        <v>0</v>
      </c>
      <c r="G138" s="98">
        <f>IFERROR(VLOOKUP($B138,'[4]NUM8.2'!$H$3:$P$174,4,FALSE),0)</f>
        <v>0</v>
      </c>
      <c r="H138" s="98">
        <f>IFERROR(VLOOKUP($B138,'[4]NUM8.2'!$H$3:$P$174,5,FALSE),0)</f>
        <v>0</v>
      </c>
      <c r="I138" s="98">
        <f>IFERROR(VLOOKUP($B138,'[4]NUM8.2'!$H$3:$P$174,6,FALSE),0)</f>
        <v>0</v>
      </c>
      <c r="J138" s="98">
        <f>IFERROR(VLOOKUP($B138,'[4]NUM8.2'!$H$3:$P$174,7,FALSE),0)</f>
        <v>0</v>
      </c>
      <c r="K138" s="98">
        <f>IFERROR(VLOOKUP($B138,'[4]NUM8.2'!$H$3:$P$174,8,FALSE),0)</f>
        <v>0</v>
      </c>
      <c r="L138" s="93"/>
      <c r="M138" s="93"/>
      <c r="N138" s="93"/>
      <c r="O138" s="93"/>
      <c r="P138" s="93"/>
      <c r="Q138" s="6">
        <f t="shared" si="103"/>
        <v>0</v>
      </c>
      <c r="S138" s="47">
        <f>IFERROR(VLOOKUP($B138,'[1]DEN8.2'!$H$3:$J$159,2,FALSE),0)</f>
        <v>12</v>
      </c>
      <c r="T138" s="45">
        <f t="shared" si="104"/>
        <v>12</v>
      </c>
      <c r="U138" s="6">
        <f>IFERROR(VLOOKUP($B138,'[4]DEN8.2'!$H$3:$J$175,2,FALSE),0)</f>
        <v>8</v>
      </c>
      <c r="V138" s="57"/>
      <c r="W138" s="57"/>
      <c r="X138" s="131"/>
      <c r="Y138" s="5"/>
      <c r="Z138" s="98">
        <f>IFERROR(VLOOKUP($B138,'[4]ACT DEN8.2'!$H$3:$P$151,2,FALSE),0)</f>
        <v>0</v>
      </c>
      <c r="AA138" s="98">
        <f>IFERROR(VLOOKUP($B138,'[4]ACT DEN8.2'!$H$3:$P$151,3,FALSE),0)</f>
        <v>0</v>
      </c>
      <c r="AB138" s="98">
        <f>IFERROR(VLOOKUP($B138,'[4]ACT DEN8.2'!$H$3:$P$151,4,FALSE),0)</f>
        <v>0</v>
      </c>
      <c r="AC138" s="98">
        <f>IFERROR(VLOOKUP($B138,'[4]ACT DEN8.2'!$H$3:$P$151,5,FALSE),0)</f>
        <v>0</v>
      </c>
      <c r="AD138" s="98">
        <f>IFERROR(VLOOKUP($B138,'[4]ACT DEN8.2'!$H$3:$P$151,6,FALSE),0)</f>
        <v>0</v>
      </c>
      <c r="AE138" s="98">
        <f>IFERROR(VLOOKUP($B138,'[4]ACT DEN8.2'!$H$3:$P$151,7,FALSE),0)</f>
        <v>0</v>
      </c>
      <c r="AF138" s="98">
        <f>IFERROR(VLOOKUP($B138,'[4]ACT DEN8.2'!$H$3:$P$151,8,FALSE),0)</f>
        <v>0</v>
      </c>
      <c r="AG138" s="93"/>
      <c r="AH138" s="93"/>
      <c r="AI138" s="93"/>
      <c r="AJ138" s="93"/>
      <c r="AL138" s="6">
        <f t="shared" si="54"/>
        <v>0</v>
      </c>
      <c r="AM138" s="98">
        <f>IFERROR(VLOOKUP($B138,'[4]ACT DEN8.2'!$Z$3:$AH$126,2,FALSE),0)</f>
        <v>0</v>
      </c>
      <c r="AN138" s="98">
        <f>IFERROR(VLOOKUP($B138,'[4]ACT DEN8.2'!$Z$3:$AH$126,3,FALSE),0)</f>
        <v>0</v>
      </c>
      <c r="AO138" s="98">
        <f>IFERROR(VLOOKUP($B138,'[4]ACT DEN8.2'!$Z$3:$AH$126,4,FALSE),0)</f>
        <v>0</v>
      </c>
      <c r="AP138" s="98">
        <f>IFERROR(VLOOKUP($B138,'[4]ACT DEN8.2'!$Z$3:$AH$126,5,FALSE),0)</f>
        <v>0</v>
      </c>
      <c r="AQ138" s="98">
        <f>IFERROR(VLOOKUP($B138,'[4]ACT DEN8.2'!$Z$3:$AH$126,6,FALSE),0)</f>
        <v>0</v>
      </c>
      <c r="AR138" s="98">
        <f>IFERROR(VLOOKUP($B138,'[4]ACT DEN8.2'!$Z$3:$AH$126,7,FALSE),0)</f>
        <v>0</v>
      </c>
      <c r="AS138" s="98">
        <f>IFERROR(VLOOKUP($B138,'[4]ACT DEN8.2'!$Z$3:$AH$126,8,FALSE),0)</f>
        <v>0</v>
      </c>
      <c r="AT138" s="93"/>
      <c r="AU138" s="93"/>
      <c r="AV138" s="93"/>
      <c r="AW138" s="93"/>
      <c r="AX138" s="93"/>
      <c r="AY138" s="6">
        <f t="shared" si="55"/>
        <v>0</v>
      </c>
    </row>
    <row r="139" spans="1:51" ht="15" thickBot="1" x14ac:dyDescent="0.25">
      <c r="A139" s="94" t="s">
        <v>166</v>
      </c>
      <c r="B139" s="184" t="s">
        <v>165</v>
      </c>
      <c r="C139" s="59"/>
      <c r="D139" s="59"/>
      <c r="E139" s="98">
        <f>IFERROR(VLOOKUP($B139,'[4]NUM8.2'!$H$3:$P$174,2,FALSE),0)</f>
        <v>0</v>
      </c>
      <c r="F139" s="98">
        <f>IFERROR(VLOOKUP($B139,'[4]NUM8.2'!$H$3:$P$174,3,FALSE),0)</f>
        <v>0</v>
      </c>
      <c r="G139" s="98">
        <f>IFERROR(VLOOKUP($B139,'[4]NUM8.2'!$H$3:$P$174,4,FALSE),0)</f>
        <v>0</v>
      </c>
      <c r="H139" s="98">
        <f>IFERROR(VLOOKUP($B139,'[4]NUM8.2'!$H$3:$P$174,5,FALSE),0)</f>
        <v>0</v>
      </c>
      <c r="I139" s="98">
        <f>IFERROR(VLOOKUP($B139,'[4]NUM8.2'!$H$3:$P$174,6,FALSE),0)</f>
        <v>0</v>
      </c>
      <c r="J139" s="98">
        <f>IFERROR(VLOOKUP($B139,'[4]NUM8.2'!$H$3:$P$174,7,FALSE),0)</f>
        <v>0</v>
      </c>
      <c r="K139" s="98">
        <f>IFERROR(VLOOKUP($B139,'[4]NUM8.2'!$H$3:$P$174,8,FALSE),0)</f>
        <v>0</v>
      </c>
      <c r="L139" s="93"/>
      <c r="M139" s="93"/>
      <c r="N139" s="93"/>
      <c r="O139" s="93"/>
      <c r="P139" s="93"/>
      <c r="Q139" s="6">
        <f t="shared" si="103"/>
        <v>0</v>
      </c>
      <c r="S139" s="47">
        <f>IFERROR(VLOOKUP($B139,'[1]DEN8.2'!$H$3:$J$159,2,FALSE),0)</f>
        <v>11</v>
      </c>
      <c r="T139" s="45">
        <f t="shared" si="104"/>
        <v>11</v>
      </c>
      <c r="U139" s="6">
        <f>IFERROR(VLOOKUP($B139,'[4]DEN8.2'!$H$3:$J$175,2,FALSE),0)</f>
        <v>13</v>
      </c>
      <c r="V139" s="57"/>
      <c r="W139" s="57"/>
      <c r="X139" s="131"/>
      <c r="Y139" s="5"/>
      <c r="Z139" s="98">
        <f>IFERROR(VLOOKUP($B139,'[4]ACT DEN8.2'!$H$3:$P$151,2,FALSE),0)</f>
        <v>0</v>
      </c>
      <c r="AA139" s="98">
        <f>IFERROR(VLOOKUP($B139,'[4]ACT DEN8.2'!$H$3:$P$151,3,FALSE),0)</f>
        <v>0</v>
      </c>
      <c r="AB139" s="98">
        <f>IFERROR(VLOOKUP($B139,'[4]ACT DEN8.2'!$H$3:$P$151,4,FALSE),0)</f>
        <v>0</v>
      </c>
      <c r="AC139" s="98">
        <f>IFERROR(VLOOKUP($B139,'[4]ACT DEN8.2'!$H$3:$P$151,5,FALSE),0)</f>
        <v>0</v>
      </c>
      <c r="AD139" s="98">
        <f>IFERROR(VLOOKUP($B139,'[4]ACT DEN8.2'!$H$3:$P$151,6,FALSE),0)</f>
        <v>0</v>
      </c>
      <c r="AE139" s="98">
        <f>IFERROR(VLOOKUP($B139,'[4]ACT DEN8.2'!$H$3:$P$151,7,FALSE),0)</f>
        <v>0</v>
      </c>
      <c r="AF139" s="98">
        <f>IFERROR(VLOOKUP($B139,'[4]ACT DEN8.2'!$H$3:$P$151,8,FALSE),0)</f>
        <v>0</v>
      </c>
      <c r="AG139" s="93"/>
      <c r="AH139" s="93"/>
      <c r="AI139" s="93"/>
      <c r="AJ139" s="93"/>
      <c r="AL139" s="6">
        <f t="shared" si="54"/>
        <v>0</v>
      </c>
      <c r="AM139" s="98">
        <f>IFERROR(VLOOKUP($B139,'[4]ACT DEN8.2'!$Z$3:$AH$126,2,FALSE),0)</f>
        <v>0</v>
      </c>
      <c r="AN139" s="98">
        <f>IFERROR(VLOOKUP($B139,'[4]ACT DEN8.2'!$Z$3:$AH$126,3,FALSE),0)</f>
        <v>0</v>
      </c>
      <c r="AO139" s="98">
        <f>IFERROR(VLOOKUP($B139,'[4]ACT DEN8.2'!$Z$3:$AH$126,4,FALSE),0)</f>
        <v>0</v>
      </c>
      <c r="AP139" s="98">
        <f>IFERROR(VLOOKUP($B139,'[4]ACT DEN8.2'!$Z$3:$AH$126,5,FALSE),0)</f>
        <v>0</v>
      </c>
      <c r="AQ139" s="98">
        <f>IFERROR(VLOOKUP($B139,'[4]ACT DEN8.2'!$Z$3:$AH$126,6,FALSE),0)</f>
        <v>0</v>
      </c>
      <c r="AR139" s="98">
        <f>IFERROR(VLOOKUP($B139,'[4]ACT DEN8.2'!$Z$3:$AH$126,7,FALSE),0)</f>
        <v>0</v>
      </c>
      <c r="AS139" s="98">
        <f>IFERROR(VLOOKUP($B139,'[4]ACT DEN8.2'!$Z$3:$AH$126,8,FALSE),0)</f>
        <v>0</v>
      </c>
      <c r="AT139" s="93"/>
      <c r="AU139" s="93"/>
      <c r="AV139" s="93"/>
      <c r="AW139" s="93"/>
      <c r="AX139" s="93"/>
      <c r="AY139" s="6">
        <f t="shared" si="55"/>
        <v>0</v>
      </c>
    </row>
    <row r="140" spans="1:51" s="61" customFormat="1" ht="20.25" customHeight="1" thickBot="1" x14ac:dyDescent="0.25">
      <c r="A140" s="351" t="s">
        <v>184</v>
      </c>
      <c r="B140" s="352"/>
      <c r="C140" s="276">
        <f>+D140/Metas!M73</f>
        <v>0.962021052631579</v>
      </c>
      <c r="D140" s="17">
        <f>+Q140/R140</f>
        <v>0.16320000000000001</v>
      </c>
      <c r="E140" s="12">
        <f t="shared" ref="E140:P140" si="105">SUM(E136:E139)</f>
        <v>0</v>
      </c>
      <c r="F140" s="12">
        <f t="shared" si="105"/>
        <v>25</v>
      </c>
      <c r="G140" s="12">
        <f t="shared" si="105"/>
        <v>1</v>
      </c>
      <c r="H140" s="12">
        <f t="shared" si="105"/>
        <v>42</v>
      </c>
      <c r="I140" s="12">
        <f t="shared" ref="I140:J140" si="106">SUM(I136:I139)</f>
        <v>14</v>
      </c>
      <c r="J140" s="12">
        <f t="shared" si="106"/>
        <v>8</v>
      </c>
      <c r="K140" s="12">
        <f t="shared" ref="K140" si="107">SUM(K136:K139)</f>
        <v>12</v>
      </c>
      <c r="L140" s="12">
        <f t="shared" si="105"/>
        <v>0</v>
      </c>
      <c r="M140" s="12">
        <f t="shared" si="105"/>
        <v>0</v>
      </c>
      <c r="N140" s="12">
        <f t="shared" si="105"/>
        <v>0</v>
      </c>
      <c r="O140" s="12">
        <f t="shared" si="105"/>
        <v>0</v>
      </c>
      <c r="P140" s="132">
        <f t="shared" si="105"/>
        <v>0</v>
      </c>
      <c r="Q140" s="12">
        <f>SUM(Q136:Q139)</f>
        <v>102</v>
      </c>
      <c r="R140" s="13">
        <f>+Y140-U140</f>
        <v>625</v>
      </c>
      <c r="S140" s="12">
        <f t="shared" ref="S140:X140" si="108">SUM(S136:S139)</f>
        <v>703</v>
      </c>
      <c r="T140" s="12">
        <f t="shared" si="108"/>
        <v>748</v>
      </c>
      <c r="U140" s="12">
        <f t="shared" si="108"/>
        <v>694</v>
      </c>
      <c r="V140" s="11">
        <f t="shared" si="108"/>
        <v>0</v>
      </c>
      <c r="W140" s="42">
        <f t="shared" si="108"/>
        <v>0</v>
      </c>
      <c r="X140" s="42">
        <f t="shared" si="108"/>
        <v>0</v>
      </c>
      <c r="Y140" s="14">
        <v>1319</v>
      </c>
      <c r="Z140" s="42">
        <f>SUM(Z136:Z139)</f>
        <v>12</v>
      </c>
      <c r="AA140" s="42">
        <f t="shared" ref="AA140:AK140" si="109">SUM(AA136:AA139)</f>
        <v>6</v>
      </c>
      <c r="AB140" s="42">
        <f t="shared" si="109"/>
        <v>15</v>
      </c>
      <c r="AC140" s="42">
        <f t="shared" si="109"/>
        <v>16</v>
      </c>
      <c r="AD140" s="42">
        <f t="shared" ref="AD140" si="110">SUM(AD136:AD139)</f>
        <v>8</v>
      </c>
      <c r="AE140" s="42">
        <f t="shared" si="109"/>
        <v>13</v>
      </c>
      <c r="AF140" s="42">
        <f t="shared" si="109"/>
        <v>6</v>
      </c>
      <c r="AG140" s="42">
        <f t="shared" si="109"/>
        <v>0</v>
      </c>
      <c r="AH140" s="42">
        <f t="shared" si="109"/>
        <v>0</v>
      </c>
      <c r="AI140" s="42">
        <f t="shared" si="109"/>
        <v>0</v>
      </c>
      <c r="AJ140" s="42">
        <f t="shared" si="109"/>
        <v>0</v>
      </c>
      <c r="AK140" s="42">
        <f t="shared" si="109"/>
        <v>0</v>
      </c>
      <c r="AL140" s="11">
        <f t="shared" si="54"/>
        <v>76</v>
      </c>
      <c r="AM140" s="42">
        <f t="shared" ref="AM140:AX140" si="111">SUM(AM136:AM139)</f>
        <v>2</v>
      </c>
      <c r="AN140" s="42">
        <f t="shared" si="111"/>
        <v>0</v>
      </c>
      <c r="AO140" s="42">
        <f t="shared" si="111"/>
        <v>1</v>
      </c>
      <c r="AP140" s="42">
        <f t="shared" si="111"/>
        <v>1</v>
      </c>
      <c r="AQ140" s="42">
        <f t="shared" ref="AQ140" si="112">SUM(AQ136:AQ139)</f>
        <v>0</v>
      </c>
      <c r="AR140" s="42">
        <f t="shared" si="111"/>
        <v>1</v>
      </c>
      <c r="AS140" s="42">
        <f t="shared" si="111"/>
        <v>0</v>
      </c>
      <c r="AT140" s="42">
        <f t="shared" si="111"/>
        <v>0</v>
      </c>
      <c r="AU140" s="42">
        <f t="shared" si="111"/>
        <v>0</v>
      </c>
      <c r="AV140" s="42">
        <f t="shared" si="111"/>
        <v>0</v>
      </c>
      <c r="AW140" s="42">
        <f t="shared" si="111"/>
        <v>0</v>
      </c>
      <c r="AX140" s="42">
        <f t="shared" si="111"/>
        <v>0</v>
      </c>
      <c r="AY140" s="11">
        <f t="shared" si="55"/>
        <v>5</v>
      </c>
    </row>
    <row r="141" spans="1:51" ht="15" thickBot="1" x14ac:dyDescent="0.25">
      <c r="A141" s="94" t="s">
        <v>174</v>
      </c>
      <c r="B141" s="184" t="s">
        <v>167</v>
      </c>
      <c r="C141" s="59"/>
      <c r="D141" s="59"/>
      <c r="E141" s="98">
        <f>IFERROR(VLOOKUP($B141,'[4]NUM8.2'!$H$3:$P$174,2,FALSE),0)</f>
        <v>4</v>
      </c>
      <c r="F141" s="98">
        <f>IFERROR(VLOOKUP($B141,'[4]NUM8.2'!$H$3:$P$174,3,FALSE),0)</f>
        <v>0</v>
      </c>
      <c r="G141" s="98">
        <f>IFERROR(VLOOKUP($B141,'[4]NUM8.2'!$H$3:$P$174,4,FALSE),0)</f>
        <v>1</v>
      </c>
      <c r="H141" s="98">
        <f>IFERROR(VLOOKUP($B141,'[4]NUM8.2'!$H$3:$P$174,5,FALSE),0)</f>
        <v>0</v>
      </c>
      <c r="I141" s="98">
        <f>IFERROR(VLOOKUP($B141,'[4]NUM8.2'!$H$3:$P$174,6,FALSE),0)</f>
        <v>0</v>
      </c>
      <c r="J141" s="98">
        <f>IFERROR(VLOOKUP($B141,'[4]NUM8.2'!$H$3:$P$174,7,FALSE),0)</f>
        <v>0</v>
      </c>
      <c r="K141" s="98">
        <f>IFERROR(VLOOKUP($B141,'[4]NUM8.2'!$H$3:$P$174,8,FALSE),0)</f>
        <v>15</v>
      </c>
      <c r="L141" s="93"/>
      <c r="M141" s="93"/>
      <c r="N141" s="93"/>
      <c r="O141" s="93"/>
      <c r="P141" s="93"/>
      <c r="Q141" s="6">
        <f t="shared" si="103"/>
        <v>20</v>
      </c>
      <c r="S141" s="47">
        <f>IFERROR(VLOOKUP($B141,'[1]DEN8.2'!$H$3:$J$159,2,FALSE),0)</f>
        <v>100</v>
      </c>
      <c r="T141" s="45">
        <f t="shared" ref="T141:T147" si="113">+S141+(Z141+AA141+AB141+AC141)-(AM141+AN141+AO141+AP141)</f>
        <v>100</v>
      </c>
      <c r="U141" s="6">
        <f>IFERROR(VLOOKUP($B141,'[4]DEN8.2'!$H$3:$J$175,2,FALSE),0)</f>
        <v>107</v>
      </c>
      <c r="V141" s="57"/>
      <c r="W141" s="57"/>
      <c r="X141" s="131"/>
      <c r="Y141" s="5"/>
      <c r="Z141" s="98">
        <f>IFERROR(VLOOKUP($B141,'[4]ACT DEN8.2'!$H$3:$P$151,2,FALSE),0)</f>
        <v>0</v>
      </c>
      <c r="AA141" s="98">
        <f>IFERROR(VLOOKUP($B141,'[4]ACT DEN8.2'!$H$3:$P$151,3,FALSE),0)</f>
        <v>0</v>
      </c>
      <c r="AB141" s="98">
        <f>IFERROR(VLOOKUP($B141,'[4]ACT DEN8.2'!$H$3:$P$151,4,FALSE),0)</f>
        <v>0</v>
      </c>
      <c r="AC141" s="98">
        <f>IFERROR(VLOOKUP($B141,'[4]ACT DEN8.2'!$H$3:$P$151,5,FALSE),0)</f>
        <v>0</v>
      </c>
      <c r="AD141" s="98">
        <f>IFERROR(VLOOKUP($B141,'[4]ACT DEN8.2'!$H$3:$P$151,6,FALSE),0)</f>
        <v>0</v>
      </c>
      <c r="AE141" s="98">
        <f>IFERROR(VLOOKUP($B141,'[4]ACT DEN8.2'!$H$3:$P$151,7,FALSE),0)</f>
        <v>0</v>
      </c>
      <c r="AF141" s="98">
        <f>IFERROR(VLOOKUP($B141,'[4]ACT DEN8.2'!$H$3:$P$151,8,FALSE),0)</f>
        <v>1</v>
      </c>
      <c r="AG141" s="96"/>
      <c r="AH141" s="96"/>
      <c r="AI141" s="87"/>
      <c r="AJ141" s="93"/>
      <c r="AL141" s="6">
        <f t="shared" si="54"/>
        <v>1</v>
      </c>
      <c r="AM141" s="98">
        <f>IFERROR(VLOOKUP($B141,'[4]ACT DEN8.2'!$Z$3:$AH$126,2,FALSE),0)</f>
        <v>0</v>
      </c>
      <c r="AN141" s="98">
        <f>IFERROR(VLOOKUP($B141,'[4]ACT DEN8.2'!$Z$3:$AH$126,3,FALSE),0)</f>
        <v>0</v>
      </c>
      <c r="AO141" s="98">
        <f>IFERROR(VLOOKUP($B141,'[4]ACT DEN8.2'!$Z$3:$AH$126,4,FALSE),0)</f>
        <v>0</v>
      </c>
      <c r="AP141" s="98">
        <f>IFERROR(VLOOKUP($B141,'[4]ACT DEN8.2'!$Z$3:$AH$126,5,FALSE),0)</f>
        <v>0</v>
      </c>
      <c r="AQ141" s="98">
        <f>IFERROR(VLOOKUP($B141,'[4]ACT DEN8.2'!$Z$3:$AH$126,6,FALSE),0)</f>
        <v>0</v>
      </c>
      <c r="AR141" s="98">
        <f>IFERROR(VLOOKUP($B141,'[4]ACT DEN8.2'!$Z$3:$AH$126,7,FALSE),0)</f>
        <v>0</v>
      </c>
      <c r="AS141" s="98">
        <f>IFERROR(VLOOKUP($B141,'[4]ACT DEN8.2'!$Z$3:$AH$126,8,FALSE),0)</f>
        <v>0</v>
      </c>
      <c r="AT141" s="93"/>
      <c r="AU141" s="93"/>
      <c r="AV141" s="93"/>
      <c r="AW141" s="93"/>
      <c r="AX141" s="93"/>
      <c r="AY141" s="6">
        <f t="shared" si="55"/>
        <v>0</v>
      </c>
    </row>
    <row r="142" spans="1:51" ht="15" thickBot="1" x14ac:dyDescent="0.25">
      <c r="A142" s="94" t="s">
        <v>174</v>
      </c>
      <c r="B142" s="184" t="s">
        <v>168</v>
      </c>
      <c r="C142" s="59"/>
      <c r="D142" s="59"/>
      <c r="E142" s="98">
        <f>IFERROR(VLOOKUP($B142,'[4]NUM8.2'!$H$3:$P$174,2,FALSE),0)</f>
        <v>3</v>
      </c>
      <c r="F142" s="98">
        <f>IFERROR(VLOOKUP($B142,'[4]NUM8.2'!$H$3:$P$174,3,FALSE),0)</f>
        <v>0</v>
      </c>
      <c r="G142" s="98">
        <f>IFERROR(VLOOKUP($B142,'[4]NUM8.2'!$H$3:$P$174,4,FALSE),0)</f>
        <v>0</v>
      </c>
      <c r="H142" s="98">
        <f>IFERROR(VLOOKUP($B142,'[4]NUM8.2'!$H$3:$P$174,5,FALSE),0)</f>
        <v>1</v>
      </c>
      <c r="I142" s="98">
        <f>IFERROR(VLOOKUP($B142,'[4]NUM8.2'!$H$3:$P$174,6,FALSE),0)</f>
        <v>1</v>
      </c>
      <c r="J142" s="98">
        <f>IFERROR(VLOOKUP($B142,'[4]NUM8.2'!$H$3:$P$174,7,FALSE),0)</f>
        <v>3</v>
      </c>
      <c r="K142" s="98">
        <f>IFERROR(VLOOKUP($B142,'[4]NUM8.2'!$H$3:$P$174,8,FALSE),0)</f>
        <v>1</v>
      </c>
      <c r="L142" s="93"/>
      <c r="M142" s="93"/>
      <c r="N142" s="93"/>
      <c r="O142" s="93"/>
      <c r="P142" s="93"/>
      <c r="Q142" s="6">
        <f t="shared" si="103"/>
        <v>9</v>
      </c>
      <c r="S142" s="47">
        <f>IFERROR(VLOOKUP($B142,'[1]DEN8.2'!$H$3:$J$159,2,FALSE),0)</f>
        <v>6</v>
      </c>
      <c r="T142" s="45">
        <f t="shared" si="113"/>
        <v>6</v>
      </c>
      <c r="U142" s="6">
        <f>IFERROR(VLOOKUP($B142,'[4]DEN8.2'!$H$3:$J$175,2,FALSE),0)</f>
        <v>6</v>
      </c>
      <c r="V142" s="57"/>
      <c r="W142" s="57"/>
      <c r="X142" s="131"/>
      <c r="Y142" s="5"/>
      <c r="Z142" s="98">
        <f>IFERROR(VLOOKUP($B142,'[4]ACT DEN8.2'!$H$3:$P$151,2,FALSE),0)</f>
        <v>0</v>
      </c>
      <c r="AA142" s="98">
        <f>IFERROR(VLOOKUP($B142,'[4]ACT DEN8.2'!$H$3:$P$151,3,FALSE),0)</f>
        <v>0</v>
      </c>
      <c r="AB142" s="98">
        <f>IFERROR(VLOOKUP($B142,'[4]ACT DEN8.2'!$H$3:$P$151,4,FALSE),0)</f>
        <v>0</v>
      </c>
      <c r="AC142" s="98">
        <f>IFERROR(VLOOKUP($B142,'[4]ACT DEN8.2'!$H$3:$P$151,5,FALSE),0)</f>
        <v>0</v>
      </c>
      <c r="AD142" s="98">
        <f>IFERROR(VLOOKUP($B142,'[4]ACT DEN8.2'!$H$3:$P$151,6,FALSE),0)</f>
        <v>0</v>
      </c>
      <c r="AE142" s="98">
        <f>IFERROR(VLOOKUP($B142,'[4]ACT DEN8.2'!$H$3:$P$151,7,FALSE),0)</f>
        <v>0</v>
      </c>
      <c r="AF142" s="98">
        <f>IFERROR(VLOOKUP($B142,'[4]ACT DEN8.2'!$H$3:$P$151,8,FALSE),0)</f>
        <v>0</v>
      </c>
      <c r="AG142" s="96"/>
      <c r="AH142" s="96"/>
      <c r="AI142" s="87"/>
      <c r="AJ142" s="93"/>
      <c r="AL142" s="6">
        <f t="shared" ref="AL142:AL148" si="114">SUM(Z142:AK142)</f>
        <v>0</v>
      </c>
      <c r="AM142" s="98">
        <f>IFERROR(VLOOKUP($B142,'[4]ACT DEN8.2'!$Z$3:$AH$126,2,FALSE),0)</f>
        <v>0</v>
      </c>
      <c r="AN142" s="98">
        <f>IFERROR(VLOOKUP($B142,'[4]ACT DEN8.2'!$Z$3:$AH$126,3,FALSE),0)</f>
        <v>0</v>
      </c>
      <c r="AO142" s="98">
        <f>IFERROR(VLOOKUP($B142,'[4]ACT DEN8.2'!$Z$3:$AH$126,4,FALSE),0)</f>
        <v>0</v>
      </c>
      <c r="AP142" s="98">
        <f>IFERROR(VLOOKUP($B142,'[4]ACT DEN8.2'!$Z$3:$AH$126,5,FALSE),0)</f>
        <v>0</v>
      </c>
      <c r="AQ142" s="98">
        <f>IFERROR(VLOOKUP($B142,'[4]ACT DEN8.2'!$Z$3:$AH$126,6,FALSE),0)</f>
        <v>0</v>
      </c>
      <c r="AR142" s="98">
        <f>IFERROR(VLOOKUP($B142,'[4]ACT DEN8.2'!$Z$3:$AH$126,7,FALSE),0)</f>
        <v>0</v>
      </c>
      <c r="AS142" s="98">
        <f>IFERROR(VLOOKUP($B142,'[4]ACT DEN8.2'!$Z$3:$AH$126,8,FALSE),0)</f>
        <v>0</v>
      </c>
      <c r="AT142" s="93"/>
      <c r="AU142" s="93"/>
      <c r="AV142" s="93"/>
      <c r="AW142" s="93"/>
      <c r="AX142" s="93"/>
      <c r="AY142" s="6">
        <f t="shared" ref="AY142:AY148" si="115">SUM(AM142:AX142)</f>
        <v>0</v>
      </c>
    </row>
    <row r="143" spans="1:51" ht="15" thickBot="1" x14ac:dyDescent="0.25">
      <c r="A143" s="94" t="s">
        <v>174</v>
      </c>
      <c r="B143" s="184" t="s">
        <v>169</v>
      </c>
      <c r="C143" s="59"/>
      <c r="D143" s="59"/>
      <c r="E143" s="98">
        <f>IFERROR(VLOOKUP($B143,'[4]NUM8.2'!$H$3:$P$174,2,FALSE),0)</f>
        <v>2</v>
      </c>
      <c r="F143" s="98">
        <f>IFERROR(VLOOKUP($B143,'[4]NUM8.2'!$H$3:$P$174,3,FALSE),0)</f>
        <v>5</v>
      </c>
      <c r="G143" s="98">
        <f>IFERROR(VLOOKUP($B143,'[4]NUM8.2'!$H$3:$P$174,4,FALSE),0)</f>
        <v>4</v>
      </c>
      <c r="H143" s="98">
        <f>IFERROR(VLOOKUP($B143,'[4]NUM8.2'!$H$3:$P$174,5,FALSE),0)</f>
        <v>3</v>
      </c>
      <c r="I143" s="98">
        <f>IFERROR(VLOOKUP($B143,'[4]NUM8.2'!$H$3:$P$174,6,FALSE),0)</f>
        <v>2</v>
      </c>
      <c r="J143" s="98">
        <f>IFERROR(VLOOKUP($B143,'[4]NUM8.2'!$H$3:$P$174,7,FALSE),0)</f>
        <v>4</v>
      </c>
      <c r="K143" s="98">
        <f>IFERROR(VLOOKUP($B143,'[4]NUM8.2'!$H$3:$P$174,8,FALSE),0)</f>
        <v>2</v>
      </c>
      <c r="L143" s="93"/>
      <c r="M143" s="93"/>
      <c r="N143" s="93"/>
      <c r="O143" s="93"/>
      <c r="P143" s="93"/>
      <c r="Q143" s="6">
        <f t="shared" si="103"/>
        <v>22</v>
      </c>
      <c r="S143" s="47">
        <f>IFERROR(VLOOKUP($B143,'[1]DEN8.2'!$H$3:$J$159,2,FALSE),0)</f>
        <v>30</v>
      </c>
      <c r="T143" s="45">
        <f t="shared" si="113"/>
        <v>30</v>
      </c>
      <c r="U143" s="6">
        <f>IFERROR(VLOOKUP($B143,'[4]DEN8.2'!$H$3:$J$175,2,FALSE),0)</f>
        <v>29</v>
      </c>
      <c r="V143" s="57"/>
      <c r="W143" s="57"/>
      <c r="X143" s="131"/>
      <c r="Y143" s="5"/>
      <c r="Z143" s="98">
        <f>IFERROR(VLOOKUP($B143,'[4]ACT DEN8.2'!$H$3:$P$151,2,FALSE),0)</f>
        <v>0</v>
      </c>
      <c r="AA143" s="98">
        <f>IFERROR(VLOOKUP($B143,'[4]ACT DEN8.2'!$H$3:$P$151,3,FALSE),0)</f>
        <v>0</v>
      </c>
      <c r="AB143" s="98">
        <f>IFERROR(VLOOKUP($B143,'[4]ACT DEN8.2'!$H$3:$P$151,4,FALSE),0)</f>
        <v>0</v>
      </c>
      <c r="AC143" s="98">
        <f>IFERROR(VLOOKUP($B143,'[4]ACT DEN8.2'!$H$3:$P$151,5,FALSE),0)</f>
        <v>0</v>
      </c>
      <c r="AD143" s="98">
        <f>IFERROR(VLOOKUP($B143,'[4]ACT DEN8.2'!$H$3:$P$151,6,FALSE),0)</f>
        <v>0</v>
      </c>
      <c r="AE143" s="98">
        <f>IFERROR(VLOOKUP($B143,'[4]ACT DEN8.2'!$H$3:$P$151,7,FALSE),0)</f>
        <v>0</v>
      </c>
      <c r="AF143" s="98">
        <f>IFERROR(VLOOKUP($B143,'[4]ACT DEN8.2'!$H$3:$P$151,8,FALSE),0)</f>
        <v>0</v>
      </c>
      <c r="AG143" s="96"/>
      <c r="AH143" s="96"/>
      <c r="AI143" s="87"/>
      <c r="AJ143" s="93"/>
      <c r="AL143" s="6">
        <f t="shared" si="114"/>
        <v>0</v>
      </c>
      <c r="AM143" s="98">
        <f>IFERROR(VLOOKUP($B143,'[4]ACT DEN8.2'!$Z$3:$AH$126,2,FALSE),0)</f>
        <v>0</v>
      </c>
      <c r="AN143" s="98">
        <f>IFERROR(VLOOKUP($B143,'[4]ACT DEN8.2'!$Z$3:$AH$126,3,FALSE),0)</f>
        <v>0</v>
      </c>
      <c r="AO143" s="98">
        <f>IFERROR(VLOOKUP($B143,'[4]ACT DEN8.2'!$Z$3:$AH$126,4,FALSE),0)</f>
        <v>0</v>
      </c>
      <c r="AP143" s="98">
        <f>IFERROR(VLOOKUP($B143,'[4]ACT DEN8.2'!$Z$3:$AH$126,5,FALSE),0)</f>
        <v>0</v>
      </c>
      <c r="AQ143" s="98">
        <f>IFERROR(VLOOKUP($B143,'[4]ACT DEN8.2'!$Z$3:$AH$126,6,FALSE),0)</f>
        <v>0</v>
      </c>
      <c r="AR143" s="98">
        <f>IFERROR(VLOOKUP($B143,'[4]ACT DEN8.2'!$Z$3:$AH$126,7,FALSE),0)</f>
        <v>0</v>
      </c>
      <c r="AS143" s="98">
        <f>IFERROR(VLOOKUP($B143,'[4]ACT DEN8.2'!$Z$3:$AH$126,8,FALSE),0)</f>
        <v>0</v>
      </c>
      <c r="AT143" s="93"/>
      <c r="AU143" s="93"/>
      <c r="AV143" s="93"/>
      <c r="AW143" s="93"/>
      <c r="AX143" s="93"/>
      <c r="AY143" s="6">
        <f t="shared" si="115"/>
        <v>0</v>
      </c>
    </row>
    <row r="144" spans="1:51" ht="15" thickBot="1" x14ac:dyDescent="0.25">
      <c r="A144" s="94" t="s">
        <v>174</v>
      </c>
      <c r="B144" s="184" t="s">
        <v>170</v>
      </c>
      <c r="C144" s="59"/>
      <c r="D144" s="59"/>
      <c r="E144" s="98">
        <f>IFERROR(VLOOKUP($B144,'[4]NUM8.2'!$H$3:$P$174,2,FALSE),0)</f>
        <v>0</v>
      </c>
      <c r="F144" s="98">
        <f>IFERROR(VLOOKUP($B144,'[4]NUM8.2'!$H$3:$P$174,3,FALSE),0)</f>
        <v>0</v>
      </c>
      <c r="G144" s="98">
        <f>IFERROR(VLOOKUP($B144,'[4]NUM8.2'!$H$3:$P$174,4,FALSE),0)</f>
        <v>0</v>
      </c>
      <c r="H144" s="98">
        <f>IFERROR(VLOOKUP($B144,'[4]NUM8.2'!$H$3:$P$174,5,FALSE),0)</f>
        <v>0</v>
      </c>
      <c r="I144" s="98">
        <f>IFERROR(VLOOKUP($B144,'[4]NUM8.2'!$H$3:$P$174,6,FALSE),0)</f>
        <v>0</v>
      </c>
      <c r="J144" s="98">
        <f>IFERROR(VLOOKUP($B144,'[4]NUM8.2'!$H$3:$P$174,7,FALSE),0)</f>
        <v>2</v>
      </c>
      <c r="K144" s="98">
        <f>IFERROR(VLOOKUP($B144,'[4]NUM8.2'!$H$3:$P$174,8,FALSE),0)</f>
        <v>1</v>
      </c>
      <c r="L144" s="93"/>
      <c r="M144" s="93"/>
      <c r="N144" s="93"/>
      <c r="O144" s="93"/>
      <c r="P144" s="93"/>
      <c r="Q144" s="6">
        <f t="shared" si="103"/>
        <v>3</v>
      </c>
      <c r="S144" s="47">
        <f>IFERROR(VLOOKUP($B144,'[1]DEN8.2'!$H$3:$J$159,2,FALSE),0)</f>
        <v>15</v>
      </c>
      <c r="T144" s="45">
        <f t="shared" si="113"/>
        <v>15</v>
      </c>
      <c r="U144" s="6">
        <f>IFERROR(VLOOKUP($B144,'[4]DEN8.2'!$H$3:$J$175,2,FALSE),0)</f>
        <v>13</v>
      </c>
      <c r="V144" s="57"/>
      <c r="W144" s="57"/>
      <c r="X144" s="131"/>
      <c r="Y144" s="5"/>
      <c r="Z144" s="98">
        <f>IFERROR(VLOOKUP($B144,'[4]ACT DEN8.2'!$H$3:$P$151,2,FALSE),0)</f>
        <v>0</v>
      </c>
      <c r="AA144" s="98">
        <f>IFERROR(VLOOKUP($B144,'[4]ACT DEN8.2'!$H$3:$P$151,3,FALSE),0)</f>
        <v>0</v>
      </c>
      <c r="AB144" s="98">
        <f>IFERROR(VLOOKUP($B144,'[4]ACT DEN8.2'!$H$3:$P$151,4,FALSE),0)</f>
        <v>0</v>
      </c>
      <c r="AC144" s="98">
        <f>IFERROR(VLOOKUP($B144,'[4]ACT DEN8.2'!$H$3:$P$151,5,FALSE),0)</f>
        <v>0</v>
      </c>
      <c r="AD144" s="98">
        <f>IFERROR(VLOOKUP($B144,'[4]ACT DEN8.2'!$H$3:$P$151,6,FALSE),0)</f>
        <v>0</v>
      </c>
      <c r="AE144" s="98">
        <f>IFERROR(VLOOKUP($B144,'[4]ACT DEN8.2'!$H$3:$P$151,7,FALSE),0)</f>
        <v>0</v>
      </c>
      <c r="AF144" s="98">
        <f>IFERROR(VLOOKUP($B144,'[4]ACT DEN8.2'!$H$3:$P$151,8,FALSE),0)</f>
        <v>0</v>
      </c>
      <c r="AG144" s="96"/>
      <c r="AH144" s="96"/>
      <c r="AI144" s="87"/>
      <c r="AJ144" s="93"/>
      <c r="AL144" s="6">
        <f t="shared" si="114"/>
        <v>0</v>
      </c>
      <c r="AM144" s="98">
        <f>IFERROR(VLOOKUP($B144,'[4]ACT DEN8.2'!$Z$3:$AH$126,2,FALSE),0)</f>
        <v>0</v>
      </c>
      <c r="AN144" s="98">
        <f>IFERROR(VLOOKUP($B144,'[4]ACT DEN8.2'!$Z$3:$AH$126,3,FALSE),0)</f>
        <v>0</v>
      </c>
      <c r="AO144" s="98">
        <f>IFERROR(VLOOKUP($B144,'[4]ACT DEN8.2'!$Z$3:$AH$126,4,FALSE),0)</f>
        <v>0</v>
      </c>
      <c r="AP144" s="98">
        <f>IFERROR(VLOOKUP($B144,'[4]ACT DEN8.2'!$Z$3:$AH$126,5,FALSE),0)</f>
        <v>0</v>
      </c>
      <c r="AQ144" s="98">
        <f>IFERROR(VLOOKUP($B144,'[4]ACT DEN8.2'!$Z$3:$AH$126,6,FALSE),0)</f>
        <v>0</v>
      </c>
      <c r="AR144" s="98">
        <f>IFERROR(VLOOKUP($B144,'[4]ACT DEN8.2'!$Z$3:$AH$126,7,FALSE),0)</f>
        <v>0</v>
      </c>
      <c r="AS144" s="98">
        <f>IFERROR(VLOOKUP($B144,'[4]ACT DEN8.2'!$Z$3:$AH$126,8,FALSE),0)</f>
        <v>0</v>
      </c>
      <c r="AT144" s="93"/>
      <c r="AU144" s="93"/>
      <c r="AV144" s="93"/>
      <c r="AW144" s="93"/>
      <c r="AX144" s="93"/>
      <c r="AY144" s="6">
        <f t="shared" si="115"/>
        <v>0</v>
      </c>
    </row>
    <row r="145" spans="1:51" ht="15" thickBot="1" x14ac:dyDescent="0.25">
      <c r="A145" s="94" t="s">
        <v>174</v>
      </c>
      <c r="B145" s="184" t="s">
        <v>171</v>
      </c>
      <c r="C145" s="59"/>
      <c r="D145" s="59"/>
      <c r="E145" s="98">
        <f>IFERROR(VLOOKUP($B145,'[4]NUM8.2'!$H$3:$P$174,2,FALSE),0)</f>
        <v>2</v>
      </c>
      <c r="F145" s="98">
        <f>IFERROR(VLOOKUP($B145,'[4]NUM8.2'!$H$3:$P$174,3,FALSE),0)</f>
        <v>2</v>
      </c>
      <c r="G145" s="98">
        <f>IFERROR(VLOOKUP($B145,'[4]NUM8.2'!$H$3:$P$174,4,FALSE),0)</f>
        <v>1</v>
      </c>
      <c r="H145" s="98">
        <f>IFERROR(VLOOKUP($B145,'[4]NUM8.2'!$H$3:$P$174,5,FALSE),0)</f>
        <v>4</v>
      </c>
      <c r="I145" s="98">
        <f>IFERROR(VLOOKUP($B145,'[4]NUM8.2'!$H$3:$P$174,6,FALSE),0)</f>
        <v>2</v>
      </c>
      <c r="J145" s="98">
        <f>IFERROR(VLOOKUP($B145,'[4]NUM8.2'!$H$3:$P$174,7,FALSE),0)</f>
        <v>0</v>
      </c>
      <c r="K145" s="98">
        <f>IFERROR(VLOOKUP($B145,'[4]NUM8.2'!$H$3:$P$174,8,FALSE),0)</f>
        <v>0</v>
      </c>
      <c r="L145" s="93"/>
      <c r="M145" s="93"/>
      <c r="N145" s="93"/>
      <c r="O145" s="93"/>
      <c r="P145" s="93"/>
      <c r="Q145" s="6">
        <f t="shared" si="103"/>
        <v>11</v>
      </c>
      <c r="S145" s="47">
        <f>IFERROR(VLOOKUP($B145,'[1]DEN8.2'!$H$3:$J$159,2,FALSE),0)</f>
        <v>41</v>
      </c>
      <c r="T145" s="45">
        <f t="shared" si="113"/>
        <v>42</v>
      </c>
      <c r="U145" s="6">
        <f>IFERROR(VLOOKUP($B145,'[4]DEN8.2'!$H$3:$J$175,2,FALSE),0)</f>
        <v>42</v>
      </c>
      <c r="V145" s="57"/>
      <c r="W145" s="57"/>
      <c r="X145" s="131"/>
      <c r="Y145" s="5"/>
      <c r="Z145" s="98">
        <f>IFERROR(VLOOKUP($B145,'[4]ACT DEN8.2'!$H$3:$P$151,2,FALSE),0)</f>
        <v>0</v>
      </c>
      <c r="AA145" s="98">
        <f>IFERROR(VLOOKUP($B145,'[4]ACT DEN8.2'!$H$3:$P$151,3,FALSE),0)</f>
        <v>0</v>
      </c>
      <c r="AB145" s="98">
        <f>IFERROR(VLOOKUP($B145,'[4]ACT DEN8.2'!$H$3:$P$151,4,FALSE),0)</f>
        <v>1</v>
      </c>
      <c r="AC145" s="98">
        <f>IFERROR(VLOOKUP($B145,'[4]ACT DEN8.2'!$H$3:$P$151,5,FALSE),0)</f>
        <v>0</v>
      </c>
      <c r="AD145" s="98">
        <f>IFERROR(VLOOKUP($B145,'[4]ACT DEN8.2'!$H$3:$P$151,6,FALSE),0)</f>
        <v>0</v>
      </c>
      <c r="AE145" s="98">
        <f>IFERROR(VLOOKUP($B145,'[4]ACT DEN8.2'!$H$3:$P$151,7,FALSE),0)</f>
        <v>0</v>
      </c>
      <c r="AF145" s="98">
        <f>IFERROR(VLOOKUP($B145,'[4]ACT DEN8.2'!$H$3:$P$151,8,FALSE),0)</f>
        <v>0</v>
      </c>
      <c r="AG145" s="96"/>
      <c r="AH145" s="96"/>
      <c r="AI145" s="87"/>
      <c r="AJ145" s="93"/>
      <c r="AL145" s="6">
        <f t="shared" si="114"/>
        <v>1</v>
      </c>
      <c r="AM145" s="98">
        <f>IFERROR(VLOOKUP($B145,'[4]ACT DEN8.2'!$Z$3:$AH$126,2,FALSE),0)</f>
        <v>0</v>
      </c>
      <c r="AN145" s="98">
        <f>IFERROR(VLOOKUP($B145,'[4]ACT DEN8.2'!$Z$3:$AH$126,3,FALSE),0)</f>
        <v>0</v>
      </c>
      <c r="AO145" s="98">
        <f>IFERROR(VLOOKUP($B145,'[4]ACT DEN8.2'!$Z$3:$AH$126,4,FALSE),0)</f>
        <v>0</v>
      </c>
      <c r="AP145" s="98">
        <f>IFERROR(VLOOKUP($B145,'[4]ACT DEN8.2'!$Z$3:$AH$126,5,FALSE),0)</f>
        <v>0</v>
      </c>
      <c r="AQ145" s="98">
        <f>IFERROR(VLOOKUP($B145,'[4]ACT DEN8.2'!$Z$3:$AH$126,6,FALSE),0)</f>
        <v>0</v>
      </c>
      <c r="AR145" s="98">
        <f>IFERROR(VLOOKUP($B145,'[4]ACT DEN8.2'!$Z$3:$AH$126,7,FALSE),0)</f>
        <v>0</v>
      </c>
      <c r="AS145" s="98">
        <f>IFERROR(VLOOKUP($B145,'[4]ACT DEN8.2'!$Z$3:$AH$126,8,FALSE),0)</f>
        <v>0</v>
      </c>
      <c r="AT145" s="93"/>
      <c r="AU145" s="93"/>
      <c r="AV145" s="93"/>
      <c r="AW145" s="93"/>
      <c r="AX145" s="93"/>
      <c r="AY145" s="6">
        <f t="shared" si="115"/>
        <v>0</v>
      </c>
    </row>
    <row r="146" spans="1:51" ht="15" thickBot="1" x14ac:dyDescent="0.25">
      <c r="A146" s="94" t="s">
        <v>174</v>
      </c>
      <c r="B146" s="184" t="s">
        <v>172</v>
      </c>
      <c r="C146" s="59"/>
      <c r="D146" s="59"/>
      <c r="E146" s="98">
        <f>IFERROR(VLOOKUP($B146,'[4]NUM8.2'!$H$3:$P$174,2,FALSE),0)</f>
        <v>2</v>
      </c>
      <c r="F146" s="98">
        <f>IFERROR(VLOOKUP($B146,'[4]NUM8.2'!$H$3:$P$174,3,FALSE),0)</f>
        <v>0</v>
      </c>
      <c r="G146" s="98">
        <f>IFERROR(VLOOKUP($B146,'[4]NUM8.2'!$H$3:$P$174,4,FALSE),0)</f>
        <v>0</v>
      </c>
      <c r="H146" s="98">
        <f>IFERROR(VLOOKUP($B146,'[4]NUM8.2'!$H$3:$P$174,5,FALSE),0)</f>
        <v>0</v>
      </c>
      <c r="I146" s="98">
        <f>IFERROR(VLOOKUP($B146,'[4]NUM8.2'!$H$3:$P$174,6,FALSE),0)</f>
        <v>5</v>
      </c>
      <c r="J146" s="98">
        <f>IFERROR(VLOOKUP($B146,'[4]NUM8.2'!$H$3:$P$174,7,FALSE),0)</f>
        <v>0</v>
      </c>
      <c r="K146" s="98">
        <f>IFERROR(VLOOKUP($B146,'[4]NUM8.2'!$H$3:$P$174,8,FALSE),0)</f>
        <v>0</v>
      </c>
      <c r="L146" s="93"/>
      <c r="M146" s="93"/>
      <c r="N146" s="93"/>
      <c r="O146" s="93"/>
      <c r="P146" s="93"/>
      <c r="Q146" s="6">
        <f t="shared" si="103"/>
        <v>7</v>
      </c>
      <c r="S146" s="47">
        <f>IFERROR(VLOOKUP($B146,'[1]DEN8.2'!$H$3:$J$159,2,FALSE),0)</f>
        <v>37</v>
      </c>
      <c r="T146" s="45">
        <f t="shared" si="113"/>
        <v>38</v>
      </c>
      <c r="U146" s="6">
        <f>IFERROR(VLOOKUP($B146,'[4]DEN8.2'!$H$3:$J$175,2,FALSE),0)</f>
        <v>35</v>
      </c>
      <c r="V146" s="57"/>
      <c r="W146" s="57"/>
      <c r="X146" s="131"/>
      <c r="Y146" s="5"/>
      <c r="Z146" s="98">
        <f>IFERROR(VLOOKUP($B146,'[4]ACT DEN8.2'!$H$3:$P$151,2,FALSE),0)</f>
        <v>0</v>
      </c>
      <c r="AA146" s="98">
        <f>IFERROR(VLOOKUP($B146,'[4]ACT DEN8.2'!$H$3:$P$151,3,FALSE),0)</f>
        <v>1</v>
      </c>
      <c r="AB146" s="98">
        <f>IFERROR(VLOOKUP($B146,'[4]ACT DEN8.2'!$H$3:$P$151,4,FALSE),0)</f>
        <v>0</v>
      </c>
      <c r="AC146" s="98">
        <f>IFERROR(VLOOKUP($B146,'[4]ACT DEN8.2'!$H$3:$P$151,5,FALSE),0)</f>
        <v>0</v>
      </c>
      <c r="AD146" s="98">
        <f>IFERROR(VLOOKUP($B146,'[4]ACT DEN8.2'!$H$3:$P$151,6,FALSE),0)</f>
        <v>0</v>
      </c>
      <c r="AE146" s="98">
        <f>IFERROR(VLOOKUP($B146,'[4]ACT DEN8.2'!$H$3:$P$151,7,FALSE),0)</f>
        <v>0</v>
      </c>
      <c r="AF146" s="98">
        <f>IFERROR(VLOOKUP($B146,'[4]ACT DEN8.2'!$H$3:$P$151,8,FALSE),0)</f>
        <v>0</v>
      </c>
      <c r="AG146" s="96"/>
      <c r="AH146" s="96"/>
      <c r="AI146" s="87"/>
      <c r="AJ146" s="93"/>
      <c r="AL146" s="6">
        <f t="shared" si="114"/>
        <v>1</v>
      </c>
      <c r="AM146" s="98">
        <f>IFERROR(VLOOKUP($B146,'[4]ACT DEN8.2'!$Z$3:$AH$126,2,FALSE),0)</f>
        <v>0</v>
      </c>
      <c r="AN146" s="98">
        <f>IFERROR(VLOOKUP($B146,'[4]ACT DEN8.2'!$Z$3:$AH$126,3,FALSE),0)</f>
        <v>0</v>
      </c>
      <c r="AO146" s="98">
        <f>IFERROR(VLOOKUP($B146,'[4]ACT DEN8.2'!$Z$3:$AH$126,4,FALSE),0)</f>
        <v>0</v>
      </c>
      <c r="AP146" s="98">
        <f>IFERROR(VLOOKUP($B146,'[4]ACT DEN8.2'!$Z$3:$AH$126,5,FALSE),0)</f>
        <v>0</v>
      </c>
      <c r="AQ146" s="98">
        <f>IFERROR(VLOOKUP($B146,'[4]ACT DEN8.2'!$Z$3:$AH$126,6,FALSE),0)</f>
        <v>0</v>
      </c>
      <c r="AR146" s="98">
        <f>IFERROR(VLOOKUP($B146,'[4]ACT DEN8.2'!$Z$3:$AH$126,7,FALSE),0)</f>
        <v>0</v>
      </c>
      <c r="AS146" s="98">
        <f>IFERROR(VLOOKUP($B146,'[4]ACT DEN8.2'!$Z$3:$AH$126,8,FALSE),0)</f>
        <v>0</v>
      </c>
      <c r="AT146" s="93"/>
      <c r="AU146" s="93"/>
      <c r="AV146" s="93"/>
      <c r="AW146" s="93"/>
      <c r="AX146" s="93"/>
      <c r="AY146" s="6">
        <f t="shared" si="115"/>
        <v>0</v>
      </c>
    </row>
    <row r="147" spans="1:51" ht="15" thickBot="1" x14ac:dyDescent="0.25">
      <c r="A147" s="94" t="s">
        <v>174</v>
      </c>
      <c r="B147" s="184" t="s">
        <v>173</v>
      </c>
      <c r="C147" s="59"/>
      <c r="D147" s="59"/>
      <c r="E147" s="98">
        <f>IFERROR(VLOOKUP($B147,'[4]NUM8.2'!$H$3:$P$174,2,FALSE),0)</f>
        <v>0</v>
      </c>
      <c r="F147" s="98">
        <f>IFERROR(VLOOKUP($B147,'[4]NUM8.2'!$H$3:$P$174,3,FALSE),0)</f>
        <v>0</v>
      </c>
      <c r="G147" s="98">
        <f>IFERROR(VLOOKUP($B147,'[4]NUM8.2'!$H$3:$P$174,4,FALSE),0)</f>
        <v>0</v>
      </c>
      <c r="H147" s="98">
        <f>IFERROR(VLOOKUP($B147,'[4]NUM8.2'!$H$3:$P$174,5,FALSE),0)</f>
        <v>0</v>
      </c>
      <c r="I147" s="98">
        <f>IFERROR(VLOOKUP($B147,'[4]NUM8.2'!$H$3:$P$174,6,FALSE),0)</f>
        <v>0</v>
      </c>
      <c r="J147" s="98">
        <f>IFERROR(VLOOKUP($B147,'[4]NUM8.2'!$H$3:$P$174,7,FALSE),0)</f>
        <v>6</v>
      </c>
      <c r="K147" s="98">
        <f>IFERROR(VLOOKUP($B147,'[4]NUM8.2'!$H$3:$P$174,8,FALSE),0)</f>
        <v>0</v>
      </c>
      <c r="L147" s="93"/>
      <c r="M147" s="93"/>
      <c r="N147" s="93"/>
      <c r="O147" s="93"/>
      <c r="P147" s="93"/>
      <c r="Q147" s="6">
        <f t="shared" si="103"/>
        <v>6</v>
      </c>
      <c r="S147" s="47">
        <f>IFERROR(VLOOKUP($B147,'[1]DEN8.2'!$H$3:$J$159,2,FALSE),0)</f>
        <v>23</v>
      </c>
      <c r="T147" s="45">
        <f t="shared" si="113"/>
        <v>23</v>
      </c>
      <c r="U147" s="6">
        <f>IFERROR(VLOOKUP($B147,'[4]DEN8.2'!$H$3:$J$175,2,FALSE),0)</f>
        <v>19</v>
      </c>
      <c r="V147" s="57"/>
      <c r="W147" s="57"/>
      <c r="X147" s="131"/>
      <c r="Y147" s="5"/>
      <c r="Z147" s="98">
        <f>IFERROR(VLOOKUP($B147,'[4]ACT DEN8.2'!$H$3:$P$151,2,FALSE),0)</f>
        <v>0</v>
      </c>
      <c r="AA147" s="98">
        <f>IFERROR(VLOOKUP($B147,'[4]ACT DEN8.2'!$H$3:$P$151,3,FALSE),0)</f>
        <v>0</v>
      </c>
      <c r="AB147" s="98">
        <f>IFERROR(VLOOKUP($B147,'[4]ACT DEN8.2'!$H$3:$P$151,4,FALSE),0)</f>
        <v>0</v>
      </c>
      <c r="AC147" s="98">
        <f>IFERROR(VLOOKUP($B147,'[4]ACT DEN8.2'!$H$3:$P$151,5,FALSE),0)</f>
        <v>0</v>
      </c>
      <c r="AD147" s="98">
        <f>IFERROR(VLOOKUP($B147,'[4]ACT DEN8.2'!$H$3:$P$151,6,FALSE),0)</f>
        <v>0</v>
      </c>
      <c r="AE147" s="98">
        <f>IFERROR(VLOOKUP($B147,'[4]ACT DEN8.2'!$H$3:$P$151,7,FALSE),0)</f>
        <v>0</v>
      </c>
      <c r="AF147" s="98">
        <f>IFERROR(VLOOKUP($B147,'[4]ACT DEN8.2'!$H$3:$P$151,8,FALSE),0)</f>
        <v>0</v>
      </c>
      <c r="AG147" s="96"/>
      <c r="AH147" s="96"/>
      <c r="AI147" s="87"/>
      <c r="AJ147" s="93"/>
      <c r="AL147" s="6">
        <f t="shared" si="114"/>
        <v>0</v>
      </c>
      <c r="AM147" s="98">
        <f>IFERROR(VLOOKUP($B147,'[4]ACT DEN8.2'!$Z$3:$AH$126,2,FALSE),0)</f>
        <v>0</v>
      </c>
      <c r="AN147" s="98">
        <f>IFERROR(VLOOKUP($B147,'[4]ACT DEN8.2'!$Z$3:$AH$126,3,FALSE),0)</f>
        <v>0</v>
      </c>
      <c r="AO147" s="98">
        <f>IFERROR(VLOOKUP($B147,'[4]ACT DEN8.2'!$Z$3:$AH$126,4,FALSE),0)</f>
        <v>0</v>
      </c>
      <c r="AP147" s="98">
        <f>IFERROR(VLOOKUP($B147,'[4]ACT DEN8.2'!$Z$3:$AH$126,5,FALSE),0)</f>
        <v>0</v>
      </c>
      <c r="AQ147" s="98">
        <f>IFERROR(VLOOKUP($B147,'[4]ACT DEN8.2'!$Z$3:$AH$126,6,FALSE),0)</f>
        <v>0</v>
      </c>
      <c r="AR147" s="98">
        <f>IFERROR(VLOOKUP($B147,'[4]ACT DEN8.2'!$Z$3:$AH$126,7,FALSE),0)</f>
        <v>0</v>
      </c>
      <c r="AS147" s="98">
        <f>IFERROR(VLOOKUP($B147,'[4]ACT DEN8.2'!$Z$3:$AH$126,8,FALSE),0)</f>
        <v>0</v>
      </c>
      <c r="AT147" s="93"/>
      <c r="AU147" s="93"/>
      <c r="AV147" s="93"/>
      <c r="AW147" s="93"/>
      <c r="AX147" s="93"/>
      <c r="AY147" s="6">
        <f t="shared" si="115"/>
        <v>0</v>
      </c>
    </row>
    <row r="148" spans="1:51" s="61" customFormat="1" ht="15" thickBot="1" x14ac:dyDescent="0.25">
      <c r="A148" s="351" t="s">
        <v>185</v>
      </c>
      <c r="B148" s="352"/>
      <c r="C148" s="276">
        <f>+D148/Metas!M74</f>
        <v>0.73695153646231459</v>
      </c>
      <c r="D148" s="17">
        <f>+Q148/R148</f>
        <v>0.25161290322580643</v>
      </c>
      <c r="E148" s="12">
        <f t="shared" ref="E148:P148" si="116">SUM(E141:E147)</f>
        <v>13</v>
      </c>
      <c r="F148" s="12">
        <f t="shared" si="116"/>
        <v>7</v>
      </c>
      <c r="G148" s="12">
        <f t="shared" si="116"/>
        <v>6</v>
      </c>
      <c r="H148" s="12">
        <f t="shared" si="116"/>
        <v>8</v>
      </c>
      <c r="I148" s="12">
        <f t="shared" ref="I148:J148" si="117">SUM(I141:I147)</f>
        <v>10</v>
      </c>
      <c r="J148" s="12">
        <f t="shared" si="117"/>
        <v>15</v>
      </c>
      <c r="K148" s="12">
        <f t="shared" ref="K148" si="118">SUM(K141:K147)</f>
        <v>19</v>
      </c>
      <c r="L148" s="12">
        <f t="shared" si="116"/>
        <v>0</v>
      </c>
      <c r="M148" s="12">
        <f t="shared" si="116"/>
        <v>0</v>
      </c>
      <c r="N148" s="12">
        <f t="shared" si="116"/>
        <v>0</v>
      </c>
      <c r="O148" s="12">
        <f t="shared" si="116"/>
        <v>0</v>
      </c>
      <c r="P148" s="132">
        <f t="shared" si="116"/>
        <v>0</v>
      </c>
      <c r="Q148" s="12">
        <f>SUM(Q141:Q147)</f>
        <v>78</v>
      </c>
      <c r="R148" s="13">
        <f>+Y148-U148</f>
        <v>310</v>
      </c>
      <c r="S148" s="12">
        <f t="shared" ref="S148:X148" si="119">SUM(S141:S147)</f>
        <v>252</v>
      </c>
      <c r="T148" s="12">
        <f>SUM(T141:T147)</f>
        <v>254</v>
      </c>
      <c r="U148" s="12">
        <f t="shared" ref="U148" si="120">SUM(U141:U147)</f>
        <v>251</v>
      </c>
      <c r="V148" s="11">
        <f t="shared" si="119"/>
        <v>0</v>
      </c>
      <c r="W148" s="42">
        <f t="shared" si="119"/>
        <v>0</v>
      </c>
      <c r="X148" s="42">
        <f t="shared" si="119"/>
        <v>0</v>
      </c>
      <c r="Y148" s="14">
        <v>561</v>
      </c>
      <c r="Z148" s="11">
        <f>SUM(Z141:Z147)</f>
        <v>0</v>
      </c>
      <c r="AA148" s="11">
        <f t="shared" ref="AA148:AK148" si="121">SUM(AA141:AA147)</f>
        <v>1</v>
      </c>
      <c r="AB148" s="11">
        <f t="shared" si="121"/>
        <v>1</v>
      </c>
      <c r="AC148" s="11">
        <f t="shared" si="121"/>
        <v>0</v>
      </c>
      <c r="AD148" s="11">
        <f t="shared" ref="AD148" si="122">SUM(AD141:AD147)</f>
        <v>0</v>
      </c>
      <c r="AE148" s="11">
        <f t="shared" si="121"/>
        <v>0</v>
      </c>
      <c r="AF148" s="11">
        <f t="shared" si="121"/>
        <v>1</v>
      </c>
      <c r="AG148" s="11">
        <f t="shared" si="121"/>
        <v>0</v>
      </c>
      <c r="AH148" s="11">
        <f t="shared" si="121"/>
        <v>0</v>
      </c>
      <c r="AI148" s="11">
        <f t="shared" si="121"/>
        <v>0</v>
      </c>
      <c r="AJ148" s="11">
        <f t="shared" si="121"/>
        <v>0</v>
      </c>
      <c r="AK148" s="11">
        <f t="shared" si="121"/>
        <v>0</v>
      </c>
      <c r="AL148" s="11">
        <f t="shared" si="114"/>
        <v>3</v>
      </c>
      <c r="AM148" s="11">
        <f t="shared" ref="AM148:AX148" si="123">SUM(AM141:AM147)</f>
        <v>0</v>
      </c>
      <c r="AN148" s="11">
        <f t="shared" si="123"/>
        <v>0</v>
      </c>
      <c r="AO148" s="11">
        <f t="shared" si="123"/>
        <v>0</v>
      </c>
      <c r="AP148" s="11">
        <f t="shared" si="123"/>
        <v>0</v>
      </c>
      <c r="AQ148" s="11">
        <f t="shared" ref="AQ148" si="124">SUM(AQ141:AQ147)</f>
        <v>0</v>
      </c>
      <c r="AR148" s="11">
        <f t="shared" si="123"/>
        <v>0</v>
      </c>
      <c r="AS148" s="11">
        <f t="shared" si="123"/>
        <v>0</v>
      </c>
      <c r="AT148" s="11">
        <f t="shared" si="123"/>
        <v>0</v>
      </c>
      <c r="AU148" s="11">
        <f t="shared" si="123"/>
        <v>0</v>
      </c>
      <c r="AV148" s="11">
        <f t="shared" si="123"/>
        <v>0</v>
      </c>
      <c r="AW148" s="11">
        <f t="shared" si="123"/>
        <v>0</v>
      </c>
      <c r="AX148" s="11">
        <f t="shared" si="123"/>
        <v>0</v>
      </c>
      <c r="AY148" s="11">
        <f t="shared" si="115"/>
        <v>0</v>
      </c>
    </row>
    <row r="149" spans="1:51" s="94" customFormat="1" x14ac:dyDescent="0.2">
      <c r="B149" s="112" t="s">
        <v>190</v>
      </c>
      <c r="C149" s="68"/>
      <c r="D149" s="227"/>
      <c r="E149" s="136">
        <f t="shared" ref="E149:AY149" si="125">+E25+E37+E48+E62+E73+E79+E90+E108+E121+E135+E140+E148</f>
        <v>828</v>
      </c>
      <c r="F149" s="136">
        <f t="shared" si="125"/>
        <v>994</v>
      </c>
      <c r="G149" s="136">
        <f t="shared" si="125"/>
        <v>1361</v>
      </c>
      <c r="H149" s="136">
        <f t="shared" si="125"/>
        <v>988</v>
      </c>
      <c r="I149" s="136">
        <f t="shared" ref="I149:J149" si="126">+I25+I37+I48+I62+I73+I79+I90+I108+I121+I135+I140+I148</f>
        <v>1218</v>
      </c>
      <c r="J149" s="136">
        <f t="shared" si="126"/>
        <v>1217</v>
      </c>
      <c r="K149" s="136">
        <f t="shared" ref="K149" si="127">+K25+K37+K48+K62+K73+K79+K90+K108+K121+K135+K140+K148</f>
        <v>1173</v>
      </c>
      <c r="L149" s="136">
        <f t="shared" si="125"/>
        <v>0</v>
      </c>
      <c r="M149" s="136">
        <f t="shared" si="125"/>
        <v>0</v>
      </c>
      <c r="N149" s="136">
        <f t="shared" si="125"/>
        <v>0</v>
      </c>
      <c r="O149" s="136">
        <f t="shared" si="125"/>
        <v>0</v>
      </c>
      <c r="P149" s="96">
        <f t="shared" si="125"/>
        <v>0</v>
      </c>
      <c r="Q149" s="136">
        <f t="shared" si="125"/>
        <v>7779</v>
      </c>
      <c r="R149" s="95">
        <f t="shared" si="125"/>
        <v>47649</v>
      </c>
      <c r="S149" s="127">
        <f t="shared" si="125"/>
        <v>23556</v>
      </c>
      <c r="T149" s="127">
        <f t="shared" si="125"/>
        <v>24413</v>
      </c>
      <c r="U149" s="127">
        <f t="shared" si="125"/>
        <v>24041</v>
      </c>
      <c r="V149" s="95">
        <f t="shared" si="125"/>
        <v>0</v>
      </c>
      <c r="W149" s="95">
        <f>+W25+W37+W48+W62+W73+W79+W90+W108+W121+W135+W140+W148</f>
        <v>0</v>
      </c>
      <c r="X149" s="95">
        <f>+X25+X37+X48+X62+X73+X79+X90+X108+X121+X135+X140+X148</f>
        <v>0</v>
      </c>
      <c r="Y149" s="95">
        <f t="shared" si="125"/>
        <v>71690</v>
      </c>
      <c r="Z149" s="95">
        <f t="shared" si="125"/>
        <v>261</v>
      </c>
      <c r="AA149" s="95">
        <f t="shared" si="125"/>
        <v>221</v>
      </c>
      <c r="AB149" s="95">
        <f t="shared" si="125"/>
        <v>270</v>
      </c>
      <c r="AC149" s="95">
        <f t="shared" si="125"/>
        <v>223</v>
      </c>
      <c r="AD149" s="95">
        <f t="shared" ref="AD149" si="128">+AD25+AD37+AD48+AD62+AD73+AD79+AD90+AD108+AD121+AD135+AD140+AD148</f>
        <v>260</v>
      </c>
      <c r="AE149" s="95">
        <f t="shared" si="125"/>
        <v>230</v>
      </c>
      <c r="AF149" s="95">
        <f t="shared" si="125"/>
        <v>294</v>
      </c>
      <c r="AG149" s="95">
        <f t="shared" si="125"/>
        <v>0</v>
      </c>
      <c r="AH149" s="95">
        <f t="shared" si="125"/>
        <v>0</v>
      </c>
      <c r="AI149" s="95">
        <f t="shared" si="125"/>
        <v>0</v>
      </c>
      <c r="AJ149" s="95">
        <f t="shared" si="125"/>
        <v>0</v>
      </c>
      <c r="AK149" s="95">
        <f t="shared" si="125"/>
        <v>0</v>
      </c>
      <c r="AL149" s="95">
        <f t="shared" si="125"/>
        <v>1759</v>
      </c>
      <c r="AM149" s="94">
        <f t="shared" si="125"/>
        <v>38</v>
      </c>
      <c r="AN149" s="94">
        <f t="shared" si="125"/>
        <v>10</v>
      </c>
      <c r="AO149" s="94">
        <f t="shared" si="125"/>
        <v>31</v>
      </c>
      <c r="AP149" s="94">
        <f t="shared" si="125"/>
        <v>39</v>
      </c>
      <c r="AQ149" s="94">
        <f t="shared" ref="AQ149" si="129">+AQ25+AQ37+AQ48+AQ62+AQ73+AQ79+AQ90+AQ108+AQ121+AQ135+AQ140+AQ148</f>
        <v>66</v>
      </c>
      <c r="AR149" s="94">
        <f t="shared" si="125"/>
        <v>138</v>
      </c>
      <c r="AS149" s="94">
        <f t="shared" si="125"/>
        <v>57</v>
      </c>
      <c r="AT149" s="94">
        <f t="shared" si="125"/>
        <v>0</v>
      </c>
      <c r="AU149" s="94">
        <f t="shared" si="125"/>
        <v>0</v>
      </c>
      <c r="AV149" s="94">
        <f t="shared" si="125"/>
        <v>0</v>
      </c>
      <c r="AW149" s="94">
        <f t="shared" si="125"/>
        <v>0</v>
      </c>
      <c r="AX149" s="94">
        <f t="shared" si="125"/>
        <v>0</v>
      </c>
      <c r="AY149" s="95">
        <f t="shared" si="125"/>
        <v>379</v>
      </c>
    </row>
    <row r="150" spans="1:51" x14ac:dyDescent="0.2">
      <c r="C150" s="69"/>
      <c r="D150" s="84"/>
    </row>
    <row r="151" spans="1:51" x14ac:dyDescent="0.2">
      <c r="D151" s="84"/>
      <c r="Q151" s="65"/>
    </row>
  </sheetData>
  <mergeCells count="23">
    <mergeCell ref="A135:B135"/>
    <mergeCell ref="A140:B140"/>
    <mergeCell ref="A48:B48"/>
    <mergeCell ref="S10:X10"/>
    <mergeCell ref="A148:B148"/>
    <mergeCell ref="A73:B73"/>
    <mergeCell ref="A79:B79"/>
    <mergeCell ref="A90:B90"/>
    <mergeCell ref="A108:B108"/>
    <mergeCell ref="A121:B121"/>
    <mergeCell ref="AM10:AY10"/>
    <mergeCell ref="D1:D10"/>
    <mergeCell ref="C1:C11"/>
    <mergeCell ref="A62:B62"/>
    <mergeCell ref="A25:B25"/>
    <mergeCell ref="A37:B37"/>
    <mergeCell ref="B1:B10"/>
    <mergeCell ref="E1:AY1"/>
    <mergeCell ref="E2:Q9"/>
    <mergeCell ref="R2:AY9"/>
    <mergeCell ref="E10:Q10"/>
    <mergeCell ref="Z10:AL10"/>
    <mergeCell ref="A1:A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S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9" style="94" customWidth="1"/>
    <col min="2" max="2" width="36.7109375" style="94" bestFit="1" customWidth="1"/>
    <col min="3" max="3" width="14.42578125" style="58" customWidth="1"/>
    <col min="4" max="4" width="12.7109375" style="58" customWidth="1"/>
    <col min="5" max="6" width="9.85546875" style="71" customWidth="1"/>
    <col min="7" max="7" width="10.85546875" style="71" bestFit="1" customWidth="1"/>
    <col min="8" max="16" width="9.85546875" style="58" customWidth="1"/>
    <col min="17" max="17" width="13.28515625" style="71" bestFit="1" customWidth="1"/>
    <col min="18" max="18" width="16.28515625" style="58" customWidth="1"/>
    <col min="19" max="19" width="16.7109375" style="58" customWidth="1"/>
    <col min="20" max="16384" width="11.42578125" style="58"/>
  </cols>
  <sheetData>
    <row r="1" spans="1:19" s="137" customFormat="1" ht="94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334" t="s">
        <v>294</v>
      </c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  <c r="S1" s="335"/>
    </row>
    <row r="2" spans="1:19" s="137" customFormat="1" ht="15" customHeight="1" x14ac:dyDescent="0.2">
      <c r="A2" s="354"/>
      <c r="B2" s="356"/>
      <c r="C2" s="323"/>
      <c r="D2" s="349"/>
      <c r="E2" s="389" t="s">
        <v>2</v>
      </c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9" t="s">
        <v>3</v>
      </c>
      <c r="S2" s="406"/>
    </row>
    <row r="3" spans="1:19" s="137" customFormat="1" ht="15" customHeight="1" x14ac:dyDescent="0.2">
      <c r="A3" s="354"/>
      <c r="B3" s="356"/>
      <c r="C3" s="323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91"/>
      <c r="S3" s="372"/>
    </row>
    <row r="4" spans="1:19" s="137" customFormat="1" ht="15" customHeight="1" x14ac:dyDescent="0.2">
      <c r="A4" s="354"/>
      <c r="B4" s="356"/>
      <c r="C4" s="323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91"/>
      <c r="S4" s="372"/>
    </row>
    <row r="5" spans="1:19" s="137" customFormat="1" ht="15" customHeight="1" x14ac:dyDescent="0.2">
      <c r="A5" s="354"/>
      <c r="B5" s="356"/>
      <c r="C5" s="323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91"/>
      <c r="S5" s="372"/>
    </row>
    <row r="6" spans="1:19" s="137" customFormat="1" ht="15" customHeight="1" x14ac:dyDescent="0.2">
      <c r="A6" s="354"/>
      <c r="B6" s="356"/>
      <c r="C6" s="323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91"/>
      <c r="S6" s="372"/>
    </row>
    <row r="7" spans="1:19" s="137" customFormat="1" ht="15" customHeight="1" x14ac:dyDescent="0.2">
      <c r="A7" s="354"/>
      <c r="B7" s="356"/>
      <c r="C7" s="323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91"/>
      <c r="S7" s="372"/>
    </row>
    <row r="8" spans="1:19" s="137" customFormat="1" ht="15" customHeight="1" x14ac:dyDescent="0.2">
      <c r="A8" s="354"/>
      <c r="B8" s="356"/>
      <c r="C8" s="323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91"/>
      <c r="S8" s="372"/>
    </row>
    <row r="9" spans="1:19" s="137" customFormat="1" ht="15.75" customHeight="1" thickBot="1" x14ac:dyDescent="0.25">
      <c r="A9" s="354"/>
      <c r="B9" s="356"/>
      <c r="C9" s="323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93"/>
      <c r="S9" s="407"/>
    </row>
    <row r="10" spans="1:19" s="137" customFormat="1" ht="57.75" customHeight="1" thickBot="1" x14ac:dyDescent="0.25">
      <c r="A10" s="355"/>
      <c r="B10" s="324"/>
      <c r="C10" s="323"/>
      <c r="D10" s="350"/>
      <c r="E10" s="383" t="s">
        <v>28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3"/>
      <c r="R10" s="385" t="s">
        <v>31</v>
      </c>
      <c r="S10" s="403"/>
    </row>
    <row r="11" spans="1:19" s="137" customFormat="1" ht="15" thickBot="1" x14ac:dyDescent="0.25">
      <c r="A11" s="146"/>
      <c r="B11" s="146"/>
      <c r="C11" s="324"/>
      <c r="D11" s="140" t="s">
        <v>189</v>
      </c>
      <c r="E11" s="147" t="s">
        <v>4</v>
      </c>
      <c r="F11" s="147" t="s">
        <v>5</v>
      </c>
      <c r="G11" s="147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8" t="s">
        <v>16</v>
      </c>
      <c r="R11" s="382"/>
      <c r="S11" s="384"/>
    </row>
    <row r="12" spans="1:19" ht="15" thickBot="1" x14ac:dyDescent="0.25">
      <c r="A12" s="1" t="s">
        <v>53</v>
      </c>
      <c r="B12" s="185" t="s">
        <v>40</v>
      </c>
      <c r="C12" s="59"/>
      <c r="E12" s="105">
        <f>IFERROR(VLOOKUP($B12,'[4]NUM8.3'!$H$3:$P$174,2,FALSE),0)</f>
        <v>50</v>
      </c>
      <c r="F12" s="105">
        <f>IFERROR(VLOOKUP($B12,'[4]NUM8.3'!$H$3:$P$174,3,FALSE),0)</f>
        <v>170</v>
      </c>
      <c r="G12" s="105">
        <f>IFERROR(VLOOKUP($B12,'[4]NUM8.3'!$H$3:$P$174,4,FALSE),0)</f>
        <v>312</v>
      </c>
      <c r="H12" s="105">
        <f>IFERROR(VLOOKUP($B12,'[4]NUM8.3'!$H$3:$P$174,5,FALSE),0)</f>
        <v>131</v>
      </c>
      <c r="I12" s="105">
        <f>IFERROR(VLOOKUP($B12,'[4]NUM8.3'!$H$3:$P$174,6,FALSE),0)</f>
        <v>119</v>
      </c>
      <c r="J12" s="105">
        <f>IFERROR(VLOOKUP($B12,'[4]NUM8.3'!$H$3:$P$174,7,FALSE),0)</f>
        <v>117</v>
      </c>
      <c r="K12" s="105">
        <f>IFERROR(VLOOKUP($B12,'[4]NUM8.3'!$H$3:$P$174,8,FALSE),0)</f>
        <v>106</v>
      </c>
      <c r="L12" s="87"/>
      <c r="M12" s="87"/>
      <c r="N12" s="87"/>
      <c r="O12" s="87"/>
      <c r="P12" s="87"/>
      <c r="Q12" s="15">
        <f>SUM(E12:P12)</f>
        <v>1005</v>
      </c>
      <c r="R12" s="401"/>
      <c r="S12" s="402"/>
    </row>
    <row r="13" spans="1:19" ht="15" thickBot="1" x14ac:dyDescent="0.25">
      <c r="A13" s="1" t="s">
        <v>53</v>
      </c>
      <c r="B13" s="185" t="s">
        <v>41</v>
      </c>
      <c r="C13" s="59"/>
      <c r="E13" s="105">
        <f>IFERROR(VLOOKUP($B13,'[4]NUM8.3'!$H$3:$P$174,2,FALSE),0)</f>
        <v>130</v>
      </c>
      <c r="F13" s="105">
        <f>IFERROR(VLOOKUP($B13,'[4]NUM8.3'!$H$3:$P$174,3,FALSE),0)</f>
        <v>88</v>
      </c>
      <c r="G13" s="105">
        <f>IFERROR(VLOOKUP($B13,'[4]NUM8.3'!$H$3:$P$174,4,FALSE),0)</f>
        <v>118</v>
      </c>
      <c r="H13" s="105">
        <f>IFERROR(VLOOKUP($B13,'[4]NUM8.3'!$H$3:$P$174,5,FALSE),0)</f>
        <v>70</v>
      </c>
      <c r="I13" s="105">
        <f>IFERROR(VLOOKUP($B13,'[4]NUM8.3'!$H$3:$P$174,6,FALSE),0)</f>
        <v>74</v>
      </c>
      <c r="J13" s="105">
        <f>IFERROR(VLOOKUP($B13,'[4]NUM8.3'!$H$3:$P$174,7,FALSE),0)</f>
        <v>171</v>
      </c>
      <c r="K13" s="105">
        <f>IFERROR(VLOOKUP($B13,'[4]NUM8.3'!$H$3:$P$174,8,FALSE),0)</f>
        <v>134</v>
      </c>
      <c r="L13" s="87"/>
      <c r="M13" s="93"/>
      <c r="N13" s="93"/>
      <c r="O13" s="93"/>
      <c r="Q13" s="15">
        <f t="shared" ref="Q13:Q24" si="0">SUM(E13:P13)</f>
        <v>785</v>
      </c>
      <c r="R13" s="401"/>
      <c r="S13" s="402"/>
    </row>
    <row r="14" spans="1:19" ht="15" thickBot="1" x14ac:dyDescent="0.25">
      <c r="A14" s="1" t="s">
        <v>53</v>
      </c>
      <c r="B14" s="185" t="s">
        <v>42</v>
      </c>
      <c r="C14" s="59"/>
      <c r="E14" s="105">
        <f>IFERROR(VLOOKUP($B14,'[4]NUM8.3'!$H$3:$P$174,2,FALSE),0)</f>
        <v>137</v>
      </c>
      <c r="F14" s="105">
        <f>IFERROR(VLOOKUP($B14,'[4]NUM8.3'!$H$3:$P$174,3,FALSE),0)</f>
        <v>90</v>
      </c>
      <c r="G14" s="105">
        <f>IFERROR(VLOOKUP($B14,'[4]NUM8.3'!$H$3:$P$174,4,FALSE),0)</f>
        <v>180</v>
      </c>
      <c r="H14" s="105">
        <f>IFERROR(VLOOKUP($B14,'[4]NUM8.3'!$H$3:$P$174,5,FALSE),0)</f>
        <v>74</v>
      </c>
      <c r="I14" s="105">
        <f>IFERROR(VLOOKUP($B14,'[4]NUM8.3'!$H$3:$P$174,6,FALSE),0)</f>
        <v>95</v>
      </c>
      <c r="J14" s="105">
        <f>IFERROR(VLOOKUP($B14,'[4]NUM8.3'!$H$3:$P$174,7,FALSE),0)</f>
        <v>121</v>
      </c>
      <c r="K14" s="105">
        <f>IFERROR(VLOOKUP($B14,'[4]NUM8.3'!$H$3:$P$174,8,FALSE),0)</f>
        <v>50</v>
      </c>
      <c r="L14" s="87"/>
      <c r="M14" s="93"/>
      <c r="N14" s="93"/>
      <c r="O14" s="93"/>
      <c r="Q14" s="15">
        <f t="shared" si="0"/>
        <v>747</v>
      </c>
      <c r="R14" s="401"/>
      <c r="S14" s="402"/>
    </row>
    <row r="15" spans="1:19" ht="15" thickBot="1" x14ac:dyDescent="0.25">
      <c r="A15" s="1" t="s">
        <v>53</v>
      </c>
      <c r="B15" s="185" t="s">
        <v>43</v>
      </c>
      <c r="C15" s="59"/>
      <c r="E15" s="105">
        <f>IFERROR(VLOOKUP($B15,'[4]NUM8.3'!$H$3:$P$174,2,FALSE),0)</f>
        <v>125</v>
      </c>
      <c r="F15" s="105">
        <f>IFERROR(VLOOKUP($B15,'[4]NUM8.3'!$H$3:$P$174,3,FALSE),0)</f>
        <v>55</v>
      </c>
      <c r="G15" s="105">
        <f>IFERROR(VLOOKUP($B15,'[4]NUM8.3'!$H$3:$P$174,4,FALSE),0)</f>
        <v>270</v>
      </c>
      <c r="H15" s="105">
        <f>IFERROR(VLOOKUP($B15,'[4]NUM8.3'!$H$3:$P$174,5,FALSE),0)</f>
        <v>162</v>
      </c>
      <c r="I15" s="105">
        <f>IFERROR(VLOOKUP($B15,'[4]NUM8.3'!$H$3:$P$174,6,FALSE),0)</f>
        <v>142</v>
      </c>
      <c r="J15" s="105">
        <f>IFERROR(VLOOKUP($B15,'[4]NUM8.3'!$H$3:$P$174,7,FALSE),0)</f>
        <v>185</v>
      </c>
      <c r="K15" s="105">
        <f>IFERROR(VLOOKUP($B15,'[4]NUM8.3'!$H$3:$P$174,8,FALSE),0)</f>
        <v>113</v>
      </c>
      <c r="L15" s="87"/>
      <c r="M15" s="93"/>
      <c r="N15" s="93"/>
      <c r="O15" s="93"/>
      <c r="Q15" s="15">
        <f t="shared" si="0"/>
        <v>1052</v>
      </c>
      <c r="R15" s="401"/>
      <c r="S15" s="402"/>
    </row>
    <row r="16" spans="1:19" ht="15" thickBot="1" x14ac:dyDescent="0.25">
      <c r="A16" s="1" t="s">
        <v>53</v>
      </c>
      <c r="B16" s="185" t="s">
        <v>44</v>
      </c>
      <c r="C16" s="62"/>
      <c r="E16" s="105">
        <f>IFERROR(VLOOKUP($B16,'[4]NUM8.3'!$H$3:$P$174,2,FALSE),0)</f>
        <v>60</v>
      </c>
      <c r="F16" s="105">
        <f>IFERROR(VLOOKUP($B16,'[4]NUM8.3'!$H$3:$P$174,3,FALSE),0)</f>
        <v>77</v>
      </c>
      <c r="G16" s="105">
        <f>IFERROR(VLOOKUP($B16,'[4]NUM8.3'!$H$3:$P$174,4,FALSE),0)</f>
        <v>143</v>
      </c>
      <c r="H16" s="105">
        <f>IFERROR(VLOOKUP($B16,'[4]NUM8.3'!$H$3:$P$174,5,FALSE),0)</f>
        <v>71</v>
      </c>
      <c r="I16" s="105">
        <f>IFERROR(VLOOKUP($B16,'[4]NUM8.3'!$H$3:$P$174,6,FALSE),0)</f>
        <v>141</v>
      </c>
      <c r="J16" s="105">
        <f>IFERROR(VLOOKUP($B16,'[4]NUM8.3'!$H$3:$P$174,7,FALSE),0)</f>
        <v>73</v>
      </c>
      <c r="K16" s="105">
        <f>IFERROR(VLOOKUP($B16,'[4]NUM8.3'!$H$3:$P$174,8,FALSE),0)</f>
        <v>73</v>
      </c>
      <c r="L16" s="87"/>
      <c r="M16" s="93"/>
      <c r="N16" s="93"/>
      <c r="O16" s="93"/>
      <c r="Q16" s="15">
        <f t="shared" si="0"/>
        <v>638</v>
      </c>
      <c r="R16" s="401"/>
      <c r="S16" s="402"/>
    </row>
    <row r="17" spans="1:19" ht="15" thickBot="1" x14ac:dyDescent="0.25">
      <c r="A17" s="1" t="s">
        <v>53</v>
      </c>
      <c r="B17" s="185" t="s">
        <v>45</v>
      </c>
      <c r="C17" s="59"/>
      <c r="E17" s="105">
        <f>IFERROR(VLOOKUP($B17,'[4]NUM8.3'!$H$3:$P$174,2,FALSE),0)</f>
        <v>30</v>
      </c>
      <c r="F17" s="105">
        <f>IFERROR(VLOOKUP($B17,'[4]NUM8.3'!$H$3:$P$174,3,FALSE),0)</f>
        <v>32</v>
      </c>
      <c r="G17" s="105">
        <f>IFERROR(VLOOKUP($B17,'[4]NUM8.3'!$H$3:$P$174,4,FALSE),0)</f>
        <v>54</v>
      </c>
      <c r="H17" s="105">
        <f>IFERROR(VLOOKUP($B17,'[4]NUM8.3'!$H$3:$P$174,5,FALSE),0)</f>
        <v>53</v>
      </c>
      <c r="I17" s="105">
        <f>IFERROR(VLOOKUP($B17,'[4]NUM8.3'!$H$3:$P$174,6,FALSE),0)</f>
        <v>47</v>
      </c>
      <c r="J17" s="105">
        <f>IFERROR(VLOOKUP($B17,'[4]NUM8.3'!$H$3:$P$174,7,FALSE),0)</f>
        <v>31</v>
      </c>
      <c r="K17" s="105">
        <f>IFERROR(VLOOKUP($B17,'[4]NUM8.3'!$H$3:$P$174,8,FALSE),0)</f>
        <v>28</v>
      </c>
      <c r="L17" s="87"/>
      <c r="M17" s="93"/>
      <c r="N17" s="93"/>
      <c r="O17" s="93"/>
      <c r="Q17" s="15">
        <f t="shared" si="0"/>
        <v>275</v>
      </c>
      <c r="R17" s="401"/>
      <c r="S17" s="402"/>
    </row>
    <row r="18" spans="1:19" ht="15" thickBot="1" x14ac:dyDescent="0.25">
      <c r="A18" s="1" t="s">
        <v>53</v>
      </c>
      <c r="B18" s="185" t="s">
        <v>46</v>
      </c>
      <c r="C18" s="59"/>
      <c r="E18" s="105">
        <f>IFERROR(VLOOKUP($B18,'[4]NUM8.3'!$H$3:$P$174,2,FALSE),0)</f>
        <v>30</v>
      </c>
      <c r="F18" s="105">
        <f>IFERROR(VLOOKUP($B18,'[4]NUM8.3'!$H$3:$P$174,3,FALSE),0)</f>
        <v>12</v>
      </c>
      <c r="G18" s="105">
        <f>IFERROR(VLOOKUP($B18,'[4]NUM8.3'!$H$3:$P$174,4,FALSE),0)</f>
        <v>34</v>
      </c>
      <c r="H18" s="105">
        <f>IFERROR(VLOOKUP($B18,'[4]NUM8.3'!$H$3:$P$174,5,FALSE),0)</f>
        <v>34</v>
      </c>
      <c r="I18" s="105">
        <f>IFERROR(VLOOKUP($B18,'[4]NUM8.3'!$H$3:$P$174,6,FALSE),0)</f>
        <v>32</v>
      </c>
      <c r="J18" s="105">
        <f>IFERROR(VLOOKUP($B18,'[4]NUM8.3'!$H$3:$P$174,7,FALSE),0)</f>
        <v>84</v>
      </c>
      <c r="K18" s="105">
        <f>IFERROR(VLOOKUP($B18,'[4]NUM8.3'!$H$3:$P$174,8,FALSE),0)</f>
        <v>64</v>
      </c>
      <c r="L18" s="87"/>
      <c r="M18" s="93"/>
      <c r="N18" s="93"/>
      <c r="O18" s="93"/>
      <c r="Q18" s="15">
        <f t="shared" si="0"/>
        <v>290</v>
      </c>
      <c r="R18" s="401"/>
      <c r="S18" s="402"/>
    </row>
    <row r="19" spans="1:19" ht="15" thickBot="1" x14ac:dyDescent="0.25">
      <c r="A19" s="1" t="s">
        <v>53</v>
      </c>
      <c r="B19" s="185" t="s">
        <v>47</v>
      </c>
      <c r="C19" s="59"/>
      <c r="E19" s="105">
        <f>IFERROR(VLOOKUP($B19,'[4]NUM8.3'!$H$3:$P$174,2,FALSE),0)</f>
        <v>4</v>
      </c>
      <c r="F19" s="105">
        <f>IFERROR(VLOOKUP($B19,'[4]NUM8.3'!$H$3:$P$174,3,FALSE),0)</f>
        <v>0</v>
      </c>
      <c r="G19" s="105">
        <f>IFERROR(VLOOKUP($B19,'[4]NUM8.3'!$H$3:$P$174,4,FALSE),0)</f>
        <v>11</v>
      </c>
      <c r="H19" s="105">
        <f>IFERROR(VLOOKUP($B19,'[4]NUM8.3'!$H$3:$P$174,5,FALSE),0)</f>
        <v>2</v>
      </c>
      <c r="I19" s="105">
        <f>IFERROR(VLOOKUP($B19,'[4]NUM8.3'!$H$3:$P$174,6,FALSE),0)</f>
        <v>10</v>
      </c>
      <c r="J19" s="105">
        <f>IFERROR(VLOOKUP($B19,'[4]NUM8.3'!$H$3:$P$174,7,FALSE),0)</f>
        <v>28</v>
      </c>
      <c r="K19" s="105">
        <f>IFERROR(VLOOKUP($B19,'[4]NUM8.3'!$H$3:$P$174,8,FALSE),0)</f>
        <v>2</v>
      </c>
      <c r="L19" s="87"/>
      <c r="M19" s="93"/>
      <c r="N19" s="93"/>
      <c r="O19" s="93"/>
      <c r="Q19" s="15">
        <f t="shared" si="0"/>
        <v>57</v>
      </c>
      <c r="R19" s="401"/>
      <c r="S19" s="402"/>
    </row>
    <row r="20" spans="1:19" ht="15" thickBot="1" x14ac:dyDescent="0.25">
      <c r="A20" s="1" t="s">
        <v>53</v>
      </c>
      <c r="B20" s="185" t="s">
        <v>48</v>
      </c>
      <c r="C20" s="59"/>
      <c r="E20" s="105">
        <f>IFERROR(VLOOKUP($B20,'[4]NUM8.3'!$H$3:$P$174,2,FALSE),0)</f>
        <v>4</v>
      </c>
      <c r="F20" s="105">
        <f>IFERROR(VLOOKUP($B20,'[4]NUM8.3'!$H$3:$P$174,3,FALSE),0)</f>
        <v>5</v>
      </c>
      <c r="G20" s="105">
        <f>IFERROR(VLOOKUP($B20,'[4]NUM8.3'!$H$3:$P$174,4,FALSE),0)</f>
        <v>6</v>
      </c>
      <c r="H20" s="105">
        <f>IFERROR(VLOOKUP($B20,'[4]NUM8.3'!$H$3:$P$174,5,FALSE),0)</f>
        <v>14</v>
      </c>
      <c r="I20" s="105">
        <f>IFERROR(VLOOKUP($B20,'[4]NUM8.3'!$H$3:$P$174,6,FALSE),0)</f>
        <v>1</v>
      </c>
      <c r="J20" s="105">
        <f>IFERROR(VLOOKUP($B20,'[4]NUM8.3'!$H$3:$P$174,7,FALSE),0)</f>
        <v>27</v>
      </c>
      <c r="K20" s="105">
        <f>IFERROR(VLOOKUP($B20,'[4]NUM8.3'!$H$3:$P$174,8,FALSE),0)</f>
        <v>6</v>
      </c>
      <c r="L20" s="87"/>
      <c r="M20" s="93"/>
      <c r="N20" s="93"/>
      <c r="O20" s="93"/>
      <c r="Q20" s="15">
        <f t="shared" si="0"/>
        <v>63</v>
      </c>
      <c r="R20" s="401"/>
      <c r="S20" s="402"/>
    </row>
    <row r="21" spans="1:19" ht="15" thickBot="1" x14ac:dyDescent="0.25">
      <c r="A21" s="1" t="s">
        <v>53</v>
      </c>
      <c r="B21" s="185" t="s">
        <v>49</v>
      </c>
      <c r="C21" s="63"/>
      <c r="E21" s="105">
        <f>IFERROR(VLOOKUP($B21,'[4]NUM8.3'!$H$3:$P$174,2,FALSE),0)</f>
        <v>0</v>
      </c>
      <c r="F21" s="105">
        <f>IFERROR(VLOOKUP($B21,'[4]NUM8.3'!$H$3:$P$174,3,FALSE),0)</f>
        <v>0</v>
      </c>
      <c r="G21" s="105">
        <f>IFERROR(VLOOKUP($B21,'[4]NUM8.3'!$H$3:$P$174,4,FALSE),0)</f>
        <v>4</v>
      </c>
      <c r="H21" s="105">
        <f>IFERROR(VLOOKUP($B21,'[4]NUM8.3'!$H$3:$P$174,5,FALSE),0)</f>
        <v>7</v>
      </c>
      <c r="I21" s="105">
        <f>IFERROR(VLOOKUP($B21,'[4]NUM8.3'!$H$3:$P$174,6,FALSE),0)</f>
        <v>1</v>
      </c>
      <c r="J21" s="105">
        <f>IFERROR(VLOOKUP($B21,'[4]NUM8.3'!$H$3:$P$174,7,FALSE),0)</f>
        <v>15</v>
      </c>
      <c r="K21" s="105">
        <f>IFERROR(VLOOKUP($B21,'[4]NUM8.3'!$H$3:$P$174,8,FALSE),0)</f>
        <v>2</v>
      </c>
      <c r="L21" s="87"/>
      <c r="M21" s="93"/>
      <c r="N21" s="93"/>
      <c r="O21" s="93"/>
      <c r="Q21" s="15">
        <f t="shared" si="0"/>
        <v>29</v>
      </c>
      <c r="R21" s="401"/>
      <c r="S21" s="402"/>
    </row>
    <row r="22" spans="1:19" ht="15" thickBot="1" x14ac:dyDescent="0.25">
      <c r="A22" s="1" t="s">
        <v>53</v>
      </c>
      <c r="B22" s="185" t="s">
        <v>50</v>
      </c>
      <c r="C22" s="59"/>
      <c r="E22" s="105">
        <f>IFERROR(VLOOKUP($B22,'[4]NUM8.3'!$H$3:$P$174,2,FALSE),0)</f>
        <v>11</v>
      </c>
      <c r="F22" s="105">
        <f>IFERROR(VLOOKUP($B22,'[4]NUM8.3'!$H$3:$P$174,3,FALSE),0)</f>
        <v>16</v>
      </c>
      <c r="G22" s="105">
        <f>IFERROR(VLOOKUP($B22,'[4]NUM8.3'!$H$3:$P$174,4,FALSE),0)</f>
        <v>19</v>
      </c>
      <c r="H22" s="105">
        <f>IFERROR(VLOOKUP($B22,'[4]NUM8.3'!$H$3:$P$174,5,FALSE),0)</f>
        <v>17</v>
      </c>
      <c r="I22" s="105">
        <f>IFERROR(VLOOKUP($B22,'[4]NUM8.3'!$H$3:$P$174,6,FALSE),0)</f>
        <v>9</v>
      </c>
      <c r="J22" s="105">
        <f>IFERROR(VLOOKUP($B22,'[4]NUM8.3'!$H$3:$P$174,7,FALSE),0)</f>
        <v>14</v>
      </c>
      <c r="K22" s="105">
        <f>IFERROR(VLOOKUP($B22,'[4]NUM8.3'!$H$3:$P$174,8,FALSE),0)</f>
        <v>15</v>
      </c>
      <c r="L22" s="87"/>
      <c r="M22" s="93"/>
      <c r="N22" s="93"/>
      <c r="O22" s="93"/>
      <c r="Q22" s="15">
        <f t="shared" si="0"/>
        <v>101</v>
      </c>
      <c r="R22" s="401"/>
      <c r="S22" s="402"/>
    </row>
    <row r="23" spans="1:19" ht="15" thickBot="1" x14ac:dyDescent="0.25">
      <c r="A23" s="1" t="s">
        <v>53</v>
      </c>
      <c r="B23" s="185" t="s">
        <v>51</v>
      </c>
      <c r="C23" s="59"/>
      <c r="E23" s="105">
        <f>IFERROR(VLOOKUP($B23,'[4]NUM8.3'!$H$3:$P$174,2,FALSE),0)</f>
        <v>0</v>
      </c>
      <c r="F23" s="105">
        <f>IFERROR(VLOOKUP($B23,'[4]NUM8.3'!$H$3:$P$174,3,FALSE),0)</f>
        <v>3</v>
      </c>
      <c r="G23" s="105">
        <f>IFERROR(VLOOKUP($B23,'[4]NUM8.3'!$H$3:$P$174,4,FALSE),0)</f>
        <v>7</v>
      </c>
      <c r="H23" s="105">
        <f>IFERROR(VLOOKUP($B23,'[4]NUM8.3'!$H$3:$P$174,5,FALSE),0)</f>
        <v>0</v>
      </c>
      <c r="I23" s="105">
        <f>IFERROR(VLOOKUP($B23,'[4]NUM8.3'!$H$3:$P$174,6,FALSE),0)</f>
        <v>3</v>
      </c>
      <c r="J23" s="105">
        <f>IFERROR(VLOOKUP($B23,'[4]NUM8.3'!$H$3:$P$174,7,FALSE),0)</f>
        <v>0</v>
      </c>
      <c r="K23" s="105">
        <f>IFERROR(VLOOKUP($B23,'[4]NUM8.3'!$H$3:$P$174,8,FALSE),0)</f>
        <v>3</v>
      </c>
      <c r="L23" s="87"/>
      <c r="M23" s="93"/>
      <c r="N23" s="93"/>
      <c r="O23" s="93"/>
      <c r="Q23" s="15">
        <f t="shared" si="0"/>
        <v>16</v>
      </c>
      <c r="R23" s="401"/>
      <c r="S23" s="402"/>
    </row>
    <row r="24" spans="1:19" ht="15" thickBot="1" x14ac:dyDescent="0.25">
      <c r="A24" s="1" t="s">
        <v>53</v>
      </c>
      <c r="B24" s="185" t="s">
        <v>52</v>
      </c>
      <c r="C24" s="59"/>
      <c r="E24" s="105">
        <f>IFERROR(VLOOKUP($B24,'[4]NUM8.3'!$H$3:$P$174,2,FALSE),0)</f>
        <v>4</v>
      </c>
      <c r="F24" s="105">
        <f>IFERROR(VLOOKUP($B24,'[4]NUM8.3'!$H$3:$P$174,3,FALSE),0)</f>
        <v>3</v>
      </c>
      <c r="G24" s="105">
        <f>IFERROR(VLOOKUP($B24,'[4]NUM8.3'!$H$3:$P$174,4,FALSE),0)</f>
        <v>4</v>
      </c>
      <c r="H24" s="105">
        <f>IFERROR(VLOOKUP($B24,'[4]NUM8.3'!$H$3:$P$174,5,FALSE),0)</f>
        <v>6</v>
      </c>
      <c r="I24" s="105">
        <f>IFERROR(VLOOKUP($B24,'[4]NUM8.3'!$H$3:$P$174,6,FALSE),0)</f>
        <v>16</v>
      </c>
      <c r="J24" s="105">
        <f>IFERROR(VLOOKUP($B24,'[4]NUM8.3'!$H$3:$P$174,7,FALSE),0)</f>
        <v>6</v>
      </c>
      <c r="K24" s="105">
        <f>IFERROR(VLOOKUP($B24,'[4]NUM8.3'!$H$3:$P$174,8,FALSE),0)</f>
        <v>16</v>
      </c>
      <c r="L24" s="87"/>
      <c r="M24" s="93"/>
      <c r="N24" s="93"/>
      <c r="O24" s="93"/>
      <c r="Q24" s="15">
        <f t="shared" si="0"/>
        <v>55</v>
      </c>
      <c r="R24" s="401"/>
      <c r="S24" s="402"/>
    </row>
    <row r="25" spans="1:19" s="61" customFormat="1" ht="15" thickBot="1" x14ac:dyDescent="0.25">
      <c r="A25" s="351" t="s">
        <v>175</v>
      </c>
      <c r="B25" s="352"/>
      <c r="C25" s="276">
        <f>+D25/Metas!N69</f>
        <v>0.97353389185072348</v>
      </c>
      <c r="D25" s="17">
        <f>+Q25/R25</f>
        <v>0.22390085829392187</v>
      </c>
      <c r="E25" s="72">
        <f>SUM(E12:E24)</f>
        <v>585</v>
      </c>
      <c r="F25" s="72">
        <f t="shared" ref="F25:P25" si="1">SUM(F12:F24)</f>
        <v>551</v>
      </c>
      <c r="G25" s="72">
        <f t="shared" si="1"/>
        <v>1162</v>
      </c>
      <c r="H25" s="70">
        <f t="shared" si="1"/>
        <v>641</v>
      </c>
      <c r="I25" s="70">
        <f t="shared" ref="I25:J25" si="2">SUM(I12:I24)</f>
        <v>690</v>
      </c>
      <c r="J25" s="70">
        <f t="shared" si="2"/>
        <v>872</v>
      </c>
      <c r="K25" s="70">
        <f t="shared" ref="K25" si="3">SUM(K12:K24)</f>
        <v>612</v>
      </c>
      <c r="L25" s="70">
        <f t="shared" si="1"/>
        <v>0</v>
      </c>
      <c r="M25" s="70">
        <f t="shared" si="1"/>
        <v>0</v>
      </c>
      <c r="N25" s="70">
        <f t="shared" si="1"/>
        <v>0</v>
      </c>
      <c r="O25" s="70">
        <f t="shared" si="1"/>
        <v>0</v>
      </c>
      <c r="P25" s="70">
        <f t="shared" si="1"/>
        <v>0</v>
      </c>
      <c r="Q25" s="12">
        <f>SUM(Q12:Q24)</f>
        <v>5113</v>
      </c>
      <c r="R25" s="408">
        <v>22836</v>
      </c>
      <c r="S25" s="409"/>
    </row>
    <row r="26" spans="1:19" ht="15" thickBot="1" x14ac:dyDescent="0.25">
      <c r="A26" s="1" t="s">
        <v>54</v>
      </c>
      <c r="B26" s="184" t="s">
        <v>55</v>
      </c>
      <c r="C26" s="59"/>
      <c r="D26" s="59"/>
      <c r="E26" s="105">
        <f>IFERROR(VLOOKUP($B26,'[4]NUM8.3'!$H$3:$P$174,2,FALSE),0)</f>
        <v>120</v>
      </c>
      <c r="F26" s="105">
        <f>IFERROR(VLOOKUP($B26,'[4]NUM8.3'!$H$3:$P$174,3,FALSE),0)</f>
        <v>74</v>
      </c>
      <c r="G26" s="105">
        <f>IFERROR(VLOOKUP($B26,'[4]NUM8.3'!$H$3:$P$174,4,FALSE),0)</f>
        <v>133</v>
      </c>
      <c r="H26" s="105">
        <f>IFERROR(VLOOKUP($B26,'[4]NUM8.3'!$H$3:$P$174,5,FALSE),0)</f>
        <v>100</v>
      </c>
      <c r="I26" s="105">
        <f>IFERROR(VLOOKUP($B26,'[4]NUM8.3'!$H$3:$P$174,6,FALSE),0)</f>
        <v>110</v>
      </c>
      <c r="J26" s="105">
        <f>IFERROR(VLOOKUP($B26,'[4]NUM8.3'!$H$3:$P$174,7,FALSE),0)</f>
        <v>100</v>
      </c>
      <c r="K26" s="105">
        <f>IFERROR(VLOOKUP($B26,'[4]NUM8.3'!$H$3:$P$174,8,FALSE),0)</f>
        <v>209</v>
      </c>
      <c r="L26" s="93"/>
      <c r="M26" s="93"/>
      <c r="N26" s="93"/>
      <c r="O26" s="93"/>
      <c r="Q26" s="15">
        <f t="shared" ref="Q26:Q60" si="4">SUM(E26:P26)</f>
        <v>846</v>
      </c>
      <c r="R26" s="404"/>
      <c r="S26" s="405"/>
    </row>
    <row r="27" spans="1:19" ht="15" thickBot="1" x14ac:dyDescent="0.25">
      <c r="A27" s="1" t="s">
        <v>54</v>
      </c>
      <c r="B27" s="184" t="s">
        <v>56</v>
      </c>
      <c r="C27" s="59"/>
      <c r="D27" s="59"/>
      <c r="E27" s="105">
        <f>IFERROR(VLOOKUP($B27,'[4]NUM8.3'!$H$3:$P$174,2,FALSE),0)</f>
        <v>180</v>
      </c>
      <c r="F27" s="105">
        <f>IFERROR(VLOOKUP($B27,'[4]NUM8.3'!$H$3:$P$174,3,FALSE),0)</f>
        <v>133</v>
      </c>
      <c r="G27" s="105">
        <f>IFERROR(VLOOKUP($B27,'[4]NUM8.3'!$H$3:$P$174,4,FALSE),0)</f>
        <v>172</v>
      </c>
      <c r="H27" s="105">
        <f>IFERROR(VLOOKUP($B27,'[4]NUM8.3'!$H$3:$P$174,5,FALSE),0)</f>
        <v>105</v>
      </c>
      <c r="I27" s="105">
        <f>IFERROR(VLOOKUP($B27,'[4]NUM8.3'!$H$3:$P$174,6,FALSE),0)</f>
        <v>171</v>
      </c>
      <c r="J27" s="105">
        <f>IFERROR(VLOOKUP($B27,'[4]NUM8.3'!$H$3:$P$174,7,FALSE),0)</f>
        <v>158</v>
      </c>
      <c r="K27" s="105">
        <f>IFERROR(VLOOKUP($B27,'[4]NUM8.3'!$H$3:$P$174,8,FALSE),0)</f>
        <v>118</v>
      </c>
      <c r="L27" s="93"/>
      <c r="M27" s="93"/>
      <c r="N27" s="93"/>
      <c r="O27" s="93"/>
      <c r="Q27" s="15">
        <f t="shared" si="4"/>
        <v>1037</v>
      </c>
      <c r="R27" s="404"/>
      <c r="S27" s="405"/>
    </row>
    <row r="28" spans="1:19" ht="15" thickBot="1" x14ac:dyDescent="0.25">
      <c r="A28" s="1" t="s">
        <v>54</v>
      </c>
      <c r="B28" s="184" t="s">
        <v>57</v>
      </c>
      <c r="C28" s="59"/>
      <c r="D28" s="59"/>
      <c r="E28" s="105">
        <f>IFERROR(VLOOKUP($B28,'[4]NUM8.3'!$H$3:$P$174,2,FALSE),0)</f>
        <v>316</v>
      </c>
      <c r="F28" s="105">
        <f>IFERROR(VLOOKUP($B28,'[4]NUM8.3'!$H$3:$P$174,3,FALSE),0)</f>
        <v>213</v>
      </c>
      <c r="G28" s="105">
        <f>IFERROR(VLOOKUP($B28,'[4]NUM8.3'!$H$3:$P$174,4,FALSE),0)</f>
        <v>316</v>
      </c>
      <c r="H28" s="105">
        <f>IFERROR(VLOOKUP($B28,'[4]NUM8.3'!$H$3:$P$174,5,FALSE),0)</f>
        <v>169</v>
      </c>
      <c r="I28" s="105">
        <f>IFERROR(VLOOKUP($B28,'[4]NUM8.3'!$H$3:$P$174,6,FALSE),0)</f>
        <v>242</v>
      </c>
      <c r="J28" s="105">
        <f>IFERROR(VLOOKUP($B28,'[4]NUM8.3'!$H$3:$P$174,7,FALSE),0)</f>
        <v>269</v>
      </c>
      <c r="K28" s="105">
        <f>IFERROR(VLOOKUP($B28,'[4]NUM8.3'!$H$3:$P$174,8,FALSE),0)</f>
        <v>179</v>
      </c>
      <c r="L28" s="93"/>
      <c r="M28" s="93"/>
      <c r="N28" s="93"/>
      <c r="O28" s="93"/>
      <c r="Q28" s="15">
        <f t="shared" si="4"/>
        <v>1704</v>
      </c>
      <c r="R28" s="404"/>
      <c r="S28" s="405"/>
    </row>
    <row r="29" spans="1:19" ht="15" thickBot="1" x14ac:dyDescent="0.25">
      <c r="A29" s="1" t="s">
        <v>54</v>
      </c>
      <c r="B29" s="184" t="s">
        <v>58</v>
      </c>
      <c r="C29" s="59"/>
      <c r="D29" s="59"/>
      <c r="E29" s="105">
        <f>IFERROR(VLOOKUP($B29,'[4]NUM8.3'!$H$3:$P$174,2,FALSE),0)</f>
        <v>18</v>
      </c>
      <c r="F29" s="105">
        <f>IFERROR(VLOOKUP($B29,'[4]NUM8.3'!$H$3:$P$174,3,FALSE),0)</f>
        <v>15</v>
      </c>
      <c r="G29" s="105">
        <f>IFERROR(VLOOKUP($B29,'[4]NUM8.3'!$H$3:$P$174,4,FALSE),0)</f>
        <v>22</v>
      </c>
      <c r="H29" s="105">
        <f>IFERROR(VLOOKUP($B29,'[4]NUM8.3'!$H$3:$P$174,5,FALSE),0)</f>
        <v>22</v>
      </c>
      <c r="I29" s="105">
        <f>IFERROR(VLOOKUP($B29,'[4]NUM8.3'!$H$3:$P$174,6,FALSE),0)</f>
        <v>50</v>
      </c>
      <c r="J29" s="105">
        <f>IFERROR(VLOOKUP($B29,'[4]NUM8.3'!$H$3:$P$174,7,FALSE),0)</f>
        <v>35</v>
      </c>
      <c r="K29" s="105">
        <f>IFERROR(VLOOKUP($B29,'[4]NUM8.3'!$H$3:$P$174,8,FALSE),0)</f>
        <v>15</v>
      </c>
      <c r="L29" s="93"/>
      <c r="M29" s="93"/>
      <c r="N29" s="93"/>
      <c r="O29" s="93"/>
      <c r="Q29" s="15">
        <f t="shared" si="4"/>
        <v>177</v>
      </c>
      <c r="R29" s="404"/>
      <c r="S29" s="405"/>
    </row>
    <row r="30" spans="1:19" ht="15" thickBot="1" x14ac:dyDescent="0.25">
      <c r="A30" s="1" t="s">
        <v>54</v>
      </c>
      <c r="B30" s="184" t="s">
        <v>59</v>
      </c>
      <c r="C30" s="59"/>
      <c r="D30" s="59"/>
      <c r="E30" s="105">
        <f>IFERROR(VLOOKUP($B30,'[4]NUM8.3'!$H$3:$P$174,2,FALSE),0)</f>
        <v>225</v>
      </c>
      <c r="F30" s="105">
        <f>IFERROR(VLOOKUP($B30,'[4]NUM8.3'!$H$3:$P$174,3,FALSE),0)</f>
        <v>375</v>
      </c>
      <c r="G30" s="105">
        <f>IFERROR(VLOOKUP($B30,'[4]NUM8.3'!$H$3:$P$174,4,FALSE),0)</f>
        <v>335</v>
      </c>
      <c r="H30" s="105">
        <f>IFERROR(VLOOKUP($B30,'[4]NUM8.3'!$H$3:$P$174,5,FALSE),0)</f>
        <v>225</v>
      </c>
      <c r="I30" s="105">
        <f>IFERROR(VLOOKUP($B30,'[4]NUM8.3'!$H$3:$P$174,6,FALSE),0)</f>
        <v>326</v>
      </c>
      <c r="J30" s="105">
        <f>IFERROR(VLOOKUP($B30,'[4]NUM8.3'!$H$3:$P$174,7,FALSE),0)</f>
        <v>303</v>
      </c>
      <c r="K30" s="105">
        <f>IFERROR(VLOOKUP($B30,'[4]NUM8.3'!$H$3:$P$174,8,FALSE),0)</f>
        <v>321</v>
      </c>
      <c r="L30" s="93"/>
      <c r="M30" s="93"/>
      <c r="N30" s="93"/>
      <c r="O30" s="93"/>
      <c r="Q30" s="15">
        <f t="shared" si="4"/>
        <v>2110</v>
      </c>
      <c r="R30" s="404"/>
      <c r="S30" s="405"/>
    </row>
    <row r="31" spans="1:19" ht="15" thickBot="1" x14ac:dyDescent="0.25">
      <c r="A31" s="1" t="s">
        <v>54</v>
      </c>
      <c r="B31" s="184" t="s">
        <v>60</v>
      </c>
      <c r="C31" s="59"/>
      <c r="D31" s="59"/>
      <c r="E31" s="105">
        <f>IFERROR(VLOOKUP($B31,'[4]NUM8.3'!$H$3:$P$174,2,FALSE),0)</f>
        <v>1</v>
      </c>
      <c r="F31" s="105">
        <f>IFERROR(VLOOKUP($B31,'[4]NUM8.3'!$H$3:$P$174,3,FALSE),0)</f>
        <v>2</v>
      </c>
      <c r="G31" s="105">
        <f>IFERROR(VLOOKUP($B31,'[4]NUM8.3'!$H$3:$P$174,4,FALSE),0)</f>
        <v>0</v>
      </c>
      <c r="H31" s="105">
        <f>IFERROR(VLOOKUP($B31,'[4]NUM8.3'!$H$3:$P$174,5,FALSE),0)</f>
        <v>1</v>
      </c>
      <c r="I31" s="105">
        <f>IFERROR(VLOOKUP($B31,'[4]NUM8.3'!$H$3:$P$174,6,FALSE),0)</f>
        <v>9</v>
      </c>
      <c r="J31" s="105">
        <f>IFERROR(VLOOKUP($B31,'[4]NUM8.3'!$H$3:$P$174,7,FALSE),0)</f>
        <v>0</v>
      </c>
      <c r="K31" s="105">
        <f>IFERROR(VLOOKUP($B31,'[4]NUM8.3'!$H$3:$P$174,8,FALSE),0)</f>
        <v>4</v>
      </c>
      <c r="L31" s="93"/>
      <c r="M31" s="93"/>
      <c r="N31" s="93"/>
      <c r="O31" s="93"/>
      <c r="Q31" s="15">
        <f t="shared" si="4"/>
        <v>17</v>
      </c>
      <c r="R31" s="404"/>
      <c r="S31" s="405"/>
    </row>
    <row r="32" spans="1:19" ht="15" thickBot="1" x14ac:dyDescent="0.25">
      <c r="A32" s="1" t="s">
        <v>54</v>
      </c>
      <c r="B32" s="184" t="s">
        <v>61</v>
      </c>
      <c r="C32" s="59"/>
      <c r="D32" s="59"/>
      <c r="E32" s="105">
        <f>IFERROR(VLOOKUP($B32,'[4]NUM8.3'!$H$3:$P$174,2,FALSE),0)</f>
        <v>12</v>
      </c>
      <c r="F32" s="105">
        <f>IFERROR(VLOOKUP($B32,'[4]NUM8.3'!$H$3:$P$174,3,FALSE),0)</f>
        <v>9</v>
      </c>
      <c r="G32" s="105">
        <f>IFERROR(VLOOKUP($B32,'[4]NUM8.3'!$H$3:$P$174,4,FALSE),0)</f>
        <v>4</v>
      </c>
      <c r="H32" s="105">
        <f>IFERROR(VLOOKUP($B32,'[4]NUM8.3'!$H$3:$P$174,5,FALSE),0)</f>
        <v>5</v>
      </c>
      <c r="I32" s="105">
        <f>IFERROR(VLOOKUP($B32,'[4]NUM8.3'!$H$3:$P$174,6,FALSE),0)</f>
        <v>3</v>
      </c>
      <c r="J32" s="105">
        <f>IFERROR(VLOOKUP($B32,'[4]NUM8.3'!$H$3:$P$174,7,FALSE),0)</f>
        <v>21</v>
      </c>
      <c r="K32" s="105">
        <f>IFERROR(VLOOKUP($B32,'[4]NUM8.3'!$H$3:$P$174,8,FALSE),0)</f>
        <v>0</v>
      </c>
      <c r="L32" s="93"/>
      <c r="M32" s="93"/>
      <c r="N32" s="93"/>
      <c r="O32" s="93"/>
      <c r="Q32" s="15">
        <f t="shared" si="4"/>
        <v>54</v>
      </c>
      <c r="R32" s="404"/>
      <c r="S32" s="405"/>
    </row>
    <row r="33" spans="1:19" ht="15" thickBot="1" x14ac:dyDescent="0.25">
      <c r="A33" s="1" t="s">
        <v>54</v>
      </c>
      <c r="B33" s="184" t="s">
        <v>62</v>
      </c>
      <c r="C33" s="59"/>
      <c r="D33" s="59"/>
      <c r="E33" s="105">
        <f>IFERROR(VLOOKUP($B33,'[4]NUM8.3'!$H$3:$P$174,2,FALSE),0)</f>
        <v>6</v>
      </c>
      <c r="F33" s="105">
        <f>IFERROR(VLOOKUP($B33,'[4]NUM8.3'!$H$3:$P$174,3,FALSE),0)</f>
        <v>32</v>
      </c>
      <c r="G33" s="105">
        <f>IFERROR(VLOOKUP($B33,'[4]NUM8.3'!$H$3:$P$174,4,FALSE),0)</f>
        <v>47</v>
      </c>
      <c r="H33" s="105">
        <f>IFERROR(VLOOKUP($B33,'[4]NUM8.3'!$H$3:$P$174,5,FALSE),0)</f>
        <v>23</v>
      </c>
      <c r="I33" s="105">
        <f>IFERROR(VLOOKUP($B33,'[4]NUM8.3'!$H$3:$P$174,6,FALSE),0)</f>
        <v>32</v>
      </c>
      <c r="J33" s="105">
        <f>IFERROR(VLOOKUP($B33,'[4]NUM8.3'!$H$3:$P$174,7,FALSE),0)</f>
        <v>28</v>
      </c>
      <c r="K33" s="105">
        <f>IFERROR(VLOOKUP($B33,'[4]NUM8.3'!$H$3:$P$174,8,FALSE),0)</f>
        <v>22</v>
      </c>
      <c r="L33" s="93"/>
      <c r="M33" s="93"/>
      <c r="N33" s="93"/>
      <c r="O33" s="93"/>
      <c r="Q33" s="15">
        <f t="shared" si="4"/>
        <v>190</v>
      </c>
      <c r="R33" s="404"/>
      <c r="S33" s="405"/>
    </row>
    <row r="34" spans="1:19" ht="15" thickBot="1" x14ac:dyDescent="0.25">
      <c r="A34" s="1" t="s">
        <v>54</v>
      </c>
      <c r="B34" s="184" t="s">
        <v>63</v>
      </c>
      <c r="C34" s="59"/>
      <c r="D34" s="59"/>
      <c r="E34" s="105">
        <f>IFERROR(VLOOKUP($B34,'[4]NUM8.3'!$H$3:$P$174,2,FALSE),0)</f>
        <v>0</v>
      </c>
      <c r="F34" s="105">
        <f>IFERROR(VLOOKUP($B34,'[4]NUM8.3'!$H$3:$P$174,3,FALSE),0)</f>
        <v>0</v>
      </c>
      <c r="G34" s="105">
        <f>IFERROR(VLOOKUP($B34,'[4]NUM8.3'!$H$3:$P$174,4,FALSE),0)</f>
        <v>6</v>
      </c>
      <c r="H34" s="105">
        <f>IFERROR(VLOOKUP($B34,'[4]NUM8.3'!$H$3:$P$174,5,FALSE),0)</f>
        <v>0</v>
      </c>
      <c r="I34" s="105">
        <f>IFERROR(VLOOKUP($B34,'[4]NUM8.3'!$H$3:$P$174,6,FALSE),0)</f>
        <v>5</v>
      </c>
      <c r="J34" s="105">
        <f>IFERROR(VLOOKUP($B34,'[4]NUM8.3'!$H$3:$P$174,7,FALSE),0)</f>
        <v>10</v>
      </c>
      <c r="K34" s="105">
        <f>IFERROR(VLOOKUP($B34,'[4]NUM8.3'!$H$3:$P$174,8,FALSE),0)</f>
        <v>1</v>
      </c>
      <c r="L34" s="93"/>
      <c r="M34" s="93"/>
      <c r="N34" s="93"/>
      <c r="O34" s="93"/>
      <c r="Q34" s="15">
        <f>SUM(E34:P34)</f>
        <v>22</v>
      </c>
      <c r="R34" s="404"/>
      <c r="S34" s="405"/>
    </row>
    <row r="35" spans="1:19" ht="15" thickBot="1" x14ac:dyDescent="0.25">
      <c r="A35" s="1" t="s">
        <v>54</v>
      </c>
      <c r="B35" s="184" t="s">
        <v>64</v>
      </c>
      <c r="C35" s="59"/>
      <c r="D35" s="59"/>
      <c r="E35" s="105">
        <f>IFERROR(VLOOKUP($B35,'[4]NUM8.3'!$H$3:$P$174,2,FALSE),0)</f>
        <v>3</v>
      </c>
      <c r="F35" s="105">
        <f>IFERROR(VLOOKUP($B35,'[4]NUM8.3'!$H$3:$P$174,3,FALSE),0)</f>
        <v>0</v>
      </c>
      <c r="G35" s="105">
        <f>IFERROR(VLOOKUP($B35,'[4]NUM8.3'!$H$3:$P$174,4,FALSE),0)</f>
        <v>0</v>
      </c>
      <c r="H35" s="105">
        <f>IFERROR(VLOOKUP($B35,'[4]NUM8.3'!$H$3:$P$174,5,FALSE),0)</f>
        <v>0</v>
      </c>
      <c r="I35" s="105">
        <f>IFERROR(VLOOKUP($B35,'[4]NUM8.3'!$H$3:$P$174,6,FALSE),0)</f>
        <v>3</v>
      </c>
      <c r="J35" s="105">
        <f>IFERROR(VLOOKUP($B35,'[4]NUM8.3'!$H$3:$P$174,7,FALSE),0)</f>
        <v>3</v>
      </c>
      <c r="K35" s="105">
        <f>IFERROR(VLOOKUP($B35,'[4]NUM8.3'!$H$3:$P$174,8,FALSE),0)</f>
        <v>2</v>
      </c>
      <c r="L35" s="93"/>
      <c r="M35" s="93"/>
      <c r="N35" s="93"/>
      <c r="O35" s="93"/>
      <c r="Q35" s="15">
        <f>SUM(E35:P35)</f>
        <v>11</v>
      </c>
      <c r="R35" s="404"/>
      <c r="S35" s="405"/>
    </row>
    <row r="36" spans="1:19" ht="15" thickBot="1" x14ac:dyDescent="0.25">
      <c r="A36" s="1" t="s">
        <v>54</v>
      </c>
      <c r="B36" s="184" t="s">
        <v>346</v>
      </c>
      <c r="C36" s="59"/>
      <c r="D36" s="59"/>
      <c r="E36" s="105">
        <f>IFERROR(VLOOKUP($B36,'[4]NUM8.3'!$H$3:$P$174,2,FALSE),0)</f>
        <v>13</v>
      </c>
      <c r="F36" s="105">
        <f>IFERROR(VLOOKUP($B36,'[4]NUM8.3'!$H$3:$P$174,3,FALSE),0)</f>
        <v>4</v>
      </c>
      <c r="G36" s="105">
        <f>IFERROR(VLOOKUP($B36,'[4]NUM8.3'!$H$3:$P$174,4,FALSE),0)</f>
        <v>4</v>
      </c>
      <c r="H36" s="105">
        <f>IFERROR(VLOOKUP($B36,'[4]NUM8.3'!$H$3:$P$174,5,FALSE),0)</f>
        <v>12</v>
      </c>
      <c r="I36" s="105">
        <f>IFERROR(VLOOKUP($B36,'[4]NUM8.3'!$H$3:$P$174,6,FALSE),0)</f>
        <v>3</v>
      </c>
      <c r="J36" s="105">
        <f>IFERROR(VLOOKUP($B36,'[4]NUM8.3'!$H$3:$P$174,7,FALSE),0)</f>
        <v>1</v>
      </c>
      <c r="K36" s="105">
        <f>IFERROR(VLOOKUP($B36,'[4]NUM8.3'!$H$3:$P$174,8,FALSE),0)</f>
        <v>10</v>
      </c>
      <c r="L36" s="93"/>
      <c r="M36" s="93"/>
      <c r="N36" s="93"/>
      <c r="O36" s="93"/>
      <c r="Q36" s="15">
        <f>SUM(E36:P36)</f>
        <v>47</v>
      </c>
      <c r="R36" s="181"/>
      <c r="S36" s="182"/>
    </row>
    <row r="37" spans="1:19" s="61" customFormat="1" ht="15" thickBot="1" x14ac:dyDescent="0.25">
      <c r="A37" s="351" t="s">
        <v>176</v>
      </c>
      <c r="B37" s="352"/>
      <c r="C37" s="276">
        <f>+D37/Metas!N67</f>
        <v>1.2555555555555555</v>
      </c>
      <c r="D37" s="17">
        <f>+Q37/R37</f>
        <v>0.28877427748350526</v>
      </c>
      <c r="E37" s="12">
        <f>SUM(E26:E36)</f>
        <v>894</v>
      </c>
      <c r="F37" s="12">
        <f t="shared" ref="F37:P37" si="5">SUM(F26:F36)</f>
        <v>857</v>
      </c>
      <c r="G37" s="12">
        <f t="shared" si="5"/>
        <v>1039</v>
      </c>
      <c r="H37" s="50">
        <f t="shared" si="5"/>
        <v>662</v>
      </c>
      <c r="I37" s="50">
        <f t="shared" ref="I37:J37" si="6">SUM(I26:I36)</f>
        <v>954</v>
      </c>
      <c r="J37" s="50">
        <f t="shared" si="6"/>
        <v>928</v>
      </c>
      <c r="K37" s="50">
        <f t="shared" ref="K37" si="7">SUM(K26:K36)</f>
        <v>881</v>
      </c>
      <c r="L37" s="50">
        <f t="shared" si="5"/>
        <v>0</v>
      </c>
      <c r="M37" s="50">
        <f t="shared" si="5"/>
        <v>0</v>
      </c>
      <c r="N37" s="50">
        <f t="shared" si="5"/>
        <v>0</v>
      </c>
      <c r="O37" s="50">
        <f t="shared" si="5"/>
        <v>0</v>
      </c>
      <c r="P37" s="50">
        <f t="shared" si="5"/>
        <v>0</v>
      </c>
      <c r="Q37" s="12">
        <f>SUM(Q26:Q36)</f>
        <v>6215</v>
      </c>
      <c r="R37" s="410">
        <v>21522</v>
      </c>
      <c r="S37" s="411"/>
    </row>
    <row r="38" spans="1:19" ht="15" thickBot="1" x14ac:dyDescent="0.25">
      <c r="A38" s="1" t="s">
        <v>75</v>
      </c>
      <c r="B38" s="184" t="s">
        <v>65</v>
      </c>
      <c r="C38" s="59"/>
      <c r="D38" s="59"/>
      <c r="E38" s="105">
        <f>IFERROR(VLOOKUP($B38,'[4]NUM8.3'!$H$3:$P$174,2,FALSE),0)</f>
        <v>7</v>
      </c>
      <c r="F38" s="105">
        <f>IFERROR(VLOOKUP($B38,'[4]NUM8.3'!$H$3:$P$174,3,FALSE),0)</f>
        <v>3</v>
      </c>
      <c r="G38" s="105">
        <f>IFERROR(VLOOKUP($B38,'[4]NUM8.3'!$H$3:$P$174,4,FALSE),0)</f>
        <v>8</v>
      </c>
      <c r="H38" s="105">
        <f>IFERROR(VLOOKUP($B38,'[4]NUM8.3'!$H$3:$P$174,5,FALSE),0)</f>
        <v>7</v>
      </c>
      <c r="I38" s="105">
        <f>IFERROR(VLOOKUP($B38,'[4]NUM8.3'!$H$3:$P$174,6,FALSE),0)</f>
        <v>1</v>
      </c>
      <c r="J38" s="105">
        <f>IFERROR(VLOOKUP($B38,'[4]NUM8.3'!$H$3:$P$174,7,FALSE),0)</f>
        <v>3</v>
      </c>
      <c r="K38" s="105">
        <f>IFERROR(VLOOKUP($B38,'[4]NUM8.3'!$H$3:$P$174,8,FALSE),0)</f>
        <v>7</v>
      </c>
      <c r="L38" s="93"/>
      <c r="M38" s="93"/>
      <c r="N38" s="93"/>
      <c r="O38" s="93"/>
      <c r="P38" s="93"/>
      <c r="Q38" s="15">
        <f t="shared" si="4"/>
        <v>36</v>
      </c>
      <c r="R38" s="404"/>
      <c r="S38" s="405"/>
    </row>
    <row r="39" spans="1:19" ht="15" thickBot="1" x14ac:dyDescent="0.25">
      <c r="A39" s="1" t="s">
        <v>75</v>
      </c>
      <c r="B39" s="184" t="s">
        <v>66</v>
      </c>
      <c r="C39" s="59"/>
      <c r="D39" s="59"/>
      <c r="E39" s="105">
        <f>IFERROR(VLOOKUP($B39,'[4]NUM8.3'!$H$3:$P$174,2,FALSE),0)</f>
        <v>13</v>
      </c>
      <c r="F39" s="105">
        <f>IFERROR(VLOOKUP($B39,'[4]NUM8.3'!$H$3:$P$174,3,FALSE),0)</f>
        <v>7</v>
      </c>
      <c r="G39" s="105">
        <f>IFERROR(VLOOKUP($B39,'[4]NUM8.3'!$H$3:$P$174,4,FALSE),0)</f>
        <v>1</v>
      </c>
      <c r="H39" s="105">
        <f>IFERROR(VLOOKUP($B39,'[4]NUM8.3'!$H$3:$P$174,5,FALSE),0)</f>
        <v>0</v>
      </c>
      <c r="I39" s="105">
        <f>IFERROR(VLOOKUP($B39,'[4]NUM8.3'!$H$3:$P$174,6,FALSE),0)</f>
        <v>0</v>
      </c>
      <c r="J39" s="105">
        <f>IFERROR(VLOOKUP($B39,'[4]NUM8.3'!$H$3:$P$174,7,FALSE),0)</f>
        <v>16</v>
      </c>
      <c r="K39" s="105">
        <f>IFERROR(VLOOKUP($B39,'[4]NUM8.3'!$H$3:$P$174,8,FALSE),0)</f>
        <v>1</v>
      </c>
      <c r="L39" s="93"/>
      <c r="M39" s="93"/>
      <c r="N39" s="93"/>
      <c r="O39" s="93"/>
      <c r="P39" s="93"/>
      <c r="Q39" s="15">
        <f t="shared" si="4"/>
        <v>38</v>
      </c>
      <c r="R39" s="404"/>
      <c r="S39" s="405"/>
    </row>
    <row r="40" spans="1:19" ht="15" thickBot="1" x14ac:dyDescent="0.25">
      <c r="A40" s="1" t="s">
        <v>75</v>
      </c>
      <c r="B40" s="184" t="s">
        <v>67</v>
      </c>
      <c r="C40" s="59"/>
      <c r="D40" s="59"/>
      <c r="E40" s="105">
        <f>IFERROR(VLOOKUP($B40,'[4]NUM8.3'!$H$3:$P$174,2,FALSE),0)</f>
        <v>20</v>
      </c>
      <c r="F40" s="105">
        <f>IFERROR(VLOOKUP($B40,'[4]NUM8.3'!$H$3:$P$174,3,FALSE),0)</f>
        <v>13</v>
      </c>
      <c r="G40" s="105">
        <f>IFERROR(VLOOKUP($B40,'[4]NUM8.3'!$H$3:$P$174,4,FALSE),0)</f>
        <v>9</v>
      </c>
      <c r="H40" s="105">
        <f>IFERROR(VLOOKUP($B40,'[4]NUM8.3'!$H$3:$P$174,5,FALSE),0)</f>
        <v>3</v>
      </c>
      <c r="I40" s="105">
        <f>IFERROR(VLOOKUP($B40,'[4]NUM8.3'!$H$3:$P$174,6,FALSE),0)</f>
        <v>2</v>
      </c>
      <c r="J40" s="105">
        <f>IFERROR(VLOOKUP($B40,'[4]NUM8.3'!$H$3:$P$174,7,FALSE),0)</f>
        <v>4</v>
      </c>
      <c r="K40" s="105">
        <f>IFERROR(VLOOKUP($B40,'[4]NUM8.3'!$H$3:$P$174,8,FALSE),0)</f>
        <v>20</v>
      </c>
      <c r="L40" s="93"/>
      <c r="M40" s="93"/>
      <c r="N40" s="93"/>
      <c r="O40" s="93"/>
      <c r="P40" s="93"/>
      <c r="Q40" s="15">
        <f t="shared" si="4"/>
        <v>71</v>
      </c>
      <c r="R40" s="404"/>
      <c r="S40" s="405"/>
    </row>
    <row r="41" spans="1:19" ht="15" thickBot="1" x14ac:dyDescent="0.25">
      <c r="A41" s="1" t="s">
        <v>75</v>
      </c>
      <c r="B41" s="184" t="s">
        <v>68</v>
      </c>
      <c r="C41" s="59"/>
      <c r="D41" s="59"/>
      <c r="E41" s="105">
        <f>IFERROR(VLOOKUP($B41,'[4]NUM8.3'!$H$3:$P$174,2,FALSE),0)</f>
        <v>0</v>
      </c>
      <c r="F41" s="105">
        <f>IFERROR(VLOOKUP($B41,'[4]NUM8.3'!$H$3:$P$174,3,FALSE),0)</f>
        <v>1</v>
      </c>
      <c r="G41" s="105">
        <f>IFERROR(VLOOKUP($B41,'[4]NUM8.3'!$H$3:$P$174,4,FALSE),0)</f>
        <v>10</v>
      </c>
      <c r="H41" s="105">
        <f>IFERROR(VLOOKUP($B41,'[4]NUM8.3'!$H$3:$P$174,5,FALSE),0)</f>
        <v>0</v>
      </c>
      <c r="I41" s="105">
        <f>IFERROR(VLOOKUP($B41,'[4]NUM8.3'!$H$3:$P$174,6,FALSE),0)</f>
        <v>0</v>
      </c>
      <c r="J41" s="105">
        <f>IFERROR(VLOOKUP($B41,'[4]NUM8.3'!$H$3:$P$174,7,FALSE),0)</f>
        <v>1</v>
      </c>
      <c r="K41" s="105">
        <f>IFERROR(VLOOKUP($B41,'[4]NUM8.3'!$H$3:$P$174,8,FALSE),0)</f>
        <v>0</v>
      </c>
      <c r="L41" s="93"/>
      <c r="M41" s="93"/>
      <c r="N41" s="93"/>
      <c r="O41" s="93"/>
      <c r="P41" s="93"/>
      <c r="Q41" s="15">
        <f t="shared" si="4"/>
        <v>12</v>
      </c>
      <c r="R41" s="404"/>
      <c r="S41" s="405"/>
    </row>
    <row r="42" spans="1:19" ht="15" thickBot="1" x14ac:dyDescent="0.25">
      <c r="A42" s="1" t="s">
        <v>75</v>
      </c>
      <c r="B42" s="184" t="s">
        <v>69</v>
      </c>
      <c r="C42" s="59"/>
      <c r="D42" s="59"/>
      <c r="E42" s="105">
        <f>IFERROR(VLOOKUP($B42,'[4]NUM8.3'!$H$3:$P$174,2,FALSE),0)</f>
        <v>11</v>
      </c>
      <c r="F42" s="105">
        <f>IFERROR(VLOOKUP($B42,'[4]NUM8.3'!$H$3:$P$174,3,FALSE),0)</f>
        <v>0</v>
      </c>
      <c r="G42" s="105">
        <f>IFERROR(VLOOKUP($B42,'[4]NUM8.3'!$H$3:$P$174,4,FALSE),0)</f>
        <v>28</v>
      </c>
      <c r="H42" s="105">
        <f>IFERROR(VLOOKUP($B42,'[4]NUM8.3'!$H$3:$P$174,5,FALSE),0)</f>
        <v>4</v>
      </c>
      <c r="I42" s="105">
        <f>IFERROR(VLOOKUP($B42,'[4]NUM8.3'!$H$3:$P$174,6,FALSE),0)</f>
        <v>16</v>
      </c>
      <c r="J42" s="105">
        <f>IFERROR(VLOOKUP($B42,'[4]NUM8.3'!$H$3:$P$174,7,FALSE),0)</f>
        <v>16</v>
      </c>
      <c r="K42" s="105">
        <f>IFERROR(VLOOKUP($B42,'[4]NUM8.3'!$H$3:$P$174,8,FALSE),0)</f>
        <v>28</v>
      </c>
      <c r="L42" s="93"/>
      <c r="M42" s="93"/>
      <c r="N42" s="93"/>
      <c r="O42" s="93"/>
      <c r="P42" s="93"/>
      <c r="Q42" s="15">
        <f t="shared" si="4"/>
        <v>103</v>
      </c>
      <c r="R42" s="404"/>
      <c r="S42" s="405"/>
    </row>
    <row r="43" spans="1:19" ht="15" thickBot="1" x14ac:dyDescent="0.25">
      <c r="A43" s="1" t="s">
        <v>75</v>
      </c>
      <c r="B43" s="184" t="s">
        <v>70</v>
      </c>
      <c r="C43" s="59"/>
      <c r="D43" s="59"/>
      <c r="E43" s="105">
        <f>IFERROR(VLOOKUP($B43,'[4]NUM8.3'!$H$3:$P$174,2,FALSE),0)</f>
        <v>12</v>
      </c>
      <c r="F43" s="105">
        <f>IFERROR(VLOOKUP($B43,'[4]NUM8.3'!$H$3:$P$174,3,FALSE),0)</f>
        <v>6</v>
      </c>
      <c r="G43" s="105">
        <f>IFERROR(VLOOKUP($B43,'[4]NUM8.3'!$H$3:$P$174,4,FALSE),0)</f>
        <v>9</v>
      </c>
      <c r="H43" s="105">
        <f>IFERROR(VLOOKUP($B43,'[4]NUM8.3'!$H$3:$P$174,5,FALSE),0)</f>
        <v>0</v>
      </c>
      <c r="I43" s="105">
        <f>IFERROR(VLOOKUP($B43,'[4]NUM8.3'!$H$3:$P$174,6,FALSE),0)</f>
        <v>3</v>
      </c>
      <c r="J43" s="105">
        <f>IFERROR(VLOOKUP($B43,'[4]NUM8.3'!$H$3:$P$174,7,FALSE),0)</f>
        <v>12</v>
      </c>
      <c r="K43" s="105">
        <f>IFERROR(VLOOKUP($B43,'[4]NUM8.3'!$H$3:$P$174,8,FALSE),0)</f>
        <v>8</v>
      </c>
      <c r="L43" s="93"/>
      <c r="M43" s="93"/>
      <c r="N43" s="93"/>
      <c r="O43" s="93"/>
      <c r="P43" s="93"/>
      <c r="Q43" s="15">
        <f t="shared" si="4"/>
        <v>50</v>
      </c>
      <c r="R43" s="404"/>
      <c r="S43" s="405"/>
    </row>
    <row r="44" spans="1:19" ht="15" thickBot="1" x14ac:dyDescent="0.25">
      <c r="A44" s="1" t="s">
        <v>75</v>
      </c>
      <c r="B44" s="184" t="s">
        <v>71</v>
      </c>
      <c r="C44" s="59"/>
      <c r="D44" s="59"/>
      <c r="E44" s="105">
        <f>IFERROR(VLOOKUP($B44,'[4]NUM8.3'!$H$3:$P$174,2,FALSE),0)</f>
        <v>20</v>
      </c>
      <c r="F44" s="105">
        <f>IFERROR(VLOOKUP($B44,'[4]NUM8.3'!$H$3:$P$174,3,FALSE),0)</f>
        <v>10</v>
      </c>
      <c r="G44" s="105">
        <f>IFERROR(VLOOKUP($B44,'[4]NUM8.3'!$H$3:$P$174,4,FALSE),0)</f>
        <v>21</v>
      </c>
      <c r="H44" s="105">
        <f>IFERROR(VLOOKUP($B44,'[4]NUM8.3'!$H$3:$P$174,5,FALSE),0)</f>
        <v>3</v>
      </c>
      <c r="I44" s="105">
        <f>IFERROR(VLOOKUP($B44,'[4]NUM8.3'!$H$3:$P$174,6,FALSE),0)</f>
        <v>2</v>
      </c>
      <c r="J44" s="105">
        <f>IFERROR(VLOOKUP($B44,'[4]NUM8.3'!$H$3:$P$174,7,FALSE),0)</f>
        <v>10</v>
      </c>
      <c r="K44" s="105">
        <f>IFERROR(VLOOKUP($B44,'[4]NUM8.3'!$H$3:$P$174,8,FALSE),0)</f>
        <v>3</v>
      </c>
      <c r="L44" s="93"/>
      <c r="M44" s="93"/>
      <c r="N44" s="93"/>
      <c r="O44" s="93"/>
      <c r="P44" s="93"/>
      <c r="Q44" s="15">
        <f t="shared" si="4"/>
        <v>69</v>
      </c>
      <c r="R44" s="404"/>
      <c r="S44" s="405"/>
    </row>
    <row r="45" spans="1:19" ht="15" thickBot="1" x14ac:dyDescent="0.25">
      <c r="A45" s="1" t="s">
        <v>75</v>
      </c>
      <c r="B45" s="184" t="s">
        <v>72</v>
      </c>
      <c r="C45" s="59"/>
      <c r="D45" s="59"/>
      <c r="E45" s="105">
        <f>IFERROR(VLOOKUP($B45,'[4]NUM8.3'!$H$3:$P$174,2,FALSE),0)</f>
        <v>0</v>
      </c>
      <c r="F45" s="105">
        <f>IFERROR(VLOOKUP($B45,'[4]NUM8.3'!$H$3:$P$174,3,FALSE),0)</f>
        <v>3</v>
      </c>
      <c r="G45" s="105">
        <f>IFERROR(VLOOKUP($B45,'[4]NUM8.3'!$H$3:$P$174,4,FALSE),0)</f>
        <v>2</v>
      </c>
      <c r="H45" s="105">
        <f>IFERROR(VLOOKUP($B45,'[4]NUM8.3'!$H$3:$P$174,5,FALSE),0)</f>
        <v>0</v>
      </c>
      <c r="I45" s="105">
        <f>IFERROR(VLOOKUP($B45,'[4]NUM8.3'!$H$3:$P$174,6,FALSE),0)</f>
        <v>1</v>
      </c>
      <c r="J45" s="105">
        <f>IFERROR(VLOOKUP($B45,'[4]NUM8.3'!$H$3:$P$174,7,FALSE),0)</f>
        <v>0</v>
      </c>
      <c r="K45" s="105">
        <f>IFERROR(VLOOKUP($B45,'[4]NUM8.3'!$H$3:$P$174,8,FALSE),0)</f>
        <v>5</v>
      </c>
      <c r="L45" s="93"/>
      <c r="M45" s="93"/>
      <c r="N45" s="93"/>
      <c r="O45" s="93"/>
      <c r="P45" s="93"/>
      <c r="Q45" s="15">
        <f t="shared" si="4"/>
        <v>11</v>
      </c>
      <c r="R45" s="404"/>
      <c r="S45" s="405"/>
    </row>
    <row r="46" spans="1:19" ht="15" thickBot="1" x14ac:dyDescent="0.25">
      <c r="A46" s="1" t="s">
        <v>75</v>
      </c>
      <c r="B46" s="184" t="s">
        <v>73</v>
      </c>
      <c r="C46" s="59"/>
      <c r="D46" s="59"/>
      <c r="E46" s="105">
        <f>IFERROR(VLOOKUP($B46,'[4]NUM8.3'!$H$3:$P$174,2,FALSE),0)</f>
        <v>29</v>
      </c>
      <c r="F46" s="105">
        <f>IFERROR(VLOOKUP($B46,'[4]NUM8.3'!$H$3:$P$174,3,FALSE),0)</f>
        <v>0</v>
      </c>
      <c r="G46" s="105">
        <f>IFERROR(VLOOKUP($B46,'[4]NUM8.3'!$H$3:$P$174,4,FALSE),0)</f>
        <v>27</v>
      </c>
      <c r="H46" s="105">
        <f>IFERROR(VLOOKUP($B46,'[4]NUM8.3'!$H$3:$P$174,5,FALSE),0)</f>
        <v>13</v>
      </c>
      <c r="I46" s="105">
        <f>IFERROR(VLOOKUP($B46,'[4]NUM8.3'!$H$3:$P$174,6,FALSE),0)</f>
        <v>18</v>
      </c>
      <c r="J46" s="105">
        <f>IFERROR(VLOOKUP($B46,'[4]NUM8.3'!$H$3:$P$174,7,FALSE),0)</f>
        <v>22</v>
      </c>
      <c r="K46" s="105">
        <f>IFERROR(VLOOKUP($B46,'[4]NUM8.3'!$H$3:$P$174,8,FALSE),0)</f>
        <v>14</v>
      </c>
      <c r="L46" s="93"/>
      <c r="M46" s="93"/>
      <c r="N46" s="93"/>
      <c r="O46" s="93"/>
      <c r="P46" s="93"/>
      <c r="Q46" s="15">
        <f t="shared" si="4"/>
        <v>123</v>
      </c>
      <c r="R46" s="404"/>
      <c r="S46" s="405"/>
    </row>
    <row r="47" spans="1:19" ht="15" thickBot="1" x14ac:dyDescent="0.25">
      <c r="A47" s="1" t="s">
        <v>75</v>
      </c>
      <c r="B47" s="184" t="s">
        <v>74</v>
      </c>
      <c r="C47" s="59"/>
      <c r="D47" s="59"/>
      <c r="E47" s="105">
        <f>IFERROR(VLOOKUP($B47,'[4]NUM8.3'!$H$3:$P$174,2,FALSE),0)</f>
        <v>6</v>
      </c>
      <c r="F47" s="105">
        <f>IFERROR(VLOOKUP($B47,'[4]NUM8.3'!$H$3:$P$174,3,FALSE),0)</f>
        <v>6</v>
      </c>
      <c r="G47" s="105">
        <f>IFERROR(VLOOKUP($B47,'[4]NUM8.3'!$H$3:$P$174,4,FALSE),0)</f>
        <v>8</v>
      </c>
      <c r="H47" s="105">
        <f>IFERROR(VLOOKUP($B47,'[4]NUM8.3'!$H$3:$P$174,5,FALSE),0)</f>
        <v>0</v>
      </c>
      <c r="I47" s="105">
        <f>IFERROR(VLOOKUP($B47,'[4]NUM8.3'!$H$3:$P$174,6,FALSE),0)</f>
        <v>7</v>
      </c>
      <c r="J47" s="105">
        <f>IFERROR(VLOOKUP($B47,'[4]NUM8.3'!$H$3:$P$174,7,FALSE),0)</f>
        <v>2</v>
      </c>
      <c r="K47" s="105">
        <f>IFERROR(VLOOKUP($B47,'[4]NUM8.3'!$H$3:$P$174,8,FALSE),0)</f>
        <v>12</v>
      </c>
      <c r="L47" s="93"/>
      <c r="M47" s="93"/>
      <c r="N47" s="93"/>
      <c r="O47" s="93"/>
      <c r="P47" s="93"/>
      <c r="Q47" s="15">
        <f t="shared" si="4"/>
        <v>41</v>
      </c>
      <c r="R47" s="404"/>
      <c r="S47" s="405"/>
    </row>
    <row r="48" spans="1:19" s="61" customFormat="1" ht="15" thickBot="1" x14ac:dyDescent="0.25">
      <c r="A48" s="351" t="s">
        <v>177</v>
      </c>
      <c r="B48" s="352"/>
      <c r="C48" s="276">
        <f>+D48/Metas!N76</f>
        <v>1.4972972972972973</v>
      </c>
      <c r="D48" s="17">
        <f>+Q48/R48</f>
        <v>0.34367245657568241</v>
      </c>
      <c r="E48" s="12">
        <f>SUM(E38:E47)</f>
        <v>118</v>
      </c>
      <c r="F48" s="12">
        <f t="shared" ref="F48:Q48" si="8">SUM(F38:F47)</f>
        <v>49</v>
      </c>
      <c r="G48" s="12">
        <f t="shared" si="8"/>
        <v>123</v>
      </c>
      <c r="H48" s="12">
        <f t="shared" si="8"/>
        <v>30</v>
      </c>
      <c r="I48" s="12">
        <f t="shared" ref="I48:J48" si="9">SUM(I38:I47)</f>
        <v>50</v>
      </c>
      <c r="J48" s="12">
        <f t="shared" si="9"/>
        <v>86</v>
      </c>
      <c r="K48" s="12">
        <f t="shared" ref="K48" si="10">SUM(K38:K47)</f>
        <v>98</v>
      </c>
      <c r="L48" s="12">
        <f t="shared" si="8"/>
        <v>0</v>
      </c>
      <c r="M48" s="12">
        <f t="shared" si="8"/>
        <v>0</v>
      </c>
      <c r="N48" s="12">
        <f t="shared" si="8"/>
        <v>0</v>
      </c>
      <c r="O48" s="12">
        <f t="shared" si="8"/>
        <v>0</v>
      </c>
      <c r="P48" s="12">
        <f t="shared" si="8"/>
        <v>0</v>
      </c>
      <c r="Q48" s="12">
        <f t="shared" si="8"/>
        <v>554</v>
      </c>
      <c r="R48" s="410">
        <v>1612</v>
      </c>
      <c r="S48" s="411"/>
    </row>
    <row r="49" spans="1:19" ht="15" thickBot="1" x14ac:dyDescent="0.25">
      <c r="A49" s="1" t="s">
        <v>89</v>
      </c>
      <c r="B49" s="184" t="s">
        <v>76</v>
      </c>
      <c r="C49" s="59"/>
      <c r="D49" s="59"/>
      <c r="E49" s="105">
        <f>IFERROR(VLOOKUP($B49,'[4]NUM8.3'!$H$3:$P$174,2,FALSE),0)</f>
        <v>28</v>
      </c>
      <c r="F49" s="105">
        <f>IFERROR(VLOOKUP($B49,'[4]NUM8.3'!$H$3:$P$174,3,FALSE),0)</f>
        <v>34</v>
      </c>
      <c r="G49" s="105">
        <f>IFERROR(VLOOKUP($B49,'[4]NUM8.3'!$H$3:$P$174,4,FALSE),0)</f>
        <v>33</v>
      </c>
      <c r="H49" s="105">
        <f>IFERROR(VLOOKUP($B49,'[4]NUM8.3'!$H$3:$P$174,5,FALSE),0)</f>
        <v>8</v>
      </c>
      <c r="I49" s="105">
        <f>IFERROR(VLOOKUP($B49,'[4]NUM8.3'!$H$3:$P$174,6,FALSE),0)</f>
        <v>24</v>
      </c>
      <c r="J49" s="105">
        <f>IFERROR(VLOOKUP($B49,'[4]NUM8.3'!$H$3:$P$174,7,FALSE),0)</f>
        <v>23</v>
      </c>
      <c r="K49" s="105">
        <f>IFERROR(VLOOKUP($B49,'[4]NUM8.3'!$H$3:$P$174,8,FALSE),0)</f>
        <v>27</v>
      </c>
      <c r="L49" s="93"/>
      <c r="M49" s="93"/>
      <c r="N49" s="93"/>
      <c r="O49" s="93"/>
      <c r="P49" s="94"/>
      <c r="Q49" s="15">
        <f t="shared" si="4"/>
        <v>177</v>
      </c>
      <c r="R49" s="404"/>
      <c r="S49" s="405"/>
    </row>
    <row r="50" spans="1:19" ht="15" thickBot="1" x14ac:dyDescent="0.25">
      <c r="A50" s="1" t="s">
        <v>89</v>
      </c>
      <c r="B50" s="184" t="s">
        <v>77</v>
      </c>
      <c r="C50" s="59"/>
      <c r="D50" s="59"/>
      <c r="E50" s="105">
        <f>IFERROR(VLOOKUP($B50,'[4]NUM8.3'!$H$3:$P$174,2,FALSE),0)</f>
        <v>0</v>
      </c>
      <c r="F50" s="105">
        <f>IFERROR(VLOOKUP($B50,'[4]NUM8.3'!$H$3:$P$174,3,FALSE),0)</f>
        <v>2</v>
      </c>
      <c r="G50" s="105">
        <f>IFERROR(VLOOKUP($B50,'[4]NUM8.3'!$H$3:$P$174,4,FALSE),0)</f>
        <v>13</v>
      </c>
      <c r="H50" s="105">
        <f>IFERROR(VLOOKUP($B50,'[4]NUM8.3'!$H$3:$P$174,5,FALSE),0)</f>
        <v>29</v>
      </c>
      <c r="I50" s="105">
        <f>IFERROR(VLOOKUP($B50,'[4]NUM8.3'!$H$3:$P$174,6,FALSE),0)</f>
        <v>8</v>
      </c>
      <c r="J50" s="105">
        <f>IFERROR(VLOOKUP($B50,'[4]NUM8.3'!$H$3:$P$174,7,FALSE),0)</f>
        <v>1</v>
      </c>
      <c r="K50" s="105">
        <f>IFERROR(VLOOKUP($B50,'[4]NUM8.3'!$H$3:$P$174,8,FALSE),0)</f>
        <v>0</v>
      </c>
      <c r="L50" s="93"/>
      <c r="M50" s="93"/>
      <c r="N50" s="93"/>
      <c r="O50" s="93"/>
      <c r="P50" s="94"/>
      <c r="Q50" s="15">
        <f t="shared" si="4"/>
        <v>53</v>
      </c>
      <c r="R50" s="404"/>
      <c r="S50" s="405"/>
    </row>
    <row r="51" spans="1:19" ht="15" thickBot="1" x14ac:dyDescent="0.25">
      <c r="A51" s="1" t="s">
        <v>89</v>
      </c>
      <c r="B51" s="184" t="s">
        <v>78</v>
      </c>
      <c r="C51" s="59"/>
      <c r="D51" s="59"/>
      <c r="E51" s="105">
        <f>IFERROR(VLOOKUP($B51,'[4]NUM8.3'!$H$3:$P$174,2,FALSE),0)</f>
        <v>7</v>
      </c>
      <c r="F51" s="105">
        <f>IFERROR(VLOOKUP($B51,'[4]NUM8.3'!$H$3:$P$174,3,FALSE),0)</f>
        <v>0</v>
      </c>
      <c r="G51" s="105">
        <f>IFERROR(VLOOKUP($B51,'[4]NUM8.3'!$H$3:$P$174,4,FALSE),0)</f>
        <v>4</v>
      </c>
      <c r="H51" s="105">
        <f>IFERROR(VLOOKUP($B51,'[4]NUM8.3'!$H$3:$P$174,5,FALSE),0)</f>
        <v>6</v>
      </c>
      <c r="I51" s="105">
        <f>IFERROR(VLOOKUP($B51,'[4]NUM8.3'!$H$3:$P$174,6,FALSE),0)</f>
        <v>7</v>
      </c>
      <c r="J51" s="105">
        <f>IFERROR(VLOOKUP($B51,'[4]NUM8.3'!$H$3:$P$174,7,FALSE),0)</f>
        <v>0</v>
      </c>
      <c r="K51" s="105">
        <f>IFERROR(VLOOKUP($B51,'[4]NUM8.3'!$H$3:$P$174,8,FALSE),0)</f>
        <v>1</v>
      </c>
      <c r="L51" s="93"/>
      <c r="M51" s="93"/>
      <c r="N51" s="93"/>
      <c r="O51" s="93"/>
      <c r="P51" s="94"/>
      <c r="Q51" s="15">
        <f t="shared" si="4"/>
        <v>25</v>
      </c>
      <c r="R51" s="404"/>
      <c r="S51" s="405"/>
    </row>
    <row r="52" spans="1:19" ht="15" thickBot="1" x14ac:dyDescent="0.25">
      <c r="A52" s="1" t="s">
        <v>89</v>
      </c>
      <c r="B52" s="184" t="s">
        <v>79</v>
      </c>
      <c r="C52" s="59"/>
      <c r="D52" s="59"/>
      <c r="E52" s="105">
        <f>IFERROR(VLOOKUP($B52,'[4]NUM8.3'!$H$3:$P$174,2,FALSE),0)</f>
        <v>4</v>
      </c>
      <c r="F52" s="105">
        <f>IFERROR(VLOOKUP($B52,'[4]NUM8.3'!$H$3:$P$174,3,FALSE),0)</f>
        <v>5</v>
      </c>
      <c r="G52" s="105">
        <f>IFERROR(VLOOKUP($B52,'[4]NUM8.3'!$H$3:$P$174,4,FALSE),0)</f>
        <v>4</v>
      </c>
      <c r="H52" s="105">
        <f>IFERROR(VLOOKUP($B52,'[4]NUM8.3'!$H$3:$P$174,5,FALSE),0)</f>
        <v>3</v>
      </c>
      <c r="I52" s="105">
        <f>IFERROR(VLOOKUP($B52,'[4]NUM8.3'!$H$3:$P$174,6,FALSE),0)</f>
        <v>2</v>
      </c>
      <c r="J52" s="105">
        <f>IFERROR(VLOOKUP($B52,'[4]NUM8.3'!$H$3:$P$174,7,FALSE),0)</f>
        <v>0</v>
      </c>
      <c r="K52" s="105">
        <f>IFERROR(VLOOKUP($B52,'[4]NUM8.3'!$H$3:$P$174,8,FALSE),0)</f>
        <v>5</v>
      </c>
      <c r="L52" s="93"/>
      <c r="M52" s="93"/>
      <c r="N52" s="93"/>
      <c r="O52" s="93"/>
      <c r="P52" s="94"/>
      <c r="Q52" s="15">
        <f t="shared" si="4"/>
        <v>23</v>
      </c>
      <c r="R52" s="404"/>
      <c r="S52" s="405"/>
    </row>
    <row r="53" spans="1:19" ht="15" thickBot="1" x14ac:dyDescent="0.25">
      <c r="A53" s="1" t="s">
        <v>89</v>
      </c>
      <c r="B53" s="184" t="s">
        <v>80</v>
      </c>
      <c r="C53" s="59"/>
      <c r="D53" s="59"/>
      <c r="E53" s="105">
        <f>IFERROR(VLOOKUP($B53,'[4]NUM8.3'!$H$3:$P$174,2,FALSE),0)</f>
        <v>0</v>
      </c>
      <c r="F53" s="105">
        <f>IFERROR(VLOOKUP($B53,'[4]NUM8.3'!$H$3:$P$174,3,FALSE),0)</f>
        <v>0</v>
      </c>
      <c r="G53" s="105">
        <f>IFERROR(VLOOKUP($B53,'[4]NUM8.3'!$H$3:$P$174,4,FALSE),0)</f>
        <v>1</v>
      </c>
      <c r="H53" s="105">
        <f>IFERROR(VLOOKUP($B53,'[4]NUM8.3'!$H$3:$P$174,5,FALSE),0)</f>
        <v>2</v>
      </c>
      <c r="I53" s="105">
        <f>IFERROR(VLOOKUP($B53,'[4]NUM8.3'!$H$3:$P$174,6,FALSE),0)</f>
        <v>1</v>
      </c>
      <c r="J53" s="105">
        <f>IFERROR(VLOOKUP($B53,'[4]NUM8.3'!$H$3:$P$174,7,FALSE),0)</f>
        <v>1</v>
      </c>
      <c r="K53" s="105">
        <f>IFERROR(VLOOKUP($B53,'[4]NUM8.3'!$H$3:$P$174,8,FALSE),0)</f>
        <v>0</v>
      </c>
      <c r="L53" s="93"/>
      <c r="M53" s="93"/>
      <c r="N53" s="93"/>
      <c r="O53" s="93"/>
      <c r="P53" s="94"/>
      <c r="Q53" s="15">
        <f t="shared" si="4"/>
        <v>5</v>
      </c>
      <c r="R53" s="404"/>
      <c r="S53" s="405"/>
    </row>
    <row r="54" spans="1:19" ht="15" thickBot="1" x14ac:dyDescent="0.25">
      <c r="A54" s="1" t="s">
        <v>89</v>
      </c>
      <c r="B54" s="184" t="s">
        <v>81</v>
      </c>
      <c r="C54" s="59"/>
      <c r="D54" s="59"/>
      <c r="E54" s="105">
        <f>IFERROR(VLOOKUP($B54,'[4]NUM8.3'!$H$3:$P$174,2,FALSE),0)</f>
        <v>5</v>
      </c>
      <c r="F54" s="105">
        <f>IFERROR(VLOOKUP($B54,'[4]NUM8.3'!$H$3:$P$174,3,FALSE),0)</f>
        <v>12</v>
      </c>
      <c r="G54" s="105">
        <f>IFERROR(VLOOKUP($B54,'[4]NUM8.3'!$H$3:$P$174,4,FALSE),0)</f>
        <v>1</v>
      </c>
      <c r="H54" s="105">
        <f>IFERROR(VLOOKUP($B54,'[4]NUM8.3'!$H$3:$P$174,5,FALSE),0)</f>
        <v>7</v>
      </c>
      <c r="I54" s="105">
        <f>IFERROR(VLOOKUP($B54,'[4]NUM8.3'!$H$3:$P$174,6,FALSE),0)</f>
        <v>1</v>
      </c>
      <c r="J54" s="105">
        <f>IFERROR(VLOOKUP($B54,'[4]NUM8.3'!$H$3:$P$174,7,FALSE),0)</f>
        <v>0</v>
      </c>
      <c r="K54" s="105">
        <f>IFERROR(VLOOKUP($B54,'[4]NUM8.3'!$H$3:$P$174,8,FALSE),0)</f>
        <v>0</v>
      </c>
      <c r="L54" s="93"/>
      <c r="M54" s="93"/>
      <c r="N54" s="93"/>
      <c r="O54" s="93"/>
      <c r="P54" s="94"/>
      <c r="Q54" s="15">
        <f t="shared" si="4"/>
        <v>26</v>
      </c>
      <c r="R54" s="404"/>
      <c r="S54" s="405"/>
    </row>
    <row r="55" spans="1:19" ht="15" thickBot="1" x14ac:dyDescent="0.25">
      <c r="A55" s="1" t="s">
        <v>89</v>
      </c>
      <c r="B55" s="184" t="s">
        <v>82</v>
      </c>
      <c r="C55" s="59"/>
      <c r="D55" s="59"/>
      <c r="E55" s="105">
        <f>IFERROR(VLOOKUP($B55,'[4]NUM8.3'!$H$3:$P$174,2,FALSE),0)</f>
        <v>0</v>
      </c>
      <c r="F55" s="105">
        <f>IFERROR(VLOOKUP($B55,'[4]NUM8.3'!$H$3:$P$174,3,FALSE),0)</f>
        <v>0</v>
      </c>
      <c r="G55" s="105">
        <f>IFERROR(VLOOKUP($B55,'[4]NUM8.3'!$H$3:$P$174,4,FALSE),0)</f>
        <v>0</v>
      </c>
      <c r="H55" s="105">
        <f>IFERROR(VLOOKUP($B55,'[4]NUM8.3'!$H$3:$P$174,5,FALSE),0)</f>
        <v>4</v>
      </c>
      <c r="I55" s="105">
        <f>IFERROR(VLOOKUP($B55,'[4]NUM8.3'!$H$3:$P$174,6,FALSE),0)</f>
        <v>5</v>
      </c>
      <c r="J55" s="105">
        <f>IFERROR(VLOOKUP($B55,'[4]NUM8.3'!$H$3:$P$174,7,FALSE),0)</f>
        <v>1</v>
      </c>
      <c r="K55" s="105">
        <f>IFERROR(VLOOKUP($B55,'[4]NUM8.3'!$H$3:$P$174,8,FALSE),0)</f>
        <v>0</v>
      </c>
      <c r="L55" s="93"/>
      <c r="M55" s="93"/>
      <c r="N55" s="93"/>
      <c r="O55" s="93"/>
      <c r="P55" s="94"/>
      <c r="Q55" s="15">
        <f t="shared" si="4"/>
        <v>10</v>
      </c>
      <c r="R55" s="404"/>
      <c r="S55" s="405"/>
    </row>
    <row r="56" spans="1:19" ht="15" thickBot="1" x14ac:dyDescent="0.25">
      <c r="A56" s="1" t="s">
        <v>89</v>
      </c>
      <c r="B56" s="184" t="s">
        <v>83</v>
      </c>
      <c r="C56" s="59"/>
      <c r="D56" s="59"/>
      <c r="E56" s="105">
        <f>IFERROR(VLOOKUP($B56,'[4]NUM8.3'!$H$3:$P$174,2,FALSE),0)</f>
        <v>1</v>
      </c>
      <c r="F56" s="105">
        <f>IFERROR(VLOOKUP($B56,'[4]NUM8.3'!$H$3:$P$174,3,FALSE),0)</f>
        <v>1</v>
      </c>
      <c r="G56" s="105">
        <f>IFERROR(VLOOKUP($B56,'[4]NUM8.3'!$H$3:$P$174,4,FALSE),0)</f>
        <v>1</v>
      </c>
      <c r="H56" s="105">
        <f>IFERROR(VLOOKUP($B56,'[4]NUM8.3'!$H$3:$P$174,5,FALSE),0)</f>
        <v>2</v>
      </c>
      <c r="I56" s="105">
        <f>IFERROR(VLOOKUP($B56,'[4]NUM8.3'!$H$3:$P$174,6,FALSE),0)</f>
        <v>1</v>
      </c>
      <c r="J56" s="105">
        <f>IFERROR(VLOOKUP($B56,'[4]NUM8.3'!$H$3:$P$174,7,FALSE),0)</f>
        <v>2</v>
      </c>
      <c r="K56" s="105">
        <f>IFERROR(VLOOKUP($B56,'[4]NUM8.3'!$H$3:$P$174,8,FALSE),0)</f>
        <v>4</v>
      </c>
      <c r="L56" s="93"/>
      <c r="M56" s="93"/>
      <c r="N56" s="93"/>
      <c r="O56" s="93"/>
      <c r="P56" s="94"/>
      <c r="Q56" s="15">
        <f t="shared" si="4"/>
        <v>12</v>
      </c>
      <c r="R56" s="404"/>
      <c r="S56" s="405"/>
    </row>
    <row r="57" spans="1:19" ht="15" thickBot="1" x14ac:dyDescent="0.25">
      <c r="A57" s="1" t="s">
        <v>89</v>
      </c>
      <c r="B57" s="184" t="s">
        <v>84</v>
      </c>
      <c r="C57" s="59"/>
      <c r="D57" s="59"/>
      <c r="E57" s="105">
        <f>IFERROR(VLOOKUP($B57,'[4]NUM8.3'!$H$3:$P$174,2,FALSE),0)</f>
        <v>9</v>
      </c>
      <c r="F57" s="105">
        <f>IFERROR(VLOOKUP($B57,'[4]NUM8.3'!$H$3:$P$174,3,FALSE),0)</f>
        <v>11</v>
      </c>
      <c r="G57" s="105">
        <f>IFERROR(VLOOKUP($B57,'[4]NUM8.3'!$H$3:$P$174,4,FALSE),0)</f>
        <v>0</v>
      </c>
      <c r="H57" s="105">
        <f>IFERROR(VLOOKUP($B57,'[4]NUM8.3'!$H$3:$P$174,5,FALSE),0)</f>
        <v>6</v>
      </c>
      <c r="I57" s="105">
        <f>IFERROR(VLOOKUP($B57,'[4]NUM8.3'!$H$3:$P$174,6,FALSE),0)</f>
        <v>0</v>
      </c>
      <c r="J57" s="105">
        <f>IFERROR(VLOOKUP($B57,'[4]NUM8.3'!$H$3:$P$174,7,FALSE),0)</f>
        <v>0</v>
      </c>
      <c r="K57" s="105">
        <f>IFERROR(VLOOKUP($B57,'[4]NUM8.3'!$H$3:$P$174,8,FALSE),0)</f>
        <v>8</v>
      </c>
      <c r="L57" s="93"/>
      <c r="M57" s="93"/>
      <c r="N57" s="93"/>
      <c r="O57" s="93"/>
      <c r="P57" s="94"/>
      <c r="Q57" s="15">
        <f t="shared" si="4"/>
        <v>34</v>
      </c>
      <c r="R57" s="404"/>
      <c r="S57" s="405"/>
    </row>
    <row r="58" spans="1:19" ht="15" thickBot="1" x14ac:dyDescent="0.25">
      <c r="A58" s="1" t="s">
        <v>89</v>
      </c>
      <c r="B58" s="184" t="s">
        <v>85</v>
      </c>
      <c r="C58" s="59"/>
      <c r="D58" s="59"/>
      <c r="E58" s="105">
        <f>IFERROR(VLOOKUP($B58,'[4]NUM8.3'!$H$3:$P$174,2,FALSE),0)</f>
        <v>12</v>
      </c>
      <c r="F58" s="105">
        <f>IFERROR(VLOOKUP($B58,'[4]NUM8.3'!$H$3:$P$174,3,FALSE),0)</f>
        <v>2</v>
      </c>
      <c r="G58" s="105">
        <f>IFERROR(VLOOKUP($B58,'[4]NUM8.3'!$H$3:$P$174,4,FALSE),0)</f>
        <v>7</v>
      </c>
      <c r="H58" s="105">
        <f>IFERROR(VLOOKUP($B58,'[4]NUM8.3'!$H$3:$P$174,5,FALSE),0)</f>
        <v>1</v>
      </c>
      <c r="I58" s="105">
        <f>IFERROR(VLOOKUP($B58,'[4]NUM8.3'!$H$3:$P$174,6,FALSE),0)</f>
        <v>4</v>
      </c>
      <c r="J58" s="105">
        <f>IFERROR(VLOOKUP($B58,'[4]NUM8.3'!$H$3:$P$174,7,FALSE),0)</f>
        <v>1</v>
      </c>
      <c r="K58" s="105">
        <f>IFERROR(VLOOKUP($B58,'[4]NUM8.3'!$H$3:$P$174,8,FALSE),0)</f>
        <v>1</v>
      </c>
      <c r="L58" s="93"/>
      <c r="M58" s="93"/>
      <c r="N58" s="93"/>
      <c r="O58" s="93"/>
      <c r="P58" s="94"/>
      <c r="Q58" s="15">
        <f t="shared" si="4"/>
        <v>28</v>
      </c>
      <c r="R58" s="404"/>
      <c r="S58" s="405"/>
    </row>
    <row r="59" spans="1:19" ht="15" thickBot="1" x14ac:dyDescent="0.25">
      <c r="A59" s="1" t="s">
        <v>89</v>
      </c>
      <c r="B59" s="184" t="s">
        <v>86</v>
      </c>
      <c r="C59" s="59"/>
      <c r="D59" s="59"/>
      <c r="E59" s="105">
        <f>IFERROR(VLOOKUP($B59,'[4]NUM8.3'!$H$3:$P$174,2,FALSE),0)</f>
        <v>17</v>
      </c>
      <c r="F59" s="105">
        <f>IFERROR(VLOOKUP($B59,'[4]NUM8.3'!$H$3:$P$174,3,FALSE),0)</f>
        <v>18</v>
      </c>
      <c r="G59" s="105">
        <f>IFERROR(VLOOKUP($B59,'[4]NUM8.3'!$H$3:$P$174,4,FALSE),0)</f>
        <v>10</v>
      </c>
      <c r="H59" s="105">
        <f>IFERROR(VLOOKUP($B59,'[4]NUM8.3'!$H$3:$P$174,5,FALSE),0)</f>
        <v>11</v>
      </c>
      <c r="I59" s="105">
        <f>IFERROR(VLOOKUP($B59,'[4]NUM8.3'!$H$3:$P$174,6,FALSE),0)</f>
        <v>8</v>
      </c>
      <c r="J59" s="105">
        <f>IFERROR(VLOOKUP($B59,'[4]NUM8.3'!$H$3:$P$174,7,FALSE),0)</f>
        <v>7</v>
      </c>
      <c r="K59" s="105">
        <f>IFERROR(VLOOKUP($B59,'[4]NUM8.3'!$H$3:$P$174,8,FALSE),0)</f>
        <v>4</v>
      </c>
      <c r="L59" s="93"/>
      <c r="M59" s="93"/>
      <c r="N59" s="93"/>
      <c r="O59" s="93"/>
      <c r="P59" s="94"/>
      <c r="Q59" s="15">
        <f t="shared" si="4"/>
        <v>75</v>
      </c>
      <c r="R59" s="404"/>
      <c r="S59" s="405"/>
    </row>
    <row r="60" spans="1:19" ht="15" thickBot="1" x14ac:dyDescent="0.25">
      <c r="A60" s="1" t="s">
        <v>89</v>
      </c>
      <c r="B60" s="184" t="s">
        <v>87</v>
      </c>
      <c r="C60" s="59"/>
      <c r="D60" s="59"/>
      <c r="E60" s="105">
        <f>IFERROR(VLOOKUP($B60,'[4]NUM8.3'!$H$3:$P$174,2,FALSE),0)</f>
        <v>0</v>
      </c>
      <c r="F60" s="105">
        <f>IFERROR(VLOOKUP($B60,'[4]NUM8.3'!$H$3:$P$174,3,FALSE),0)</f>
        <v>14</v>
      </c>
      <c r="G60" s="105">
        <f>IFERROR(VLOOKUP($B60,'[4]NUM8.3'!$H$3:$P$174,4,FALSE),0)</f>
        <v>2</v>
      </c>
      <c r="H60" s="105">
        <f>IFERROR(VLOOKUP($B60,'[4]NUM8.3'!$H$3:$P$174,5,FALSE),0)</f>
        <v>3</v>
      </c>
      <c r="I60" s="105">
        <f>IFERROR(VLOOKUP($B60,'[4]NUM8.3'!$H$3:$P$174,6,FALSE),0)</f>
        <v>1</v>
      </c>
      <c r="J60" s="105">
        <f>IFERROR(VLOOKUP($B60,'[4]NUM8.3'!$H$3:$P$174,7,FALSE),0)</f>
        <v>0</v>
      </c>
      <c r="K60" s="105">
        <f>IFERROR(VLOOKUP($B60,'[4]NUM8.3'!$H$3:$P$174,8,FALSE),0)</f>
        <v>0</v>
      </c>
      <c r="L60" s="93"/>
      <c r="M60" s="93"/>
      <c r="N60" s="93"/>
      <c r="O60" s="93"/>
      <c r="P60" s="94"/>
      <c r="Q60" s="15">
        <f t="shared" si="4"/>
        <v>20</v>
      </c>
      <c r="R60" s="404"/>
      <c r="S60" s="405"/>
    </row>
    <row r="61" spans="1:19" ht="15" thickBot="1" x14ac:dyDescent="0.25">
      <c r="A61" s="1" t="s">
        <v>89</v>
      </c>
      <c r="B61" s="184" t="s">
        <v>88</v>
      </c>
      <c r="C61" s="59"/>
      <c r="D61" s="59"/>
      <c r="E61" s="105">
        <f>IFERROR(VLOOKUP($B61,'[4]NUM8.3'!$H$3:$P$174,2,FALSE),0)</f>
        <v>1</v>
      </c>
      <c r="F61" s="105">
        <f>IFERROR(VLOOKUP($B61,'[4]NUM8.3'!$H$3:$P$174,3,FALSE),0)</f>
        <v>4</v>
      </c>
      <c r="G61" s="105">
        <f>IFERROR(VLOOKUP($B61,'[4]NUM8.3'!$H$3:$P$174,4,FALSE),0)</f>
        <v>1</v>
      </c>
      <c r="H61" s="105">
        <f>IFERROR(VLOOKUP($B61,'[4]NUM8.3'!$H$3:$P$174,5,FALSE),0)</f>
        <v>8</v>
      </c>
      <c r="I61" s="105">
        <f>IFERROR(VLOOKUP($B61,'[4]NUM8.3'!$H$3:$P$174,6,FALSE),0)</f>
        <v>1</v>
      </c>
      <c r="J61" s="105">
        <f>IFERROR(VLOOKUP($B61,'[4]NUM8.3'!$H$3:$P$174,7,FALSE),0)</f>
        <v>3</v>
      </c>
      <c r="K61" s="105">
        <f>IFERROR(VLOOKUP($B61,'[4]NUM8.3'!$H$3:$P$174,8,FALSE),0)</f>
        <v>6</v>
      </c>
      <c r="L61" s="93"/>
      <c r="M61" s="93"/>
      <c r="N61" s="93"/>
      <c r="O61" s="93"/>
      <c r="P61" s="94"/>
      <c r="Q61" s="15">
        <f>SUM(E61:P61)</f>
        <v>24</v>
      </c>
      <c r="R61" s="404"/>
      <c r="S61" s="405"/>
    </row>
    <row r="62" spans="1:19" s="61" customFormat="1" ht="15" thickBot="1" x14ac:dyDescent="0.25">
      <c r="A62" s="351" t="s">
        <v>178</v>
      </c>
      <c r="B62" s="352"/>
      <c r="C62" s="276">
        <f>+D62/Metas!N68</f>
        <v>1.2962025316455694</v>
      </c>
      <c r="D62" s="17">
        <f>+Q62/R62</f>
        <v>0.35432525951557092</v>
      </c>
      <c r="E62" s="12">
        <f>SUM(E49:E61)</f>
        <v>84</v>
      </c>
      <c r="F62" s="12">
        <f t="shared" ref="F62:P62" si="11">SUM(F49:F61)</f>
        <v>103</v>
      </c>
      <c r="G62" s="12">
        <f t="shared" si="11"/>
        <v>77</v>
      </c>
      <c r="H62" s="12">
        <f t="shared" si="11"/>
        <v>90</v>
      </c>
      <c r="I62" s="12">
        <f t="shared" ref="I62:J62" si="12">SUM(I49:I61)</f>
        <v>63</v>
      </c>
      <c r="J62" s="12">
        <f t="shared" si="12"/>
        <v>39</v>
      </c>
      <c r="K62" s="12">
        <f t="shared" ref="K62" si="13">SUM(K49:K61)</f>
        <v>56</v>
      </c>
      <c r="L62" s="12">
        <f t="shared" si="11"/>
        <v>0</v>
      </c>
      <c r="M62" s="12">
        <f t="shared" si="11"/>
        <v>0</v>
      </c>
      <c r="N62" s="12">
        <f t="shared" si="11"/>
        <v>0</v>
      </c>
      <c r="O62" s="12">
        <f t="shared" si="11"/>
        <v>0</v>
      </c>
      <c r="P62" s="12">
        <f t="shared" si="11"/>
        <v>0</v>
      </c>
      <c r="Q62" s="12">
        <f>SUM(Q49:Q61)</f>
        <v>512</v>
      </c>
      <c r="R62" s="410">
        <v>1445</v>
      </c>
      <c r="S62" s="411"/>
    </row>
    <row r="63" spans="1:19" ht="15" thickBot="1" x14ac:dyDescent="0.25">
      <c r="A63" s="1" t="s">
        <v>100</v>
      </c>
      <c r="B63" s="184" t="s">
        <v>90</v>
      </c>
      <c r="C63" s="59"/>
      <c r="D63" s="59"/>
      <c r="E63" s="105">
        <f>IFERROR(VLOOKUP($B63,'[4]NUM8.3'!$H$3:$P$174,2,FALSE),0)</f>
        <v>16</v>
      </c>
      <c r="F63" s="105">
        <f>IFERROR(VLOOKUP($B63,'[4]NUM8.3'!$H$3:$P$174,3,FALSE),0)</f>
        <v>16</v>
      </c>
      <c r="G63" s="105">
        <f>IFERROR(VLOOKUP($B63,'[4]NUM8.3'!$H$3:$P$174,4,FALSE),0)</f>
        <v>69</v>
      </c>
      <c r="H63" s="105">
        <f>IFERROR(VLOOKUP($B63,'[4]NUM8.3'!$H$3:$P$174,5,FALSE),0)</f>
        <v>37</v>
      </c>
      <c r="I63" s="105">
        <f>IFERROR(VLOOKUP($B63,'[4]NUM8.3'!$H$3:$P$174,6,FALSE),0)</f>
        <v>26</v>
      </c>
      <c r="J63" s="105">
        <f>IFERROR(VLOOKUP($B63,'[4]NUM8.3'!$H$3:$P$174,7,FALSE),0)</f>
        <v>30</v>
      </c>
      <c r="K63" s="105">
        <f>IFERROR(VLOOKUP($B63,'[4]NUM8.3'!$H$3:$P$174,8,FALSE),0)</f>
        <v>15</v>
      </c>
      <c r="L63" s="93"/>
      <c r="M63" s="93"/>
      <c r="N63" s="93"/>
      <c r="O63" s="93"/>
      <c r="P63" s="94"/>
      <c r="Q63" s="15">
        <f t="shared" ref="Q63:Q72" si="14">SUM(E63:P63)</f>
        <v>209</v>
      </c>
      <c r="R63" s="404"/>
      <c r="S63" s="405"/>
    </row>
    <row r="64" spans="1:19" ht="15" thickBot="1" x14ac:dyDescent="0.25">
      <c r="A64" s="1" t="s">
        <v>100</v>
      </c>
      <c r="B64" s="184" t="s">
        <v>91</v>
      </c>
      <c r="C64" s="59"/>
      <c r="D64" s="59"/>
      <c r="E64" s="105">
        <f>IFERROR(VLOOKUP($B64,'[4]NUM8.3'!$H$3:$P$174,2,FALSE),0)</f>
        <v>12</v>
      </c>
      <c r="F64" s="105">
        <f>IFERROR(VLOOKUP($B64,'[4]NUM8.3'!$H$3:$P$174,3,FALSE),0)</f>
        <v>15</v>
      </c>
      <c r="G64" s="105">
        <f>IFERROR(VLOOKUP($B64,'[4]NUM8.3'!$H$3:$P$174,4,FALSE),0)</f>
        <v>31</v>
      </c>
      <c r="H64" s="105">
        <f>IFERROR(VLOOKUP($B64,'[4]NUM8.3'!$H$3:$P$174,5,FALSE),0)</f>
        <v>12</v>
      </c>
      <c r="I64" s="105">
        <f>IFERROR(VLOOKUP($B64,'[4]NUM8.3'!$H$3:$P$174,6,FALSE),0)</f>
        <v>14</v>
      </c>
      <c r="J64" s="105">
        <f>IFERROR(VLOOKUP($B64,'[4]NUM8.3'!$H$3:$P$174,7,FALSE),0)</f>
        <v>23</v>
      </c>
      <c r="K64" s="105">
        <f>IFERROR(VLOOKUP($B64,'[4]NUM8.3'!$H$3:$P$174,8,FALSE),0)</f>
        <v>17</v>
      </c>
      <c r="L64" s="93"/>
      <c r="M64" s="93"/>
      <c r="N64" s="93"/>
      <c r="O64" s="93"/>
      <c r="P64" s="94"/>
      <c r="Q64" s="15">
        <f t="shared" si="14"/>
        <v>124</v>
      </c>
      <c r="R64" s="404"/>
      <c r="S64" s="405"/>
    </row>
    <row r="65" spans="1:19" ht="15" thickBot="1" x14ac:dyDescent="0.25">
      <c r="A65" s="1" t="s">
        <v>100</v>
      </c>
      <c r="B65" s="184" t="s">
        <v>92</v>
      </c>
      <c r="C65" s="59"/>
      <c r="D65" s="59"/>
      <c r="E65" s="105">
        <f>IFERROR(VLOOKUP($B65,'[4]NUM8.3'!$H$3:$P$174,2,FALSE),0)</f>
        <v>0</v>
      </c>
      <c r="F65" s="105">
        <f>IFERROR(VLOOKUP($B65,'[4]NUM8.3'!$H$3:$P$174,3,FALSE),0)</f>
        <v>2</v>
      </c>
      <c r="G65" s="105">
        <f>IFERROR(VLOOKUP($B65,'[4]NUM8.3'!$H$3:$P$174,4,FALSE),0)</f>
        <v>7</v>
      </c>
      <c r="H65" s="105">
        <f>IFERROR(VLOOKUP($B65,'[4]NUM8.3'!$H$3:$P$174,5,FALSE),0)</f>
        <v>0</v>
      </c>
      <c r="I65" s="105">
        <f>IFERROR(VLOOKUP($B65,'[4]NUM8.3'!$H$3:$P$174,6,FALSE),0)</f>
        <v>6</v>
      </c>
      <c r="J65" s="105">
        <f>IFERROR(VLOOKUP($B65,'[4]NUM8.3'!$H$3:$P$174,7,FALSE),0)</f>
        <v>0</v>
      </c>
      <c r="K65" s="105">
        <f>IFERROR(VLOOKUP($B65,'[4]NUM8.3'!$H$3:$P$174,8,FALSE),0)</f>
        <v>0</v>
      </c>
      <c r="L65" s="93"/>
      <c r="M65" s="93"/>
      <c r="N65" s="93"/>
      <c r="O65" s="93"/>
      <c r="P65" s="94"/>
      <c r="Q65" s="15">
        <f t="shared" si="14"/>
        <v>15</v>
      </c>
      <c r="R65" s="404"/>
      <c r="S65" s="405"/>
    </row>
    <row r="66" spans="1:19" ht="15" thickBot="1" x14ac:dyDescent="0.25">
      <c r="A66" s="1" t="s">
        <v>100</v>
      </c>
      <c r="B66" s="184" t="s">
        <v>93</v>
      </c>
      <c r="C66" s="59"/>
      <c r="D66" s="59"/>
      <c r="E66" s="105">
        <f>IFERROR(VLOOKUP($B66,'[4]NUM8.3'!$H$3:$P$174,2,FALSE),0)</f>
        <v>4</v>
      </c>
      <c r="F66" s="105">
        <f>IFERROR(VLOOKUP($B66,'[4]NUM8.3'!$H$3:$P$174,3,FALSE),0)</f>
        <v>0</v>
      </c>
      <c r="G66" s="105">
        <f>IFERROR(VLOOKUP($B66,'[4]NUM8.3'!$H$3:$P$174,4,FALSE),0)</f>
        <v>0</v>
      </c>
      <c r="H66" s="105">
        <f>IFERROR(VLOOKUP($B66,'[4]NUM8.3'!$H$3:$P$174,5,FALSE),0)</f>
        <v>12</v>
      </c>
      <c r="I66" s="105">
        <f>IFERROR(VLOOKUP($B66,'[4]NUM8.3'!$H$3:$P$174,6,FALSE),0)</f>
        <v>33</v>
      </c>
      <c r="J66" s="105">
        <f>IFERROR(VLOOKUP($B66,'[4]NUM8.3'!$H$3:$P$174,7,FALSE),0)</f>
        <v>40</v>
      </c>
      <c r="K66" s="105">
        <f>IFERROR(VLOOKUP($B66,'[4]NUM8.3'!$H$3:$P$174,8,FALSE),0)</f>
        <v>28</v>
      </c>
      <c r="L66" s="93"/>
      <c r="M66" s="93"/>
      <c r="N66" s="93"/>
      <c r="O66" s="93"/>
      <c r="P66" s="94"/>
      <c r="Q66" s="15">
        <f t="shared" si="14"/>
        <v>117</v>
      </c>
      <c r="R66" s="404"/>
      <c r="S66" s="405"/>
    </row>
    <row r="67" spans="1:19" ht="15" thickBot="1" x14ac:dyDescent="0.25">
      <c r="A67" s="1" t="s">
        <v>100</v>
      </c>
      <c r="B67" s="184" t="s">
        <v>94</v>
      </c>
      <c r="C67" s="59"/>
      <c r="D67" s="59"/>
      <c r="E67" s="105">
        <f>IFERROR(VLOOKUP($B67,'[4]NUM8.3'!$H$3:$P$174,2,FALSE),0)</f>
        <v>0</v>
      </c>
      <c r="F67" s="105">
        <f>IFERROR(VLOOKUP($B67,'[4]NUM8.3'!$H$3:$P$174,3,FALSE),0)</f>
        <v>8</v>
      </c>
      <c r="G67" s="105">
        <f>IFERROR(VLOOKUP($B67,'[4]NUM8.3'!$H$3:$P$174,4,FALSE),0)</f>
        <v>7</v>
      </c>
      <c r="H67" s="105">
        <f>IFERROR(VLOOKUP($B67,'[4]NUM8.3'!$H$3:$P$174,5,FALSE),0)</f>
        <v>8</v>
      </c>
      <c r="I67" s="105">
        <f>IFERROR(VLOOKUP($B67,'[4]NUM8.3'!$H$3:$P$174,6,FALSE),0)</f>
        <v>11</v>
      </c>
      <c r="J67" s="105">
        <f>IFERROR(VLOOKUP($B67,'[4]NUM8.3'!$H$3:$P$174,7,FALSE),0)</f>
        <v>5</v>
      </c>
      <c r="K67" s="105">
        <f>IFERROR(VLOOKUP($B67,'[4]NUM8.3'!$H$3:$P$174,8,FALSE),0)</f>
        <v>5</v>
      </c>
      <c r="L67" s="93"/>
      <c r="M67" s="93"/>
      <c r="N67" s="93"/>
      <c r="O67" s="93"/>
      <c r="P67" s="94"/>
      <c r="Q67" s="15">
        <f t="shared" si="14"/>
        <v>44</v>
      </c>
      <c r="R67" s="404"/>
      <c r="S67" s="405"/>
    </row>
    <row r="68" spans="1:19" ht="15" thickBot="1" x14ac:dyDescent="0.25">
      <c r="A68" s="1" t="s">
        <v>100</v>
      </c>
      <c r="B68" s="184" t="s">
        <v>95</v>
      </c>
      <c r="C68" s="59"/>
      <c r="D68" s="59"/>
      <c r="E68" s="105">
        <f>IFERROR(VLOOKUP($B68,'[4]NUM8.3'!$H$3:$P$174,2,FALSE),0)</f>
        <v>1</v>
      </c>
      <c r="F68" s="105">
        <f>IFERROR(VLOOKUP($B68,'[4]NUM8.3'!$H$3:$P$174,3,FALSE),0)</f>
        <v>4</v>
      </c>
      <c r="G68" s="105">
        <f>IFERROR(VLOOKUP($B68,'[4]NUM8.3'!$H$3:$P$174,4,FALSE),0)</f>
        <v>0</v>
      </c>
      <c r="H68" s="105">
        <f>IFERROR(VLOOKUP($B68,'[4]NUM8.3'!$H$3:$P$174,5,FALSE),0)</f>
        <v>1</v>
      </c>
      <c r="I68" s="105">
        <f>IFERROR(VLOOKUP($B68,'[4]NUM8.3'!$H$3:$P$174,6,FALSE),0)</f>
        <v>2</v>
      </c>
      <c r="J68" s="105">
        <f>IFERROR(VLOOKUP($B68,'[4]NUM8.3'!$H$3:$P$174,7,FALSE),0)</f>
        <v>8</v>
      </c>
      <c r="K68" s="105">
        <f>IFERROR(VLOOKUP($B68,'[4]NUM8.3'!$H$3:$P$174,8,FALSE),0)</f>
        <v>2</v>
      </c>
      <c r="L68" s="93"/>
      <c r="M68" s="93"/>
      <c r="N68" s="93"/>
      <c r="O68" s="93"/>
      <c r="P68" s="94"/>
      <c r="Q68" s="15">
        <f t="shared" si="14"/>
        <v>18</v>
      </c>
      <c r="R68" s="404"/>
      <c r="S68" s="405"/>
    </row>
    <row r="69" spans="1:19" ht="15" thickBot="1" x14ac:dyDescent="0.25">
      <c r="A69" s="1" t="s">
        <v>100</v>
      </c>
      <c r="B69" s="184" t="s">
        <v>96</v>
      </c>
      <c r="C69" s="59"/>
      <c r="D69" s="59"/>
      <c r="E69" s="105">
        <f>IFERROR(VLOOKUP($B69,'[4]NUM8.3'!$H$3:$P$174,2,FALSE),0)</f>
        <v>5</v>
      </c>
      <c r="F69" s="105">
        <f>IFERROR(VLOOKUP($B69,'[4]NUM8.3'!$H$3:$P$174,3,FALSE),0)</f>
        <v>0</v>
      </c>
      <c r="G69" s="105">
        <f>IFERROR(VLOOKUP($B69,'[4]NUM8.3'!$H$3:$P$174,4,FALSE),0)</f>
        <v>5</v>
      </c>
      <c r="H69" s="105">
        <f>IFERROR(VLOOKUP($B69,'[4]NUM8.3'!$H$3:$P$174,5,FALSE),0)</f>
        <v>2</v>
      </c>
      <c r="I69" s="105">
        <f>IFERROR(VLOOKUP($B69,'[4]NUM8.3'!$H$3:$P$174,6,FALSE),0)</f>
        <v>0</v>
      </c>
      <c r="J69" s="105">
        <f>IFERROR(VLOOKUP($B69,'[4]NUM8.3'!$H$3:$P$174,7,FALSE),0)</f>
        <v>3</v>
      </c>
      <c r="K69" s="105">
        <f>IFERROR(VLOOKUP($B69,'[4]NUM8.3'!$H$3:$P$174,8,FALSE),0)</f>
        <v>0</v>
      </c>
      <c r="L69" s="93"/>
      <c r="M69" s="93"/>
      <c r="N69" s="93"/>
      <c r="O69" s="93"/>
      <c r="P69" s="94"/>
      <c r="Q69" s="15">
        <f t="shared" si="14"/>
        <v>15</v>
      </c>
      <c r="R69" s="404"/>
      <c r="S69" s="405"/>
    </row>
    <row r="70" spans="1:19" ht="15" thickBot="1" x14ac:dyDescent="0.25">
      <c r="A70" s="1" t="s">
        <v>100</v>
      </c>
      <c r="B70" s="184" t="s">
        <v>97</v>
      </c>
      <c r="C70" s="59"/>
      <c r="D70" s="59"/>
      <c r="E70" s="105">
        <f>IFERROR(VLOOKUP($B70,'[4]NUM8.3'!$H$3:$P$174,2,FALSE),0)</f>
        <v>5</v>
      </c>
      <c r="F70" s="105">
        <f>IFERROR(VLOOKUP($B70,'[4]NUM8.3'!$H$3:$P$174,3,FALSE),0)</f>
        <v>0</v>
      </c>
      <c r="G70" s="105">
        <f>IFERROR(VLOOKUP($B70,'[4]NUM8.3'!$H$3:$P$174,4,FALSE),0)</f>
        <v>2</v>
      </c>
      <c r="H70" s="105">
        <f>IFERROR(VLOOKUP($B70,'[4]NUM8.3'!$H$3:$P$174,5,FALSE),0)</f>
        <v>3</v>
      </c>
      <c r="I70" s="105">
        <f>IFERROR(VLOOKUP($B70,'[4]NUM8.3'!$H$3:$P$174,6,FALSE),0)</f>
        <v>6</v>
      </c>
      <c r="J70" s="105">
        <f>IFERROR(VLOOKUP($B70,'[4]NUM8.3'!$H$3:$P$174,7,FALSE),0)</f>
        <v>0</v>
      </c>
      <c r="K70" s="105">
        <f>IFERROR(VLOOKUP($B70,'[4]NUM8.3'!$H$3:$P$174,8,FALSE),0)</f>
        <v>0</v>
      </c>
      <c r="L70" s="93"/>
      <c r="M70" s="93"/>
      <c r="N70" s="93"/>
      <c r="O70" s="93"/>
      <c r="P70" s="94"/>
      <c r="Q70" s="15">
        <f t="shared" si="14"/>
        <v>16</v>
      </c>
      <c r="R70" s="404"/>
      <c r="S70" s="405"/>
    </row>
    <row r="71" spans="1:19" ht="15" thickBot="1" x14ac:dyDescent="0.25">
      <c r="A71" s="1" t="s">
        <v>100</v>
      </c>
      <c r="B71" s="184" t="s">
        <v>98</v>
      </c>
      <c r="C71" s="59"/>
      <c r="D71" s="59"/>
      <c r="E71" s="105">
        <f>IFERROR(VLOOKUP($B71,'[4]NUM8.3'!$H$3:$P$174,2,FALSE),0)</f>
        <v>0</v>
      </c>
      <c r="F71" s="105">
        <f>IFERROR(VLOOKUP($B71,'[4]NUM8.3'!$H$3:$P$174,3,FALSE),0)</f>
        <v>8</v>
      </c>
      <c r="G71" s="105">
        <f>IFERROR(VLOOKUP($B71,'[4]NUM8.3'!$H$3:$P$174,4,FALSE),0)</f>
        <v>2</v>
      </c>
      <c r="H71" s="105">
        <f>IFERROR(VLOOKUP($B71,'[4]NUM8.3'!$H$3:$P$174,5,FALSE),0)</f>
        <v>4</v>
      </c>
      <c r="I71" s="105">
        <f>IFERROR(VLOOKUP($B71,'[4]NUM8.3'!$H$3:$P$174,6,FALSE),0)</f>
        <v>0</v>
      </c>
      <c r="J71" s="105">
        <f>IFERROR(VLOOKUP($B71,'[4]NUM8.3'!$H$3:$P$174,7,FALSE),0)</f>
        <v>4</v>
      </c>
      <c r="K71" s="105">
        <f>IFERROR(VLOOKUP($B71,'[4]NUM8.3'!$H$3:$P$174,8,FALSE),0)</f>
        <v>3</v>
      </c>
      <c r="L71" s="93"/>
      <c r="M71" s="93"/>
      <c r="N71" s="93"/>
      <c r="O71" s="93"/>
      <c r="P71" s="94"/>
      <c r="Q71" s="15">
        <f t="shared" si="14"/>
        <v>21</v>
      </c>
      <c r="R71" s="404"/>
      <c r="S71" s="405"/>
    </row>
    <row r="72" spans="1:19" ht="15" thickBot="1" x14ac:dyDescent="0.25">
      <c r="A72" s="1" t="s">
        <v>100</v>
      </c>
      <c r="B72" s="184" t="s">
        <v>99</v>
      </c>
      <c r="C72" s="59"/>
      <c r="D72" s="59"/>
      <c r="E72" s="105">
        <f>IFERROR(VLOOKUP($B72,'[4]NUM8.3'!$H$3:$P$174,2,FALSE),0)</f>
        <v>3</v>
      </c>
      <c r="F72" s="105">
        <f>IFERROR(VLOOKUP($B72,'[4]NUM8.3'!$H$3:$P$174,3,FALSE),0)</f>
        <v>0</v>
      </c>
      <c r="G72" s="105">
        <f>IFERROR(VLOOKUP($B72,'[4]NUM8.3'!$H$3:$P$174,4,FALSE),0)</f>
        <v>3</v>
      </c>
      <c r="H72" s="105">
        <f>IFERROR(VLOOKUP($B72,'[4]NUM8.3'!$H$3:$P$174,5,FALSE),0)</f>
        <v>2</v>
      </c>
      <c r="I72" s="105">
        <f>IFERROR(VLOOKUP($B72,'[4]NUM8.3'!$H$3:$P$174,6,FALSE),0)</f>
        <v>2</v>
      </c>
      <c r="J72" s="105">
        <f>IFERROR(VLOOKUP($B72,'[4]NUM8.3'!$H$3:$P$174,7,FALSE),0)</f>
        <v>0</v>
      </c>
      <c r="K72" s="105">
        <f>IFERROR(VLOOKUP($B72,'[4]NUM8.3'!$H$3:$P$174,8,FALSE),0)</f>
        <v>0</v>
      </c>
      <c r="L72" s="93"/>
      <c r="M72" s="93"/>
      <c r="N72" s="93"/>
      <c r="O72" s="93"/>
      <c r="P72" s="94"/>
      <c r="Q72" s="15">
        <f t="shared" si="14"/>
        <v>10</v>
      </c>
      <c r="R72" s="404"/>
      <c r="S72" s="405"/>
    </row>
    <row r="73" spans="1:19" s="61" customFormat="1" ht="15" thickBot="1" x14ac:dyDescent="0.25">
      <c r="A73" s="351" t="s">
        <v>18</v>
      </c>
      <c r="B73" s="352"/>
      <c r="C73" s="276">
        <f>+D73/Metas!N65</f>
        <v>0.94164668265387697</v>
      </c>
      <c r="D73" s="17">
        <f>+Q73/R73</f>
        <v>0.36024464831804281</v>
      </c>
      <c r="E73" s="12">
        <f>SUM(E63:E72)</f>
        <v>46</v>
      </c>
      <c r="F73" s="12">
        <f t="shared" ref="F73:P73" si="15">SUM(F63:F72)</f>
        <v>53</v>
      </c>
      <c r="G73" s="12">
        <f t="shared" si="15"/>
        <v>126</v>
      </c>
      <c r="H73" s="12">
        <f t="shared" si="15"/>
        <v>81</v>
      </c>
      <c r="I73" s="12">
        <f t="shared" ref="I73:J73" si="16">SUM(I63:I72)</f>
        <v>100</v>
      </c>
      <c r="J73" s="12">
        <f t="shared" si="16"/>
        <v>113</v>
      </c>
      <c r="K73" s="12">
        <f t="shared" ref="K73" si="17">SUM(K63:K72)</f>
        <v>70</v>
      </c>
      <c r="L73" s="12">
        <f t="shared" si="15"/>
        <v>0</v>
      </c>
      <c r="M73" s="12">
        <f t="shared" si="15"/>
        <v>0</v>
      </c>
      <c r="N73" s="12">
        <f t="shared" si="15"/>
        <v>0</v>
      </c>
      <c r="O73" s="12">
        <f t="shared" si="15"/>
        <v>0</v>
      </c>
      <c r="P73" s="12">
        <f t="shared" si="15"/>
        <v>0</v>
      </c>
      <c r="Q73" s="12">
        <f>SUM(Q63:Q72)</f>
        <v>589</v>
      </c>
      <c r="R73" s="410">
        <v>1635</v>
      </c>
      <c r="S73" s="411"/>
    </row>
    <row r="74" spans="1:19" ht="15" thickBot="1" x14ac:dyDescent="0.25">
      <c r="A74" s="1" t="s">
        <v>106</v>
      </c>
      <c r="B74" s="184" t="s">
        <v>101</v>
      </c>
      <c r="C74" s="59"/>
      <c r="D74" s="59"/>
      <c r="E74" s="105">
        <f>IFERROR(VLOOKUP($B74,'[4]NUM8.3'!$H$3:$P$174,2,FALSE),0)</f>
        <v>4</v>
      </c>
      <c r="F74" s="105">
        <f>IFERROR(VLOOKUP($B74,'[4]NUM8.3'!$H$3:$P$174,3,FALSE),0)</f>
        <v>4</v>
      </c>
      <c r="G74" s="105">
        <f>IFERROR(VLOOKUP($B74,'[4]NUM8.3'!$H$3:$P$174,4,FALSE),0)</f>
        <v>26</v>
      </c>
      <c r="H74" s="105">
        <f>IFERROR(VLOOKUP($B74,'[4]NUM8.3'!$H$3:$P$174,5,FALSE),0)</f>
        <v>11</v>
      </c>
      <c r="I74" s="105">
        <f>IFERROR(VLOOKUP($B74,'[4]NUM8.3'!$H$3:$P$174,6,FALSE),0)</f>
        <v>3</v>
      </c>
      <c r="J74" s="105">
        <f>IFERROR(VLOOKUP($B74,'[4]NUM8.3'!$H$3:$P$174,7,FALSE),0)</f>
        <v>22</v>
      </c>
      <c r="K74" s="105">
        <f>IFERROR(VLOOKUP($B74,'[4]NUM8.3'!$H$3:$P$174,8,FALSE),0)</f>
        <v>25</v>
      </c>
      <c r="L74" s="93"/>
      <c r="M74" s="93"/>
      <c r="N74" s="93"/>
      <c r="O74" s="93"/>
      <c r="P74" s="94"/>
      <c r="Q74" s="15">
        <f>SUM(E74:P74)</f>
        <v>95</v>
      </c>
      <c r="R74" s="404"/>
      <c r="S74" s="405"/>
    </row>
    <row r="75" spans="1:19" ht="15" thickBot="1" x14ac:dyDescent="0.25">
      <c r="A75" s="1" t="s">
        <v>106</v>
      </c>
      <c r="B75" s="184" t="s">
        <v>102</v>
      </c>
      <c r="C75" s="59"/>
      <c r="D75" s="59"/>
      <c r="E75" s="105">
        <f>IFERROR(VLOOKUP($B75,'[4]NUM8.3'!$H$3:$P$174,2,FALSE),0)</f>
        <v>5</v>
      </c>
      <c r="F75" s="105">
        <f>IFERROR(VLOOKUP($B75,'[4]NUM8.3'!$H$3:$P$174,3,FALSE),0)</f>
        <v>7</v>
      </c>
      <c r="G75" s="105">
        <f>IFERROR(VLOOKUP($B75,'[4]NUM8.3'!$H$3:$P$174,4,FALSE),0)</f>
        <v>34</v>
      </c>
      <c r="H75" s="105">
        <f>IFERROR(VLOOKUP($B75,'[4]NUM8.3'!$H$3:$P$174,5,FALSE),0)</f>
        <v>1</v>
      </c>
      <c r="I75" s="105">
        <f>IFERROR(VLOOKUP($B75,'[4]NUM8.3'!$H$3:$P$174,6,FALSE),0)</f>
        <v>3</v>
      </c>
      <c r="J75" s="105">
        <f>IFERROR(VLOOKUP($B75,'[4]NUM8.3'!$H$3:$P$174,7,FALSE),0)</f>
        <v>4</v>
      </c>
      <c r="K75" s="105">
        <f>IFERROR(VLOOKUP($B75,'[4]NUM8.3'!$H$3:$P$174,8,FALSE),0)</f>
        <v>3</v>
      </c>
      <c r="L75" s="93"/>
      <c r="M75" s="93"/>
      <c r="N75" s="93"/>
      <c r="O75" s="93"/>
      <c r="P75" s="94"/>
      <c r="Q75" s="15">
        <f>SUM(E75:P75)</f>
        <v>57</v>
      </c>
      <c r="R75" s="404"/>
      <c r="S75" s="405"/>
    </row>
    <row r="76" spans="1:19" ht="15" thickBot="1" x14ac:dyDescent="0.25">
      <c r="A76" s="1" t="s">
        <v>106</v>
      </c>
      <c r="B76" s="184" t="s">
        <v>103</v>
      </c>
      <c r="C76" s="59"/>
      <c r="D76" s="59"/>
      <c r="E76" s="105">
        <f>IFERROR(VLOOKUP($B76,'[4]NUM8.3'!$H$3:$P$174,2,FALSE),0)</f>
        <v>15</v>
      </c>
      <c r="F76" s="105">
        <f>IFERROR(VLOOKUP($B76,'[4]NUM8.3'!$H$3:$P$174,3,FALSE),0)</f>
        <v>4</v>
      </c>
      <c r="G76" s="105">
        <f>IFERROR(VLOOKUP($B76,'[4]NUM8.3'!$H$3:$P$174,4,FALSE),0)</f>
        <v>5</v>
      </c>
      <c r="H76" s="105">
        <f>IFERROR(VLOOKUP($B76,'[4]NUM8.3'!$H$3:$P$174,5,FALSE),0)</f>
        <v>4</v>
      </c>
      <c r="I76" s="105">
        <f>IFERROR(VLOOKUP($B76,'[4]NUM8.3'!$H$3:$P$174,6,FALSE),0)</f>
        <v>17</v>
      </c>
      <c r="J76" s="105">
        <f>IFERROR(VLOOKUP($B76,'[4]NUM8.3'!$H$3:$P$174,7,FALSE),0)</f>
        <v>14</v>
      </c>
      <c r="K76" s="105">
        <f>IFERROR(VLOOKUP($B76,'[4]NUM8.3'!$H$3:$P$174,8,FALSE),0)</f>
        <v>15</v>
      </c>
      <c r="L76" s="93"/>
      <c r="M76" s="93"/>
      <c r="N76" s="93"/>
      <c r="O76" s="93"/>
      <c r="P76" s="94"/>
      <c r="Q76" s="15">
        <f>SUM(E76:P76)</f>
        <v>74</v>
      </c>
      <c r="R76" s="404"/>
      <c r="S76" s="405"/>
    </row>
    <row r="77" spans="1:19" ht="15" thickBot="1" x14ac:dyDescent="0.25">
      <c r="A77" s="1" t="s">
        <v>106</v>
      </c>
      <c r="B77" s="184" t="s">
        <v>104</v>
      </c>
      <c r="C77" s="59"/>
      <c r="D77" s="59"/>
      <c r="E77" s="105">
        <f>IFERROR(VLOOKUP($B77,'[4]NUM8.3'!$H$3:$P$174,2,FALSE),0)</f>
        <v>0</v>
      </c>
      <c r="F77" s="105">
        <f>IFERROR(VLOOKUP($B77,'[4]NUM8.3'!$H$3:$P$174,3,FALSE),0)</f>
        <v>0</v>
      </c>
      <c r="G77" s="105">
        <f>IFERROR(VLOOKUP($B77,'[4]NUM8.3'!$H$3:$P$174,4,FALSE),0)</f>
        <v>2</v>
      </c>
      <c r="H77" s="105">
        <f>IFERROR(VLOOKUP($B77,'[4]NUM8.3'!$H$3:$P$174,5,FALSE),0)</f>
        <v>3</v>
      </c>
      <c r="I77" s="105">
        <f>IFERROR(VLOOKUP($B77,'[4]NUM8.3'!$H$3:$P$174,6,FALSE),0)</f>
        <v>4</v>
      </c>
      <c r="J77" s="105">
        <f>IFERROR(VLOOKUP($B77,'[4]NUM8.3'!$H$3:$P$174,7,FALSE),0)</f>
        <v>4</v>
      </c>
      <c r="K77" s="105">
        <f>IFERROR(VLOOKUP($B77,'[4]NUM8.3'!$H$3:$P$174,8,FALSE),0)</f>
        <v>4</v>
      </c>
      <c r="L77" s="93"/>
      <c r="M77" s="93"/>
      <c r="N77" s="93"/>
      <c r="O77" s="93"/>
      <c r="P77" s="94"/>
      <c r="Q77" s="15">
        <f>SUM(E77:P77)</f>
        <v>17</v>
      </c>
      <c r="R77" s="404"/>
      <c r="S77" s="405"/>
    </row>
    <row r="78" spans="1:19" ht="15" thickBot="1" x14ac:dyDescent="0.25">
      <c r="A78" s="1" t="s">
        <v>106</v>
      </c>
      <c r="B78" s="184" t="s">
        <v>105</v>
      </c>
      <c r="C78" s="59"/>
      <c r="D78" s="59"/>
      <c r="E78" s="105">
        <f>IFERROR(VLOOKUP($B78,'[4]NUM8.3'!$H$3:$P$174,2,FALSE),0)</f>
        <v>8</v>
      </c>
      <c r="F78" s="105">
        <f>IFERROR(VLOOKUP($B78,'[4]NUM8.3'!$H$3:$P$174,3,FALSE),0)</f>
        <v>5</v>
      </c>
      <c r="G78" s="105">
        <f>IFERROR(VLOOKUP($B78,'[4]NUM8.3'!$H$3:$P$174,4,FALSE),0)</f>
        <v>11</v>
      </c>
      <c r="H78" s="105">
        <f>IFERROR(VLOOKUP($B78,'[4]NUM8.3'!$H$3:$P$174,5,FALSE),0)</f>
        <v>12</v>
      </c>
      <c r="I78" s="105">
        <f>IFERROR(VLOOKUP($B78,'[4]NUM8.3'!$H$3:$P$174,6,FALSE),0)</f>
        <v>4</v>
      </c>
      <c r="J78" s="105">
        <f>IFERROR(VLOOKUP($B78,'[4]NUM8.3'!$H$3:$P$174,7,FALSE),0)</f>
        <v>7</v>
      </c>
      <c r="K78" s="105">
        <f>IFERROR(VLOOKUP($B78,'[4]NUM8.3'!$H$3:$P$174,8,FALSE),0)</f>
        <v>1</v>
      </c>
      <c r="L78" s="93"/>
      <c r="M78" s="93"/>
      <c r="N78" s="93"/>
      <c r="O78" s="93"/>
      <c r="P78" s="94"/>
      <c r="Q78" s="15">
        <f>SUM(E78:P78)</f>
        <v>48</v>
      </c>
      <c r="R78" s="404"/>
      <c r="S78" s="405"/>
    </row>
    <row r="79" spans="1:19" s="61" customFormat="1" ht="15" thickBot="1" x14ac:dyDescent="0.25">
      <c r="A79" s="351" t="s">
        <v>179</v>
      </c>
      <c r="B79" s="352"/>
      <c r="C79" s="276">
        <f>+D79/Metas!N70</f>
        <v>1.150197628458498</v>
      </c>
      <c r="D79" s="17">
        <f>+Q79/R79</f>
        <v>0.32807215332581735</v>
      </c>
      <c r="E79" s="12">
        <f>SUM(E74:E78)</f>
        <v>32</v>
      </c>
      <c r="F79" s="12">
        <f t="shared" ref="F79:P79" si="18">SUM(F74:F78)</f>
        <v>20</v>
      </c>
      <c r="G79" s="12">
        <f t="shared" si="18"/>
        <v>78</v>
      </c>
      <c r="H79" s="12">
        <f t="shared" si="18"/>
        <v>31</v>
      </c>
      <c r="I79" s="12">
        <f t="shared" ref="I79:J79" si="19">SUM(I74:I78)</f>
        <v>31</v>
      </c>
      <c r="J79" s="12">
        <f t="shared" si="19"/>
        <v>51</v>
      </c>
      <c r="K79" s="12">
        <f t="shared" ref="K79" si="20">SUM(K74:K78)</f>
        <v>48</v>
      </c>
      <c r="L79" s="12">
        <f t="shared" si="18"/>
        <v>0</v>
      </c>
      <c r="M79" s="12">
        <f t="shared" si="18"/>
        <v>0</v>
      </c>
      <c r="N79" s="12">
        <f t="shared" si="18"/>
        <v>0</v>
      </c>
      <c r="O79" s="12">
        <f t="shared" si="18"/>
        <v>0</v>
      </c>
      <c r="P79" s="12">
        <f t="shared" si="18"/>
        <v>0</v>
      </c>
      <c r="Q79" s="12">
        <f>SUM(Q74:Q78)</f>
        <v>291</v>
      </c>
      <c r="R79" s="410">
        <v>887</v>
      </c>
      <c r="S79" s="411"/>
    </row>
    <row r="80" spans="1:19" ht="15" thickBot="1" x14ac:dyDescent="0.25">
      <c r="A80" s="1" t="s">
        <v>117</v>
      </c>
      <c r="B80" s="184" t="s">
        <v>107</v>
      </c>
      <c r="C80" s="59"/>
      <c r="D80" s="59"/>
      <c r="E80" s="105">
        <f>IFERROR(VLOOKUP($B80,'[4]NUM8.3'!$H$3:$P$174,2,FALSE),0)</f>
        <v>68</v>
      </c>
      <c r="F80" s="105">
        <f>IFERROR(VLOOKUP($B80,'[4]NUM8.3'!$H$3:$P$174,3,FALSE),0)</f>
        <v>35</v>
      </c>
      <c r="G80" s="105">
        <f>IFERROR(VLOOKUP($B80,'[4]NUM8.3'!$H$3:$P$174,4,FALSE),0)</f>
        <v>36</v>
      </c>
      <c r="H80" s="105">
        <f>IFERROR(VLOOKUP($B80,'[4]NUM8.3'!$H$3:$P$174,5,FALSE),0)</f>
        <v>39</v>
      </c>
      <c r="I80" s="105">
        <f>IFERROR(VLOOKUP($B80,'[4]NUM8.3'!$H$3:$P$174,6,FALSE),0)</f>
        <v>43</v>
      </c>
      <c r="J80" s="105">
        <f>IFERROR(VLOOKUP($B80,'[4]NUM8.3'!$H$3:$P$174,7,FALSE),0)</f>
        <v>29</v>
      </c>
      <c r="K80" s="105">
        <f>IFERROR(VLOOKUP($B80,'[4]NUM8.3'!$H$3:$P$174,8,FALSE),0)</f>
        <v>48</v>
      </c>
      <c r="L80" s="93"/>
      <c r="M80" s="93"/>
      <c r="N80" s="93"/>
      <c r="O80" s="93"/>
      <c r="P80" s="94"/>
      <c r="Q80" s="15">
        <f t="shared" ref="Q80:Q89" si="21">SUM(E80:P80)</f>
        <v>298</v>
      </c>
      <c r="R80" s="404"/>
      <c r="S80" s="405"/>
    </row>
    <row r="81" spans="1:19" ht="15" thickBot="1" x14ac:dyDescent="0.25">
      <c r="A81" s="1" t="s">
        <v>117</v>
      </c>
      <c r="B81" s="184" t="s">
        <v>108</v>
      </c>
      <c r="C81" s="59"/>
      <c r="D81" s="59"/>
      <c r="E81" s="105">
        <f>IFERROR(VLOOKUP($B81,'[4]NUM8.3'!$H$3:$P$174,2,FALSE),0)</f>
        <v>11</v>
      </c>
      <c r="F81" s="105">
        <f>IFERROR(VLOOKUP($B81,'[4]NUM8.3'!$H$3:$P$174,3,FALSE),0)</f>
        <v>10</v>
      </c>
      <c r="G81" s="105">
        <f>IFERROR(VLOOKUP($B81,'[4]NUM8.3'!$H$3:$P$174,4,FALSE),0)</f>
        <v>6</v>
      </c>
      <c r="H81" s="105">
        <f>IFERROR(VLOOKUP($B81,'[4]NUM8.3'!$H$3:$P$174,5,FALSE),0)</f>
        <v>6</v>
      </c>
      <c r="I81" s="105">
        <f>IFERROR(VLOOKUP($B81,'[4]NUM8.3'!$H$3:$P$174,6,FALSE),0)</f>
        <v>12</v>
      </c>
      <c r="J81" s="105">
        <f>IFERROR(VLOOKUP($B81,'[4]NUM8.3'!$H$3:$P$174,7,FALSE),0)</f>
        <v>0</v>
      </c>
      <c r="K81" s="105">
        <f>IFERROR(VLOOKUP($B81,'[4]NUM8.3'!$H$3:$P$174,8,FALSE),0)</f>
        <v>4</v>
      </c>
      <c r="L81" s="93"/>
      <c r="M81" s="93"/>
      <c r="N81" s="93"/>
      <c r="O81" s="93"/>
      <c r="P81" s="94"/>
      <c r="Q81" s="15">
        <f t="shared" si="21"/>
        <v>49</v>
      </c>
      <c r="R81" s="404"/>
      <c r="S81" s="405"/>
    </row>
    <row r="82" spans="1:19" ht="15" thickBot="1" x14ac:dyDescent="0.25">
      <c r="A82" s="1" t="s">
        <v>117</v>
      </c>
      <c r="B82" s="184" t="s">
        <v>109</v>
      </c>
      <c r="C82" s="59"/>
      <c r="D82" s="59"/>
      <c r="E82" s="105">
        <f>IFERROR(VLOOKUP($B82,'[4]NUM8.3'!$H$3:$P$174,2,FALSE),0)</f>
        <v>7</v>
      </c>
      <c r="F82" s="105">
        <f>IFERROR(VLOOKUP($B82,'[4]NUM8.3'!$H$3:$P$174,3,FALSE),0)</f>
        <v>10</v>
      </c>
      <c r="G82" s="105">
        <f>IFERROR(VLOOKUP($B82,'[4]NUM8.3'!$H$3:$P$174,4,FALSE),0)</f>
        <v>5</v>
      </c>
      <c r="H82" s="105">
        <f>IFERROR(VLOOKUP($B82,'[4]NUM8.3'!$H$3:$P$174,5,FALSE),0)</f>
        <v>9</v>
      </c>
      <c r="I82" s="105">
        <f>IFERROR(VLOOKUP($B82,'[4]NUM8.3'!$H$3:$P$174,6,FALSE),0)</f>
        <v>0</v>
      </c>
      <c r="J82" s="105">
        <f>IFERROR(VLOOKUP($B82,'[4]NUM8.3'!$H$3:$P$174,7,FALSE),0)</f>
        <v>3</v>
      </c>
      <c r="K82" s="105">
        <f>IFERROR(VLOOKUP($B82,'[4]NUM8.3'!$H$3:$P$174,8,FALSE),0)</f>
        <v>7</v>
      </c>
      <c r="L82" s="93"/>
      <c r="M82" s="93"/>
      <c r="N82" s="93"/>
      <c r="O82" s="93"/>
      <c r="P82" s="94"/>
      <c r="Q82" s="15">
        <f t="shared" si="21"/>
        <v>41</v>
      </c>
      <c r="R82" s="404"/>
      <c r="S82" s="405"/>
    </row>
    <row r="83" spans="1:19" ht="15" thickBot="1" x14ac:dyDescent="0.25">
      <c r="A83" s="1" t="s">
        <v>117</v>
      </c>
      <c r="B83" s="184" t="s">
        <v>110</v>
      </c>
      <c r="C83" s="59"/>
      <c r="D83" s="59"/>
      <c r="E83" s="105">
        <f>IFERROR(VLOOKUP($B83,'[4]NUM8.3'!$H$3:$P$174,2,FALSE),0)</f>
        <v>8</v>
      </c>
      <c r="F83" s="105">
        <f>IFERROR(VLOOKUP($B83,'[4]NUM8.3'!$H$3:$P$174,3,FALSE),0)</f>
        <v>6</v>
      </c>
      <c r="G83" s="105">
        <f>IFERROR(VLOOKUP($B83,'[4]NUM8.3'!$H$3:$P$174,4,FALSE),0)</f>
        <v>6</v>
      </c>
      <c r="H83" s="105">
        <f>IFERROR(VLOOKUP($B83,'[4]NUM8.3'!$H$3:$P$174,5,FALSE),0)</f>
        <v>4</v>
      </c>
      <c r="I83" s="105">
        <f>IFERROR(VLOOKUP($B83,'[4]NUM8.3'!$H$3:$P$174,6,FALSE),0)</f>
        <v>16</v>
      </c>
      <c r="J83" s="105">
        <f>IFERROR(VLOOKUP($B83,'[4]NUM8.3'!$H$3:$P$174,7,FALSE),0)</f>
        <v>0</v>
      </c>
      <c r="K83" s="105">
        <f>IFERROR(VLOOKUP($B83,'[4]NUM8.3'!$H$3:$P$174,8,FALSE),0)</f>
        <v>1</v>
      </c>
      <c r="L83" s="93"/>
      <c r="M83" s="93"/>
      <c r="N83" s="93"/>
      <c r="O83" s="93"/>
      <c r="P83" s="94"/>
      <c r="Q83" s="15">
        <f t="shared" si="21"/>
        <v>41</v>
      </c>
      <c r="R83" s="404"/>
      <c r="S83" s="405"/>
    </row>
    <row r="84" spans="1:19" ht="15" thickBot="1" x14ac:dyDescent="0.25">
      <c r="A84" s="1" t="s">
        <v>117</v>
      </c>
      <c r="B84" s="184" t="s">
        <v>111</v>
      </c>
      <c r="C84" s="59"/>
      <c r="D84" s="59"/>
      <c r="E84" s="105">
        <f>IFERROR(VLOOKUP($B84,'[4]NUM8.3'!$H$3:$P$174,2,FALSE),0)</f>
        <v>7</v>
      </c>
      <c r="F84" s="105">
        <f>IFERROR(VLOOKUP($B84,'[4]NUM8.3'!$H$3:$P$174,3,FALSE),0)</f>
        <v>9</v>
      </c>
      <c r="G84" s="105">
        <f>IFERROR(VLOOKUP($B84,'[4]NUM8.3'!$H$3:$P$174,4,FALSE),0)</f>
        <v>9</v>
      </c>
      <c r="H84" s="105">
        <f>IFERROR(VLOOKUP($B84,'[4]NUM8.3'!$H$3:$P$174,5,FALSE),0)</f>
        <v>4</v>
      </c>
      <c r="I84" s="105">
        <f>IFERROR(VLOOKUP($B84,'[4]NUM8.3'!$H$3:$P$174,6,FALSE),0)</f>
        <v>5</v>
      </c>
      <c r="J84" s="105">
        <f>IFERROR(VLOOKUP($B84,'[4]NUM8.3'!$H$3:$P$174,7,FALSE),0)</f>
        <v>7</v>
      </c>
      <c r="K84" s="105">
        <f>IFERROR(VLOOKUP($B84,'[4]NUM8.3'!$H$3:$P$174,8,FALSE),0)</f>
        <v>3</v>
      </c>
      <c r="L84" s="93"/>
      <c r="M84" s="93"/>
      <c r="N84" s="93"/>
      <c r="O84" s="93"/>
      <c r="P84" s="94"/>
      <c r="Q84" s="15">
        <f t="shared" si="21"/>
        <v>44</v>
      </c>
      <c r="R84" s="404"/>
      <c r="S84" s="405"/>
    </row>
    <row r="85" spans="1:19" ht="15" thickBot="1" x14ac:dyDescent="0.25">
      <c r="A85" s="1" t="s">
        <v>117</v>
      </c>
      <c r="B85" s="184" t="s">
        <v>112</v>
      </c>
      <c r="C85" s="59"/>
      <c r="D85" s="59"/>
      <c r="E85" s="105">
        <f>IFERROR(VLOOKUP($B85,'[4]NUM8.3'!$H$3:$P$174,2,FALSE),0)</f>
        <v>4</v>
      </c>
      <c r="F85" s="105">
        <f>IFERROR(VLOOKUP($B85,'[4]NUM8.3'!$H$3:$P$174,3,FALSE),0)</f>
        <v>5</v>
      </c>
      <c r="G85" s="105">
        <f>IFERROR(VLOOKUP($B85,'[4]NUM8.3'!$H$3:$P$174,4,FALSE),0)</f>
        <v>6</v>
      </c>
      <c r="H85" s="105">
        <f>IFERROR(VLOOKUP($B85,'[4]NUM8.3'!$H$3:$P$174,5,FALSE),0)</f>
        <v>4</v>
      </c>
      <c r="I85" s="105">
        <f>IFERROR(VLOOKUP($B85,'[4]NUM8.3'!$H$3:$P$174,6,FALSE),0)</f>
        <v>5</v>
      </c>
      <c r="J85" s="105">
        <f>IFERROR(VLOOKUP($B85,'[4]NUM8.3'!$H$3:$P$174,7,FALSE),0)</f>
        <v>5</v>
      </c>
      <c r="K85" s="105">
        <f>IFERROR(VLOOKUP($B85,'[4]NUM8.3'!$H$3:$P$174,8,FALSE),0)</f>
        <v>3</v>
      </c>
      <c r="L85" s="93"/>
      <c r="M85" s="93"/>
      <c r="N85" s="93"/>
      <c r="O85" s="93"/>
      <c r="P85" s="94"/>
      <c r="Q85" s="15">
        <f t="shared" si="21"/>
        <v>32</v>
      </c>
      <c r="R85" s="404"/>
      <c r="S85" s="405"/>
    </row>
    <row r="86" spans="1:19" ht="15" thickBot="1" x14ac:dyDescent="0.25">
      <c r="A86" s="1" t="s">
        <v>117</v>
      </c>
      <c r="B86" s="184" t="s">
        <v>113</v>
      </c>
      <c r="C86" s="59"/>
      <c r="D86" s="59"/>
      <c r="E86" s="105">
        <f>IFERROR(VLOOKUP($B86,'[4]NUM8.3'!$H$3:$P$174,2,FALSE),0)</f>
        <v>6</v>
      </c>
      <c r="F86" s="105">
        <f>IFERROR(VLOOKUP($B86,'[4]NUM8.3'!$H$3:$P$174,3,FALSE),0)</f>
        <v>4</v>
      </c>
      <c r="G86" s="105">
        <f>IFERROR(VLOOKUP($B86,'[4]NUM8.3'!$H$3:$P$174,4,FALSE),0)</f>
        <v>4</v>
      </c>
      <c r="H86" s="105">
        <f>IFERROR(VLOOKUP($B86,'[4]NUM8.3'!$H$3:$P$174,5,FALSE),0)</f>
        <v>3</v>
      </c>
      <c r="I86" s="105">
        <f>IFERROR(VLOOKUP($B86,'[4]NUM8.3'!$H$3:$P$174,6,FALSE),0)</f>
        <v>1</v>
      </c>
      <c r="J86" s="105">
        <f>IFERROR(VLOOKUP($B86,'[4]NUM8.3'!$H$3:$P$174,7,FALSE),0)</f>
        <v>0</v>
      </c>
      <c r="K86" s="105">
        <f>IFERROR(VLOOKUP($B86,'[4]NUM8.3'!$H$3:$P$174,8,FALSE),0)</f>
        <v>6</v>
      </c>
      <c r="L86" s="93"/>
      <c r="M86" s="93"/>
      <c r="N86" s="93"/>
      <c r="O86" s="93"/>
      <c r="P86" s="94"/>
      <c r="Q86" s="15">
        <f t="shared" si="21"/>
        <v>24</v>
      </c>
      <c r="R86" s="404"/>
      <c r="S86" s="405"/>
    </row>
    <row r="87" spans="1:19" ht="15" thickBot="1" x14ac:dyDescent="0.25">
      <c r="A87" s="1" t="s">
        <v>117</v>
      </c>
      <c r="B87" s="184" t="s">
        <v>114</v>
      </c>
      <c r="C87" s="59"/>
      <c r="D87" s="59"/>
      <c r="E87" s="105">
        <f>IFERROR(VLOOKUP($B87,'[4]NUM8.3'!$H$3:$P$174,2,FALSE),0)</f>
        <v>4</v>
      </c>
      <c r="F87" s="105">
        <f>IFERROR(VLOOKUP($B87,'[4]NUM8.3'!$H$3:$P$174,3,FALSE),0)</f>
        <v>1</v>
      </c>
      <c r="G87" s="105">
        <f>IFERROR(VLOOKUP($B87,'[4]NUM8.3'!$H$3:$P$174,4,FALSE),0)</f>
        <v>3</v>
      </c>
      <c r="H87" s="105">
        <f>IFERROR(VLOOKUP($B87,'[4]NUM8.3'!$H$3:$P$174,5,FALSE),0)</f>
        <v>1</v>
      </c>
      <c r="I87" s="105">
        <f>IFERROR(VLOOKUP($B87,'[4]NUM8.3'!$H$3:$P$174,6,FALSE),0)</f>
        <v>5</v>
      </c>
      <c r="J87" s="105">
        <f>IFERROR(VLOOKUP($B87,'[4]NUM8.3'!$H$3:$P$174,7,FALSE),0)</f>
        <v>17</v>
      </c>
      <c r="K87" s="105">
        <f>IFERROR(VLOOKUP($B87,'[4]NUM8.3'!$H$3:$P$174,8,FALSE),0)</f>
        <v>6</v>
      </c>
      <c r="L87" s="93"/>
      <c r="M87" s="93"/>
      <c r="N87" s="93"/>
      <c r="O87" s="93"/>
      <c r="P87" s="94"/>
      <c r="Q87" s="15">
        <f t="shared" si="21"/>
        <v>37</v>
      </c>
      <c r="R87" s="404"/>
      <c r="S87" s="405"/>
    </row>
    <row r="88" spans="1:19" ht="15" thickBot="1" x14ac:dyDescent="0.25">
      <c r="A88" s="1" t="s">
        <v>117</v>
      </c>
      <c r="B88" s="184" t="s">
        <v>115</v>
      </c>
      <c r="C88" s="59"/>
      <c r="D88" s="59"/>
      <c r="E88" s="105">
        <f>IFERROR(VLOOKUP($B88,'[4]NUM8.3'!$H$3:$P$174,2,FALSE),0)</f>
        <v>8</v>
      </c>
      <c r="F88" s="105">
        <f>IFERROR(VLOOKUP($B88,'[4]NUM8.3'!$H$3:$P$174,3,FALSE),0)</f>
        <v>2</v>
      </c>
      <c r="G88" s="105">
        <f>IFERROR(VLOOKUP($B88,'[4]NUM8.3'!$H$3:$P$174,4,FALSE),0)</f>
        <v>4</v>
      </c>
      <c r="H88" s="105">
        <f>IFERROR(VLOOKUP($B88,'[4]NUM8.3'!$H$3:$P$174,5,FALSE),0)</f>
        <v>11</v>
      </c>
      <c r="I88" s="105">
        <f>IFERROR(VLOOKUP($B88,'[4]NUM8.3'!$H$3:$P$174,6,FALSE),0)</f>
        <v>5</v>
      </c>
      <c r="J88" s="105">
        <f>IFERROR(VLOOKUP($B88,'[4]NUM8.3'!$H$3:$P$174,7,FALSE),0)</f>
        <v>7</v>
      </c>
      <c r="K88" s="105">
        <f>IFERROR(VLOOKUP($B88,'[4]NUM8.3'!$H$3:$P$174,8,FALSE),0)</f>
        <v>4</v>
      </c>
      <c r="L88" s="93"/>
      <c r="M88" s="93"/>
      <c r="N88" s="93"/>
      <c r="O88" s="93"/>
      <c r="P88" s="94"/>
      <c r="Q88" s="15">
        <f t="shared" si="21"/>
        <v>41</v>
      </c>
      <c r="R88" s="404"/>
      <c r="S88" s="405"/>
    </row>
    <row r="89" spans="1:19" ht="15" thickBot="1" x14ac:dyDescent="0.25">
      <c r="A89" s="1" t="s">
        <v>117</v>
      </c>
      <c r="B89" s="184" t="s">
        <v>116</v>
      </c>
      <c r="C89" s="59"/>
      <c r="D89" s="59"/>
      <c r="E89" s="105">
        <f>IFERROR(VLOOKUP($B89,'[4]NUM8.3'!$H$3:$P$174,2,FALSE),0)</f>
        <v>33</v>
      </c>
      <c r="F89" s="105">
        <f>IFERROR(VLOOKUP($B89,'[4]NUM8.3'!$H$3:$P$174,3,FALSE),0)</f>
        <v>10</v>
      </c>
      <c r="G89" s="105">
        <f>IFERROR(VLOOKUP($B89,'[4]NUM8.3'!$H$3:$P$174,4,FALSE),0)</f>
        <v>10</v>
      </c>
      <c r="H89" s="105">
        <f>IFERROR(VLOOKUP($B89,'[4]NUM8.3'!$H$3:$P$174,5,FALSE),0)</f>
        <v>16</v>
      </c>
      <c r="I89" s="105">
        <f>IFERROR(VLOOKUP($B89,'[4]NUM8.3'!$H$3:$P$174,6,FALSE),0)</f>
        <v>4</v>
      </c>
      <c r="J89" s="105">
        <f>IFERROR(VLOOKUP($B89,'[4]NUM8.3'!$H$3:$P$174,7,FALSE),0)</f>
        <v>4</v>
      </c>
      <c r="K89" s="105">
        <f>IFERROR(VLOOKUP($B89,'[4]NUM8.3'!$H$3:$P$174,8,FALSE),0)</f>
        <v>11</v>
      </c>
      <c r="L89" s="93"/>
      <c r="M89" s="93"/>
      <c r="N89" s="93"/>
      <c r="O89" s="93"/>
      <c r="P89" s="94"/>
      <c r="Q89" s="15">
        <f t="shared" si="21"/>
        <v>88</v>
      </c>
      <c r="R89" s="404"/>
      <c r="S89" s="405"/>
    </row>
    <row r="90" spans="1:19" s="61" customFormat="1" ht="21" customHeight="1" thickBot="1" x14ac:dyDescent="0.25">
      <c r="A90" s="351" t="s">
        <v>180</v>
      </c>
      <c r="B90" s="352"/>
      <c r="C90" s="276">
        <f>+D90/Metas!N75</f>
        <v>1.2522522522522523</v>
      </c>
      <c r="D90" s="17">
        <f>+Q90/R90</f>
        <v>0.40501165501165504</v>
      </c>
      <c r="E90" s="12">
        <f>SUM(E80:E89)</f>
        <v>156</v>
      </c>
      <c r="F90" s="12">
        <f t="shared" ref="F90:P90" si="22">SUM(F80:F89)</f>
        <v>92</v>
      </c>
      <c r="G90" s="12">
        <f t="shared" si="22"/>
        <v>89</v>
      </c>
      <c r="H90" s="12">
        <f t="shared" si="22"/>
        <v>97</v>
      </c>
      <c r="I90" s="12">
        <f t="shared" ref="I90:J90" si="23">SUM(I80:I89)</f>
        <v>96</v>
      </c>
      <c r="J90" s="12">
        <f t="shared" si="23"/>
        <v>72</v>
      </c>
      <c r="K90" s="12">
        <f t="shared" ref="K90" si="24">SUM(K80:K89)</f>
        <v>93</v>
      </c>
      <c r="L90" s="12">
        <f t="shared" si="22"/>
        <v>0</v>
      </c>
      <c r="M90" s="12">
        <f t="shared" si="22"/>
        <v>0</v>
      </c>
      <c r="N90" s="12">
        <f t="shared" si="22"/>
        <v>0</v>
      </c>
      <c r="O90" s="12">
        <f t="shared" si="22"/>
        <v>0</v>
      </c>
      <c r="P90" s="12">
        <f t="shared" si="22"/>
        <v>0</v>
      </c>
      <c r="Q90" s="12">
        <f>SUM(Q80:Q89)</f>
        <v>695</v>
      </c>
      <c r="R90" s="410">
        <v>1716</v>
      </c>
      <c r="S90" s="411"/>
    </row>
    <row r="91" spans="1:19" ht="15" thickBot="1" x14ac:dyDescent="0.25">
      <c r="A91" s="1" t="s">
        <v>134</v>
      </c>
      <c r="B91" s="184" t="s">
        <v>118</v>
      </c>
      <c r="C91" s="59"/>
      <c r="D91" s="59"/>
      <c r="E91" s="105">
        <f>IFERROR(VLOOKUP($B91,'[4]NUM8.3'!$H$3:$P$174,2,FALSE),0)</f>
        <v>53</v>
      </c>
      <c r="F91" s="105">
        <f>IFERROR(VLOOKUP($B91,'[4]NUM8.3'!$H$3:$P$174,3,FALSE),0)</f>
        <v>29</v>
      </c>
      <c r="G91" s="105">
        <f>IFERROR(VLOOKUP($B91,'[4]NUM8.3'!$H$3:$P$174,4,FALSE),0)</f>
        <v>54</v>
      </c>
      <c r="H91" s="105">
        <f>IFERROR(VLOOKUP($B91,'[4]NUM8.3'!$H$3:$P$174,5,FALSE),0)</f>
        <v>27</v>
      </c>
      <c r="I91" s="105">
        <f>IFERROR(VLOOKUP($B91,'[4]NUM8.3'!$H$3:$P$174,6,FALSE),0)</f>
        <v>29</v>
      </c>
      <c r="J91" s="105">
        <f>IFERROR(VLOOKUP($B91,'[4]NUM8.3'!$H$3:$P$174,7,FALSE),0)</f>
        <v>33</v>
      </c>
      <c r="K91" s="105">
        <f>IFERROR(VLOOKUP($B91,'[4]NUM8.3'!$H$3:$P$174,8,FALSE),0)</f>
        <v>21</v>
      </c>
      <c r="L91" s="93"/>
      <c r="M91" s="93"/>
      <c r="N91" s="93"/>
      <c r="O91" s="93"/>
      <c r="P91" s="94"/>
      <c r="Q91" s="15">
        <f t="shared" ref="Q91:Q107" si="25">SUM(E91:P91)</f>
        <v>246</v>
      </c>
      <c r="R91" s="404"/>
      <c r="S91" s="405"/>
    </row>
    <row r="92" spans="1:19" ht="15" thickBot="1" x14ac:dyDescent="0.25">
      <c r="A92" s="1" t="s">
        <v>134</v>
      </c>
      <c r="B92" s="184" t="s">
        <v>119</v>
      </c>
      <c r="C92" s="59"/>
      <c r="D92" s="59"/>
      <c r="E92" s="105">
        <f>IFERROR(VLOOKUP($B92,'[4]NUM8.3'!$H$3:$P$174,2,FALSE),0)</f>
        <v>72</v>
      </c>
      <c r="F92" s="105">
        <f>IFERROR(VLOOKUP($B92,'[4]NUM8.3'!$H$3:$P$174,3,FALSE),0)</f>
        <v>99</v>
      </c>
      <c r="G92" s="105">
        <f>IFERROR(VLOOKUP($B92,'[4]NUM8.3'!$H$3:$P$174,4,FALSE),0)</f>
        <v>153</v>
      </c>
      <c r="H92" s="105">
        <f>IFERROR(VLOOKUP($B92,'[4]NUM8.3'!$H$3:$P$174,5,FALSE),0)</f>
        <v>113</v>
      </c>
      <c r="I92" s="105">
        <f>IFERROR(VLOOKUP($B92,'[4]NUM8.3'!$H$3:$P$174,6,FALSE),0)</f>
        <v>139</v>
      </c>
      <c r="J92" s="105">
        <f>IFERROR(VLOOKUP($B92,'[4]NUM8.3'!$H$3:$P$174,7,FALSE),0)</f>
        <v>147</v>
      </c>
      <c r="K92" s="105">
        <f>IFERROR(VLOOKUP($B92,'[4]NUM8.3'!$H$3:$P$174,8,FALSE),0)</f>
        <v>157</v>
      </c>
      <c r="L92" s="93"/>
      <c r="M92" s="93"/>
      <c r="N92" s="93"/>
      <c r="O92" s="93"/>
      <c r="P92" s="94"/>
      <c r="Q92" s="15">
        <f t="shared" si="25"/>
        <v>880</v>
      </c>
      <c r="R92" s="404"/>
      <c r="S92" s="405"/>
    </row>
    <row r="93" spans="1:19" ht="15" thickBot="1" x14ac:dyDescent="0.25">
      <c r="A93" s="1" t="s">
        <v>134</v>
      </c>
      <c r="B93" s="184" t="s">
        <v>120</v>
      </c>
      <c r="C93" s="59"/>
      <c r="D93" s="59"/>
      <c r="E93" s="105">
        <f>IFERROR(VLOOKUP($B93,'[4]NUM8.3'!$H$3:$P$174,2,FALSE),0)</f>
        <v>342</v>
      </c>
      <c r="F93" s="105">
        <f>IFERROR(VLOOKUP($B93,'[4]NUM8.3'!$H$3:$P$174,3,FALSE),0)</f>
        <v>324</v>
      </c>
      <c r="G93" s="105">
        <f>IFERROR(VLOOKUP($B93,'[4]NUM8.3'!$H$3:$P$174,4,FALSE),0)</f>
        <v>393</v>
      </c>
      <c r="H93" s="105">
        <f>IFERROR(VLOOKUP($B93,'[4]NUM8.3'!$H$3:$P$174,5,FALSE),0)</f>
        <v>262</v>
      </c>
      <c r="I93" s="105">
        <f>IFERROR(VLOOKUP($B93,'[4]NUM8.3'!$H$3:$P$174,6,FALSE),0)</f>
        <v>281</v>
      </c>
      <c r="J93" s="105">
        <f>IFERROR(VLOOKUP($B93,'[4]NUM8.3'!$H$3:$P$174,7,FALSE),0)</f>
        <v>181</v>
      </c>
      <c r="K93" s="105">
        <f>IFERROR(VLOOKUP($B93,'[4]NUM8.3'!$H$3:$P$174,8,FALSE),0)</f>
        <v>130</v>
      </c>
      <c r="L93" s="93"/>
      <c r="M93" s="93"/>
      <c r="N93" s="93"/>
      <c r="O93" s="93"/>
      <c r="P93" s="94"/>
      <c r="Q93" s="15">
        <f t="shared" si="25"/>
        <v>1913</v>
      </c>
      <c r="R93" s="404"/>
      <c r="S93" s="405"/>
    </row>
    <row r="94" spans="1:19" ht="15" thickBot="1" x14ac:dyDescent="0.25">
      <c r="A94" s="1" t="s">
        <v>134</v>
      </c>
      <c r="B94" s="184" t="s">
        <v>121</v>
      </c>
      <c r="C94" s="59"/>
      <c r="D94" s="59"/>
      <c r="E94" s="105">
        <f>IFERROR(VLOOKUP($B94,'[4]NUM8.3'!$H$3:$P$174,2,FALSE),0)</f>
        <v>55</v>
      </c>
      <c r="F94" s="105">
        <f>IFERROR(VLOOKUP($B94,'[4]NUM8.3'!$H$3:$P$174,3,FALSE),0)</f>
        <v>13</v>
      </c>
      <c r="G94" s="105">
        <f>IFERROR(VLOOKUP($B94,'[4]NUM8.3'!$H$3:$P$174,4,FALSE),0)</f>
        <v>19</v>
      </c>
      <c r="H94" s="105">
        <f>IFERROR(VLOOKUP($B94,'[4]NUM8.3'!$H$3:$P$174,5,FALSE),0)</f>
        <v>50</v>
      </c>
      <c r="I94" s="105">
        <f>IFERROR(VLOOKUP($B94,'[4]NUM8.3'!$H$3:$P$174,6,FALSE),0)</f>
        <v>37</v>
      </c>
      <c r="J94" s="105">
        <f>IFERROR(VLOOKUP($B94,'[4]NUM8.3'!$H$3:$P$174,7,FALSE),0)</f>
        <v>27</v>
      </c>
      <c r="K94" s="105">
        <f>IFERROR(VLOOKUP($B94,'[4]NUM8.3'!$H$3:$P$174,8,FALSE),0)</f>
        <v>21</v>
      </c>
      <c r="L94" s="93"/>
      <c r="M94" s="93"/>
      <c r="N94" s="93"/>
      <c r="O94" s="93"/>
      <c r="P94" s="94"/>
      <c r="Q94" s="15">
        <f t="shared" si="25"/>
        <v>222</v>
      </c>
      <c r="R94" s="404"/>
      <c r="S94" s="405"/>
    </row>
    <row r="95" spans="1:19" ht="15" thickBot="1" x14ac:dyDescent="0.25">
      <c r="A95" s="1" t="s">
        <v>134</v>
      </c>
      <c r="B95" s="184" t="s">
        <v>122</v>
      </c>
      <c r="C95" s="59"/>
      <c r="D95" s="59"/>
      <c r="E95" s="105">
        <f>IFERROR(VLOOKUP($B95,'[4]NUM8.3'!$H$3:$P$174,2,FALSE),0)</f>
        <v>0</v>
      </c>
      <c r="F95" s="105">
        <f>IFERROR(VLOOKUP($B95,'[4]NUM8.3'!$H$3:$P$174,3,FALSE),0)</f>
        <v>12</v>
      </c>
      <c r="G95" s="105">
        <f>IFERROR(VLOOKUP($B95,'[4]NUM8.3'!$H$3:$P$174,4,FALSE),0)</f>
        <v>18</v>
      </c>
      <c r="H95" s="105">
        <f>IFERROR(VLOOKUP($B95,'[4]NUM8.3'!$H$3:$P$174,5,FALSE),0)</f>
        <v>12</v>
      </c>
      <c r="I95" s="105">
        <f>IFERROR(VLOOKUP($B95,'[4]NUM8.3'!$H$3:$P$174,6,FALSE),0)</f>
        <v>10</v>
      </c>
      <c r="J95" s="105">
        <f>IFERROR(VLOOKUP($B95,'[4]NUM8.3'!$H$3:$P$174,7,FALSE),0)</f>
        <v>25</v>
      </c>
      <c r="K95" s="105">
        <f>IFERROR(VLOOKUP($B95,'[4]NUM8.3'!$H$3:$P$174,8,FALSE),0)</f>
        <v>8</v>
      </c>
      <c r="L95" s="93"/>
      <c r="M95" s="93"/>
      <c r="N95" s="93"/>
      <c r="O95" s="93"/>
      <c r="P95" s="94"/>
      <c r="Q95" s="15">
        <f t="shared" si="25"/>
        <v>85</v>
      </c>
      <c r="R95" s="404"/>
      <c r="S95" s="405"/>
    </row>
    <row r="96" spans="1:19" ht="15" thickBot="1" x14ac:dyDescent="0.25">
      <c r="A96" s="1" t="s">
        <v>134</v>
      </c>
      <c r="B96" s="184" t="s">
        <v>123</v>
      </c>
      <c r="C96" s="59"/>
      <c r="D96" s="59"/>
      <c r="E96" s="105">
        <f>IFERROR(VLOOKUP($B96,'[4]NUM8.3'!$H$3:$P$174,2,FALSE),0)</f>
        <v>15</v>
      </c>
      <c r="F96" s="105">
        <f>IFERROR(VLOOKUP($B96,'[4]NUM8.3'!$H$3:$P$174,3,FALSE),0)</f>
        <v>2</v>
      </c>
      <c r="G96" s="105">
        <f>IFERROR(VLOOKUP($B96,'[4]NUM8.3'!$H$3:$P$174,4,FALSE),0)</f>
        <v>7</v>
      </c>
      <c r="H96" s="105">
        <f>IFERROR(VLOOKUP($B96,'[4]NUM8.3'!$H$3:$P$174,5,FALSE),0)</f>
        <v>14</v>
      </c>
      <c r="I96" s="105">
        <f>IFERROR(VLOOKUP($B96,'[4]NUM8.3'!$H$3:$P$174,6,FALSE),0)</f>
        <v>2</v>
      </c>
      <c r="J96" s="105">
        <f>IFERROR(VLOOKUP($B96,'[4]NUM8.3'!$H$3:$P$174,7,FALSE),0)</f>
        <v>4</v>
      </c>
      <c r="K96" s="105">
        <f>IFERROR(VLOOKUP($B96,'[4]NUM8.3'!$H$3:$P$174,8,FALSE),0)</f>
        <v>12</v>
      </c>
      <c r="L96" s="93"/>
      <c r="M96" s="93"/>
      <c r="N96" s="93"/>
      <c r="O96" s="93"/>
      <c r="P96" s="94"/>
      <c r="Q96" s="15">
        <f t="shared" si="25"/>
        <v>56</v>
      </c>
      <c r="R96" s="404"/>
      <c r="S96" s="405"/>
    </row>
    <row r="97" spans="1:19" ht="15" thickBot="1" x14ac:dyDescent="0.25">
      <c r="A97" s="1" t="s">
        <v>134</v>
      </c>
      <c r="B97" s="184" t="s">
        <v>124</v>
      </c>
      <c r="C97" s="59"/>
      <c r="D97" s="59"/>
      <c r="E97" s="105">
        <f>IFERROR(VLOOKUP($B97,'[4]NUM8.3'!$H$3:$P$174,2,FALSE),0)</f>
        <v>6</v>
      </c>
      <c r="F97" s="105">
        <f>IFERROR(VLOOKUP($B97,'[4]NUM8.3'!$H$3:$P$174,3,FALSE),0)</f>
        <v>4</v>
      </c>
      <c r="G97" s="105">
        <f>IFERROR(VLOOKUP($B97,'[4]NUM8.3'!$H$3:$P$174,4,FALSE),0)</f>
        <v>1</v>
      </c>
      <c r="H97" s="105">
        <f>IFERROR(VLOOKUP($B97,'[4]NUM8.3'!$H$3:$P$174,5,FALSE),0)</f>
        <v>16</v>
      </c>
      <c r="I97" s="105">
        <f>IFERROR(VLOOKUP($B97,'[4]NUM8.3'!$H$3:$P$174,6,FALSE),0)</f>
        <v>11</v>
      </c>
      <c r="J97" s="105">
        <f>IFERROR(VLOOKUP($B97,'[4]NUM8.3'!$H$3:$P$174,7,FALSE),0)</f>
        <v>6</v>
      </c>
      <c r="K97" s="105">
        <f>IFERROR(VLOOKUP($B97,'[4]NUM8.3'!$H$3:$P$174,8,FALSE),0)</f>
        <v>0</v>
      </c>
      <c r="L97" s="93"/>
      <c r="M97" s="93"/>
      <c r="N97" s="93"/>
      <c r="O97" s="93"/>
      <c r="P97" s="94"/>
      <c r="Q97" s="15">
        <f t="shared" si="25"/>
        <v>44</v>
      </c>
      <c r="R97" s="404"/>
      <c r="S97" s="405"/>
    </row>
    <row r="98" spans="1:19" ht="15" thickBot="1" x14ac:dyDescent="0.25">
      <c r="A98" s="1" t="s">
        <v>134</v>
      </c>
      <c r="B98" s="184" t="s">
        <v>125</v>
      </c>
      <c r="C98" s="59"/>
      <c r="D98" s="59"/>
      <c r="E98" s="105">
        <f>IFERROR(VLOOKUP($B98,'[4]NUM8.3'!$H$3:$P$174,2,FALSE),0)</f>
        <v>6</v>
      </c>
      <c r="F98" s="105">
        <f>IFERROR(VLOOKUP($B98,'[4]NUM8.3'!$H$3:$P$174,3,FALSE),0)</f>
        <v>11</v>
      </c>
      <c r="G98" s="105">
        <f>IFERROR(VLOOKUP($B98,'[4]NUM8.3'!$H$3:$P$174,4,FALSE),0)</f>
        <v>10</v>
      </c>
      <c r="H98" s="105">
        <f>IFERROR(VLOOKUP($B98,'[4]NUM8.3'!$H$3:$P$174,5,FALSE),0)</f>
        <v>12</v>
      </c>
      <c r="I98" s="105">
        <f>IFERROR(VLOOKUP($B98,'[4]NUM8.3'!$H$3:$P$174,6,FALSE),0)</f>
        <v>4</v>
      </c>
      <c r="J98" s="105">
        <f>IFERROR(VLOOKUP($B98,'[4]NUM8.3'!$H$3:$P$174,7,FALSE),0)</f>
        <v>0</v>
      </c>
      <c r="K98" s="105">
        <f>IFERROR(VLOOKUP($B98,'[4]NUM8.3'!$H$3:$P$174,8,FALSE),0)</f>
        <v>9</v>
      </c>
      <c r="L98" s="93"/>
      <c r="M98" s="93"/>
      <c r="N98" s="93"/>
      <c r="O98" s="93"/>
      <c r="P98" s="94"/>
      <c r="Q98" s="15">
        <f t="shared" si="25"/>
        <v>52</v>
      </c>
      <c r="R98" s="404"/>
      <c r="S98" s="405"/>
    </row>
    <row r="99" spans="1:19" ht="15" thickBot="1" x14ac:dyDescent="0.25">
      <c r="A99" s="1" t="s">
        <v>134</v>
      </c>
      <c r="B99" s="184" t="s">
        <v>126</v>
      </c>
      <c r="C99" s="59"/>
      <c r="D99" s="59"/>
      <c r="E99" s="105">
        <f>IFERROR(VLOOKUP($B99,'[4]NUM8.3'!$H$3:$P$174,2,FALSE),0)</f>
        <v>0</v>
      </c>
      <c r="F99" s="105">
        <f>IFERROR(VLOOKUP($B99,'[4]NUM8.3'!$H$3:$P$174,3,FALSE),0)</f>
        <v>1</v>
      </c>
      <c r="G99" s="105">
        <f>IFERROR(VLOOKUP($B99,'[4]NUM8.3'!$H$3:$P$174,4,FALSE),0)</f>
        <v>3</v>
      </c>
      <c r="H99" s="105">
        <f>IFERROR(VLOOKUP($B99,'[4]NUM8.3'!$H$3:$P$174,5,FALSE),0)</f>
        <v>9</v>
      </c>
      <c r="I99" s="105">
        <f>IFERROR(VLOOKUP($B99,'[4]NUM8.3'!$H$3:$P$174,6,FALSE),0)</f>
        <v>21</v>
      </c>
      <c r="J99" s="105">
        <f>IFERROR(VLOOKUP($B99,'[4]NUM8.3'!$H$3:$P$174,7,FALSE),0)</f>
        <v>21</v>
      </c>
      <c r="K99" s="105">
        <f>IFERROR(VLOOKUP($B99,'[4]NUM8.3'!$H$3:$P$174,8,FALSE),0)</f>
        <v>29</v>
      </c>
      <c r="L99" s="93"/>
      <c r="M99" s="93"/>
      <c r="N99" s="93"/>
      <c r="O99" s="93"/>
      <c r="P99" s="94"/>
      <c r="Q99" s="15">
        <f t="shared" si="25"/>
        <v>84</v>
      </c>
      <c r="R99" s="404"/>
      <c r="S99" s="405"/>
    </row>
    <row r="100" spans="1:19" ht="15" thickBot="1" x14ac:dyDescent="0.25">
      <c r="A100" s="1" t="s">
        <v>134</v>
      </c>
      <c r="B100" s="184" t="s">
        <v>127</v>
      </c>
      <c r="C100" s="59"/>
      <c r="D100" s="59"/>
      <c r="E100" s="105">
        <f>IFERROR(VLOOKUP($B100,'[4]NUM8.3'!$H$3:$P$174,2,FALSE),0)</f>
        <v>2</v>
      </c>
      <c r="F100" s="105">
        <f>IFERROR(VLOOKUP($B100,'[4]NUM8.3'!$H$3:$P$174,3,FALSE),0)</f>
        <v>0</v>
      </c>
      <c r="G100" s="105">
        <f>IFERROR(VLOOKUP($B100,'[4]NUM8.3'!$H$3:$P$174,4,FALSE),0)</f>
        <v>1</v>
      </c>
      <c r="H100" s="105">
        <f>IFERROR(VLOOKUP($B100,'[4]NUM8.3'!$H$3:$P$174,5,FALSE),0)</f>
        <v>0</v>
      </c>
      <c r="I100" s="105">
        <f>IFERROR(VLOOKUP($B100,'[4]NUM8.3'!$H$3:$P$174,6,FALSE),0)</f>
        <v>0</v>
      </c>
      <c r="J100" s="105">
        <f>IFERROR(VLOOKUP($B100,'[4]NUM8.3'!$H$3:$P$174,7,FALSE),0)</f>
        <v>1</v>
      </c>
      <c r="K100" s="105">
        <f>IFERROR(VLOOKUP($B100,'[4]NUM8.3'!$H$3:$P$174,8,FALSE),0)</f>
        <v>2</v>
      </c>
      <c r="L100" s="93"/>
      <c r="M100" s="93"/>
      <c r="N100" s="93"/>
      <c r="O100" s="93"/>
      <c r="P100" s="94"/>
      <c r="Q100" s="15">
        <f t="shared" si="25"/>
        <v>6</v>
      </c>
      <c r="R100" s="404"/>
      <c r="S100" s="405"/>
    </row>
    <row r="101" spans="1:19" ht="15" thickBot="1" x14ac:dyDescent="0.25">
      <c r="A101" s="1" t="s">
        <v>134</v>
      </c>
      <c r="B101" s="184" t="s">
        <v>128</v>
      </c>
      <c r="C101" s="59"/>
      <c r="D101" s="59"/>
      <c r="E101" s="105">
        <f>IFERROR(VLOOKUP($B101,'[4]NUM8.3'!$H$3:$P$174,2,FALSE),0)</f>
        <v>0</v>
      </c>
      <c r="F101" s="105">
        <f>IFERROR(VLOOKUP($B101,'[4]NUM8.3'!$H$3:$P$174,3,FALSE),0)</f>
        <v>6</v>
      </c>
      <c r="G101" s="105">
        <f>IFERROR(VLOOKUP($B101,'[4]NUM8.3'!$H$3:$P$174,4,FALSE),0)</f>
        <v>5</v>
      </c>
      <c r="H101" s="105">
        <f>IFERROR(VLOOKUP($B101,'[4]NUM8.3'!$H$3:$P$174,5,FALSE),0)</f>
        <v>10</v>
      </c>
      <c r="I101" s="105">
        <f>IFERROR(VLOOKUP($B101,'[4]NUM8.3'!$H$3:$P$174,6,FALSE),0)</f>
        <v>7</v>
      </c>
      <c r="J101" s="105">
        <f>IFERROR(VLOOKUP($B101,'[4]NUM8.3'!$H$3:$P$174,7,FALSE),0)</f>
        <v>12</v>
      </c>
      <c r="K101" s="105">
        <f>IFERROR(VLOOKUP($B101,'[4]NUM8.3'!$H$3:$P$174,8,FALSE),0)</f>
        <v>4</v>
      </c>
      <c r="L101" s="93"/>
      <c r="M101" s="93"/>
      <c r="N101" s="93"/>
      <c r="O101" s="93"/>
      <c r="P101" s="94"/>
      <c r="Q101" s="15">
        <f t="shared" si="25"/>
        <v>44</v>
      </c>
      <c r="R101" s="404"/>
      <c r="S101" s="405"/>
    </row>
    <row r="102" spans="1:19" ht="15" thickBot="1" x14ac:dyDescent="0.25">
      <c r="A102" s="1" t="s">
        <v>134</v>
      </c>
      <c r="B102" s="184" t="s">
        <v>129</v>
      </c>
      <c r="C102" s="59"/>
      <c r="D102" s="59"/>
      <c r="E102" s="105">
        <f>IFERROR(VLOOKUP($B102,'[4]NUM8.3'!$H$3:$P$174,2,FALSE),0)</f>
        <v>3</v>
      </c>
      <c r="F102" s="105">
        <f>IFERROR(VLOOKUP($B102,'[4]NUM8.3'!$H$3:$P$174,3,FALSE),0)</f>
        <v>3</v>
      </c>
      <c r="G102" s="105">
        <f>IFERROR(VLOOKUP($B102,'[4]NUM8.3'!$H$3:$P$174,4,FALSE),0)</f>
        <v>2</v>
      </c>
      <c r="H102" s="105">
        <f>IFERROR(VLOOKUP($B102,'[4]NUM8.3'!$H$3:$P$174,5,FALSE),0)</f>
        <v>2</v>
      </c>
      <c r="I102" s="105">
        <f>IFERROR(VLOOKUP($B102,'[4]NUM8.3'!$H$3:$P$174,6,FALSE),0)</f>
        <v>3</v>
      </c>
      <c r="J102" s="105">
        <f>IFERROR(VLOOKUP($B102,'[4]NUM8.3'!$H$3:$P$174,7,FALSE),0)</f>
        <v>3</v>
      </c>
      <c r="K102" s="105">
        <f>IFERROR(VLOOKUP($B102,'[4]NUM8.3'!$H$3:$P$174,8,FALSE),0)</f>
        <v>2</v>
      </c>
      <c r="L102" s="93"/>
      <c r="M102" s="93"/>
      <c r="N102" s="93"/>
      <c r="O102" s="93"/>
      <c r="P102" s="94"/>
      <c r="Q102" s="15">
        <f t="shared" si="25"/>
        <v>18</v>
      </c>
      <c r="R102" s="404"/>
      <c r="S102" s="405"/>
    </row>
    <row r="103" spans="1:19" ht="15" thickBot="1" x14ac:dyDescent="0.25">
      <c r="A103" s="1" t="s">
        <v>134</v>
      </c>
      <c r="B103" s="184" t="s">
        <v>130</v>
      </c>
      <c r="C103" s="59"/>
      <c r="D103" s="59"/>
      <c r="E103" s="105">
        <f>IFERROR(VLOOKUP($B103,'[4]NUM8.3'!$H$3:$P$174,2,FALSE),0)</f>
        <v>0</v>
      </c>
      <c r="F103" s="105">
        <f>IFERROR(VLOOKUP($B103,'[4]NUM8.3'!$H$3:$P$174,3,FALSE),0)</f>
        <v>2</v>
      </c>
      <c r="G103" s="105">
        <f>IFERROR(VLOOKUP($B103,'[4]NUM8.3'!$H$3:$P$174,4,FALSE),0)</f>
        <v>10</v>
      </c>
      <c r="H103" s="105">
        <f>IFERROR(VLOOKUP($B103,'[4]NUM8.3'!$H$3:$P$174,5,FALSE),0)</f>
        <v>10</v>
      </c>
      <c r="I103" s="105">
        <f>IFERROR(VLOOKUP($B103,'[4]NUM8.3'!$H$3:$P$174,6,FALSE),0)</f>
        <v>6</v>
      </c>
      <c r="J103" s="105">
        <f>IFERROR(VLOOKUP($B103,'[4]NUM8.3'!$H$3:$P$174,7,FALSE),0)</f>
        <v>20</v>
      </c>
      <c r="K103" s="105">
        <f>IFERROR(VLOOKUP($B103,'[4]NUM8.3'!$H$3:$P$174,8,FALSE),0)</f>
        <v>16</v>
      </c>
      <c r="L103" s="93"/>
      <c r="M103" s="93"/>
      <c r="N103" s="93"/>
      <c r="O103" s="93"/>
      <c r="P103" s="94"/>
      <c r="Q103" s="15">
        <f t="shared" si="25"/>
        <v>64</v>
      </c>
      <c r="R103" s="404"/>
      <c r="S103" s="405"/>
    </row>
    <row r="104" spans="1:19" ht="15" thickBot="1" x14ac:dyDescent="0.25">
      <c r="A104" s="1" t="s">
        <v>134</v>
      </c>
      <c r="B104" s="184" t="s">
        <v>131</v>
      </c>
      <c r="C104" s="59"/>
      <c r="D104" s="59"/>
      <c r="E104" s="105">
        <f>IFERROR(VLOOKUP($B104,'[4]NUM8.3'!$H$3:$P$174,2,FALSE),0)</f>
        <v>3</v>
      </c>
      <c r="F104" s="105">
        <f>IFERROR(VLOOKUP($B104,'[4]NUM8.3'!$H$3:$P$174,3,FALSE),0)</f>
        <v>4</v>
      </c>
      <c r="G104" s="105">
        <f>IFERROR(VLOOKUP($B104,'[4]NUM8.3'!$H$3:$P$174,4,FALSE),0)</f>
        <v>4</v>
      </c>
      <c r="H104" s="105">
        <f>IFERROR(VLOOKUP($B104,'[4]NUM8.3'!$H$3:$P$174,5,FALSE),0)</f>
        <v>8</v>
      </c>
      <c r="I104" s="105">
        <f>IFERROR(VLOOKUP($B104,'[4]NUM8.3'!$H$3:$P$174,6,FALSE),0)</f>
        <v>10</v>
      </c>
      <c r="J104" s="105">
        <f>IFERROR(VLOOKUP($B104,'[4]NUM8.3'!$H$3:$P$174,7,FALSE),0)</f>
        <v>19</v>
      </c>
      <c r="K104" s="105">
        <f>IFERROR(VLOOKUP($B104,'[4]NUM8.3'!$H$3:$P$174,8,FALSE),0)</f>
        <v>10</v>
      </c>
      <c r="L104" s="93"/>
      <c r="M104" s="93"/>
      <c r="N104" s="93"/>
      <c r="O104" s="93"/>
      <c r="P104" s="94"/>
      <c r="Q104" s="15">
        <f t="shared" si="25"/>
        <v>58</v>
      </c>
      <c r="R104" s="404"/>
      <c r="S104" s="405"/>
    </row>
    <row r="105" spans="1:19" ht="15" thickBot="1" x14ac:dyDescent="0.25">
      <c r="A105" s="1" t="s">
        <v>134</v>
      </c>
      <c r="B105" s="184" t="s">
        <v>132</v>
      </c>
      <c r="C105" s="59"/>
      <c r="D105" s="59"/>
      <c r="E105" s="105">
        <f>IFERROR(VLOOKUP($B105,'[4]NUM8.3'!$H$3:$P$174,2,FALSE),0)</f>
        <v>17</v>
      </c>
      <c r="F105" s="105">
        <f>IFERROR(VLOOKUP($B105,'[4]NUM8.3'!$H$3:$P$174,3,FALSE),0)</f>
        <v>12</v>
      </c>
      <c r="G105" s="105">
        <f>IFERROR(VLOOKUP($B105,'[4]NUM8.3'!$H$3:$P$174,4,FALSE),0)</f>
        <v>108</v>
      </c>
      <c r="H105" s="105">
        <f>IFERROR(VLOOKUP($B105,'[4]NUM8.3'!$H$3:$P$174,5,FALSE),0)</f>
        <v>4</v>
      </c>
      <c r="I105" s="105">
        <f>IFERROR(VLOOKUP($B105,'[4]NUM8.3'!$H$3:$P$174,6,FALSE),0)</f>
        <v>1</v>
      </c>
      <c r="J105" s="105">
        <f>IFERROR(VLOOKUP($B105,'[4]NUM8.3'!$H$3:$P$174,7,FALSE),0)</f>
        <v>15</v>
      </c>
      <c r="K105" s="105">
        <f>IFERROR(VLOOKUP($B105,'[4]NUM8.3'!$H$3:$P$174,8,FALSE),0)</f>
        <v>49</v>
      </c>
      <c r="L105" s="93"/>
      <c r="M105" s="93"/>
      <c r="N105" s="93"/>
      <c r="O105" s="93"/>
      <c r="P105" s="94"/>
      <c r="Q105" s="15">
        <f t="shared" si="25"/>
        <v>206</v>
      </c>
      <c r="R105" s="404"/>
      <c r="S105" s="405"/>
    </row>
    <row r="106" spans="1:19" ht="15" thickBot="1" x14ac:dyDescent="0.25">
      <c r="A106" s="1" t="s">
        <v>134</v>
      </c>
      <c r="B106" s="184" t="s">
        <v>133</v>
      </c>
      <c r="C106" s="59"/>
      <c r="D106" s="59"/>
      <c r="E106" s="105">
        <f>IFERROR(VLOOKUP($B106,'[4]NUM8.3'!$H$3:$P$174,2,FALSE),0)</f>
        <v>35</v>
      </c>
      <c r="F106" s="105">
        <f>IFERROR(VLOOKUP($B106,'[4]NUM8.3'!$H$3:$P$174,3,FALSE),0)</f>
        <v>35</v>
      </c>
      <c r="G106" s="105">
        <f>IFERROR(VLOOKUP($B106,'[4]NUM8.3'!$H$3:$P$174,4,FALSE),0)</f>
        <v>67</v>
      </c>
      <c r="H106" s="105">
        <f>IFERROR(VLOOKUP($B106,'[4]NUM8.3'!$H$3:$P$174,5,FALSE),0)</f>
        <v>53</v>
      </c>
      <c r="I106" s="105">
        <f>IFERROR(VLOOKUP($B106,'[4]NUM8.3'!$H$3:$P$174,6,FALSE),0)</f>
        <v>52</v>
      </c>
      <c r="J106" s="105">
        <f>IFERROR(VLOOKUP($B106,'[4]NUM8.3'!$H$3:$P$174,7,FALSE),0)</f>
        <v>36</v>
      </c>
      <c r="K106" s="105">
        <f>IFERROR(VLOOKUP($B106,'[4]NUM8.3'!$H$3:$P$174,8,FALSE),0)</f>
        <v>32</v>
      </c>
      <c r="L106" s="93"/>
      <c r="M106" s="93"/>
      <c r="N106" s="93"/>
      <c r="O106" s="93"/>
      <c r="P106" s="94"/>
      <c r="Q106" s="15">
        <f t="shared" si="25"/>
        <v>310</v>
      </c>
      <c r="R106" s="404"/>
      <c r="S106" s="405"/>
    </row>
    <row r="107" spans="1:19" ht="15" thickBot="1" x14ac:dyDescent="0.25">
      <c r="A107" s="1" t="s">
        <v>134</v>
      </c>
      <c r="B107" s="184" t="s">
        <v>347</v>
      </c>
      <c r="C107" s="59"/>
      <c r="D107" s="59"/>
      <c r="E107" s="105">
        <f>IFERROR(VLOOKUP($B107,'[4]NUM8.3'!$H$3:$P$174,2,FALSE),0)</f>
        <v>0</v>
      </c>
      <c r="F107" s="105">
        <f>IFERROR(VLOOKUP($B107,'[4]NUM8.3'!$H$3:$P$174,3,FALSE),0)</f>
        <v>5</v>
      </c>
      <c r="G107" s="105">
        <f>IFERROR(VLOOKUP($B107,'[4]NUM8.3'!$H$3:$P$174,4,FALSE),0)</f>
        <v>19</v>
      </c>
      <c r="H107" s="105">
        <f>IFERROR(VLOOKUP($B107,'[4]NUM8.3'!$H$3:$P$174,5,FALSE),0)</f>
        <v>24</v>
      </c>
      <c r="I107" s="105">
        <f>IFERROR(VLOOKUP($B107,'[4]NUM8.3'!$H$3:$P$174,6,FALSE),0)</f>
        <v>15</v>
      </c>
      <c r="J107" s="105">
        <f>IFERROR(VLOOKUP($B107,'[4]NUM8.3'!$H$3:$P$174,7,FALSE),0)</f>
        <v>12</v>
      </c>
      <c r="K107" s="105">
        <f>IFERROR(VLOOKUP($B107,'[4]NUM8.3'!$H$3:$P$174,8,FALSE),0)</f>
        <v>31</v>
      </c>
      <c r="L107" s="93"/>
      <c r="M107" s="93"/>
      <c r="N107" s="93"/>
      <c r="O107" s="93"/>
      <c r="P107" s="94"/>
      <c r="Q107" s="15">
        <f t="shared" si="25"/>
        <v>106</v>
      </c>
      <c r="R107" s="181"/>
      <c r="S107" s="182"/>
    </row>
    <row r="108" spans="1:19" s="61" customFormat="1" ht="19.5" customHeight="1" thickBot="1" x14ac:dyDescent="0.25">
      <c r="A108" s="351" t="s">
        <v>181</v>
      </c>
      <c r="B108" s="352"/>
      <c r="C108" s="276">
        <f>+D108/Metas!N72</f>
        <v>1.4764784946236562</v>
      </c>
      <c r="D108" s="17">
        <f>+Q108/R108</f>
        <v>0.36961641991924632</v>
      </c>
      <c r="E108" s="12">
        <f>SUM(E91:E107)</f>
        <v>609</v>
      </c>
      <c r="F108" s="12">
        <f t="shared" ref="F108:Q108" si="26">SUM(F91:F107)</f>
        <v>562</v>
      </c>
      <c r="G108" s="12">
        <f t="shared" si="26"/>
        <v>874</v>
      </c>
      <c r="H108" s="50">
        <f t="shared" si="26"/>
        <v>626</v>
      </c>
      <c r="I108" s="50">
        <f t="shared" ref="I108:J108" si="27">SUM(I91:I107)</f>
        <v>628</v>
      </c>
      <c r="J108" s="50">
        <f t="shared" si="27"/>
        <v>562</v>
      </c>
      <c r="K108" s="50">
        <f t="shared" ref="K108" si="28">SUM(K91:K107)</f>
        <v>533</v>
      </c>
      <c r="L108" s="50">
        <f t="shared" si="26"/>
        <v>0</v>
      </c>
      <c r="M108" s="50">
        <f t="shared" si="26"/>
        <v>0</v>
      </c>
      <c r="N108" s="50">
        <f t="shared" si="26"/>
        <v>0</v>
      </c>
      <c r="O108" s="50">
        <f t="shared" si="26"/>
        <v>0</v>
      </c>
      <c r="P108" s="50">
        <f t="shared" si="26"/>
        <v>0</v>
      </c>
      <c r="Q108" s="12">
        <f t="shared" si="26"/>
        <v>4394</v>
      </c>
      <c r="R108" s="410">
        <v>11888</v>
      </c>
      <c r="S108" s="411"/>
    </row>
    <row r="109" spans="1:19" ht="15" thickBot="1" x14ac:dyDescent="0.25">
      <c r="A109" s="1" t="s">
        <v>147</v>
      </c>
      <c r="B109" s="184" t="s">
        <v>135</v>
      </c>
      <c r="C109" s="59"/>
      <c r="D109" s="59"/>
      <c r="E109" s="105">
        <f>IFERROR(VLOOKUP($B109,'[4]NUM8.3'!$H$3:$P$174,2,FALSE),0)</f>
        <v>0</v>
      </c>
      <c r="F109" s="105">
        <f>IFERROR(VLOOKUP($B109,'[4]NUM8.3'!$H$3:$P$174,3,FALSE),0)</f>
        <v>0</v>
      </c>
      <c r="G109" s="105">
        <f>IFERROR(VLOOKUP($B109,'[4]NUM8.3'!$H$3:$P$174,4,FALSE),0)</f>
        <v>5</v>
      </c>
      <c r="H109" s="105">
        <f>IFERROR(VLOOKUP($B109,'[4]NUM8.3'!$H$3:$P$174,5,FALSE),0)</f>
        <v>1</v>
      </c>
      <c r="I109" s="105">
        <f>IFERROR(VLOOKUP($B109,'[4]NUM8.3'!$H$3:$P$174,6,FALSE),0)</f>
        <v>0</v>
      </c>
      <c r="J109" s="105">
        <f>IFERROR(VLOOKUP($B109,'[4]NUM8.3'!$H$3:$P$174,7,FALSE),0)</f>
        <v>7</v>
      </c>
      <c r="K109" s="105">
        <f>IFERROR(VLOOKUP($B109,'[4]NUM8.3'!$H$3:$P$174,8,FALSE),0)</f>
        <v>2</v>
      </c>
      <c r="L109" s="93"/>
      <c r="M109" s="93"/>
      <c r="N109" s="93"/>
      <c r="O109" s="93"/>
      <c r="P109" s="94"/>
      <c r="Q109" s="15">
        <f t="shared" ref="Q109:Q120" si="29">SUM(E109:P109)</f>
        <v>15</v>
      </c>
      <c r="R109" s="404"/>
      <c r="S109" s="405"/>
    </row>
    <row r="110" spans="1:19" ht="15" thickBot="1" x14ac:dyDescent="0.25">
      <c r="A110" s="1" t="s">
        <v>147</v>
      </c>
      <c r="B110" s="184" t="s">
        <v>136</v>
      </c>
      <c r="C110" s="59"/>
      <c r="D110" s="59"/>
      <c r="E110" s="105">
        <f>IFERROR(VLOOKUP($B110,'[4]NUM8.3'!$H$3:$P$174,2,FALSE),0)</f>
        <v>2</v>
      </c>
      <c r="F110" s="105">
        <f>IFERROR(VLOOKUP($B110,'[4]NUM8.3'!$H$3:$P$174,3,FALSE),0)</f>
        <v>1</v>
      </c>
      <c r="G110" s="105">
        <f>IFERROR(VLOOKUP($B110,'[4]NUM8.3'!$H$3:$P$174,4,FALSE),0)</f>
        <v>4</v>
      </c>
      <c r="H110" s="105">
        <f>IFERROR(VLOOKUP($B110,'[4]NUM8.3'!$H$3:$P$174,5,FALSE),0)</f>
        <v>2</v>
      </c>
      <c r="I110" s="105">
        <f>IFERROR(VLOOKUP($B110,'[4]NUM8.3'!$H$3:$P$174,6,FALSE),0)</f>
        <v>5</v>
      </c>
      <c r="J110" s="105">
        <f>IFERROR(VLOOKUP($B110,'[4]NUM8.3'!$H$3:$P$174,7,FALSE),0)</f>
        <v>5</v>
      </c>
      <c r="K110" s="105">
        <f>IFERROR(VLOOKUP($B110,'[4]NUM8.3'!$H$3:$P$174,8,FALSE),0)</f>
        <v>23</v>
      </c>
      <c r="L110" s="93"/>
      <c r="M110" s="93"/>
      <c r="N110" s="93"/>
      <c r="O110" s="93"/>
      <c r="P110" s="94"/>
      <c r="Q110" s="15">
        <f t="shared" si="29"/>
        <v>42</v>
      </c>
      <c r="R110" s="404"/>
      <c r="S110" s="405"/>
    </row>
    <row r="111" spans="1:19" ht="15" thickBot="1" x14ac:dyDescent="0.25">
      <c r="A111" s="1" t="s">
        <v>147</v>
      </c>
      <c r="B111" s="184" t="s">
        <v>137</v>
      </c>
      <c r="C111" s="59"/>
      <c r="D111" s="59"/>
      <c r="E111" s="105">
        <f>IFERROR(VLOOKUP($B111,'[4]NUM8.3'!$H$3:$P$174,2,FALSE),0)</f>
        <v>12</v>
      </c>
      <c r="F111" s="105">
        <f>IFERROR(VLOOKUP($B111,'[4]NUM8.3'!$H$3:$P$174,3,FALSE),0)</f>
        <v>8</v>
      </c>
      <c r="G111" s="105">
        <f>IFERROR(VLOOKUP($B111,'[4]NUM8.3'!$H$3:$P$174,4,FALSE),0)</f>
        <v>4</v>
      </c>
      <c r="H111" s="105">
        <f>IFERROR(VLOOKUP($B111,'[4]NUM8.3'!$H$3:$P$174,5,FALSE),0)</f>
        <v>17</v>
      </c>
      <c r="I111" s="105">
        <f>IFERROR(VLOOKUP($B111,'[4]NUM8.3'!$H$3:$P$174,6,FALSE),0)</f>
        <v>6</v>
      </c>
      <c r="J111" s="105">
        <f>IFERROR(VLOOKUP($B111,'[4]NUM8.3'!$H$3:$P$174,7,FALSE),0)</f>
        <v>12</v>
      </c>
      <c r="K111" s="105">
        <f>IFERROR(VLOOKUP($B111,'[4]NUM8.3'!$H$3:$P$174,8,FALSE),0)</f>
        <v>7</v>
      </c>
      <c r="L111" s="93"/>
      <c r="M111" s="93"/>
      <c r="N111" s="93"/>
      <c r="O111" s="93"/>
      <c r="P111" s="94"/>
      <c r="Q111" s="15">
        <f t="shared" si="29"/>
        <v>66</v>
      </c>
      <c r="R111" s="404"/>
      <c r="S111" s="405"/>
    </row>
    <row r="112" spans="1:19" ht="15" thickBot="1" x14ac:dyDescent="0.25">
      <c r="A112" s="1" t="s">
        <v>147</v>
      </c>
      <c r="B112" s="184" t="s">
        <v>138</v>
      </c>
      <c r="C112" s="59"/>
      <c r="D112" s="59"/>
      <c r="E112" s="105">
        <f>IFERROR(VLOOKUP($B112,'[4]NUM8.3'!$H$3:$P$174,2,FALSE),0)</f>
        <v>15</v>
      </c>
      <c r="F112" s="105">
        <f>IFERROR(VLOOKUP($B112,'[4]NUM8.3'!$H$3:$P$174,3,FALSE),0)</f>
        <v>7</v>
      </c>
      <c r="G112" s="105">
        <f>IFERROR(VLOOKUP($B112,'[4]NUM8.3'!$H$3:$P$174,4,FALSE),0)</f>
        <v>6</v>
      </c>
      <c r="H112" s="105">
        <f>IFERROR(VLOOKUP($B112,'[4]NUM8.3'!$H$3:$P$174,5,FALSE),0)</f>
        <v>7</v>
      </c>
      <c r="I112" s="105">
        <f>IFERROR(VLOOKUP($B112,'[4]NUM8.3'!$H$3:$P$174,6,FALSE),0)</f>
        <v>8</v>
      </c>
      <c r="J112" s="105">
        <f>IFERROR(VLOOKUP($B112,'[4]NUM8.3'!$H$3:$P$174,7,FALSE),0)</f>
        <v>8</v>
      </c>
      <c r="K112" s="105">
        <f>IFERROR(VLOOKUP($B112,'[4]NUM8.3'!$H$3:$P$174,8,FALSE),0)</f>
        <v>12</v>
      </c>
      <c r="L112" s="93"/>
      <c r="M112" s="93"/>
      <c r="N112" s="93"/>
      <c r="O112" s="93"/>
      <c r="P112" s="94"/>
      <c r="Q112" s="15">
        <f t="shared" si="29"/>
        <v>63</v>
      </c>
      <c r="R112" s="404"/>
      <c r="S112" s="405"/>
    </row>
    <row r="113" spans="1:19" ht="15" thickBot="1" x14ac:dyDescent="0.25">
      <c r="A113" s="1" t="s">
        <v>147</v>
      </c>
      <c r="B113" s="184" t="s">
        <v>139</v>
      </c>
      <c r="C113" s="59"/>
      <c r="D113" s="59"/>
      <c r="E113" s="105">
        <f>IFERROR(VLOOKUP($B113,'[4]NUM8.3'!$H$3:$P$174,2,FALSE),0)</f>
        <v>7</v>
      </c>
      <c r="F113" s="105">
        <f>IFERROR(VLOOKUP($B113,'[4]NUM8.3'!$H$3:$P$174,3,FALSE),0)</f>
        <v>10</v>
      </c>
      <c r="G113" s="105">
        <f>IFERROR(VLOOKUP($B113,'[4]NUM8.3'!$H$3:$P$174,4,FALSE),0)</f>
        <v>10</v>
      </c>
      <c r="H113" s="105">
        <f>IFERROR(VLOOKUP($B113,'[4]NUM8.3'!$H$3:$P$174,5,FALSE),0)</f>
        <v>9</v>
      </c>
      <c r="I113" s="105">
        <f>IFERROR(VLOOKUP($B113,'[4]NUM8.3'!$H$3:$P$174,6,FALSE),0)</f>
        <v>2</v>
      </c>
      <c r="J113" s="105">
        <f>IFERROR(VLOOKUP($B113,'[4]NUM8.3'!$H$3:$P$174,7,FALSE),0)</f>
        <v>9</v>
      </c>
      <c r="K113" s="105">
        <f>IFERROR(VLOOKUP($B113,'[4]NUM8.3'!$H$3:$P$174,8,FALSE),0)</f>
        <v>4</v>
      </c>
      <c r="L113" s="93"/>
      <c r="M113" s="93"/>
      <c r="N113" s="93"/>
      <c r="O113" s="93"/>
      <c r="P113" s="94"/>
      <c r="Q113" s="15">
        <f t="shared" si="29"/>
        <v>51</v>
      </c>
      <c r="R113" s="404"/>
      <c r="S113" s="405"/>
    </row>
    <row r="114" spans="1:19" ht="15" thickBot="1" x14ac:dyDescent="0.25">
      <c r="A114" s="1" t="s">
        <v>147</v>
      </c>
      <c r="B114" s="184" t="s">
        <v>140</v>
      </c>
      <c r="C114" s="59"/>
      <c r="D114" s="59"/>
      <c r="E114" s="105">
        <f>IFERROR(VLOOKUP($B114,'[4]NUM8.3'!$H$3:$P$174,2,FALSE),0)</f>
        <v>0</v>
      </c>
      <c r="F114" s="105">
        <f>IFERROR(VLOOKUP($B114,'[4]NUM8.3'!$H$3:$P$174,3,FALSE),0)</f>
        <v>2</v>
      </c>
      <c r="G114" s="105">
        <f>IFERROR(VLOOKUP($B114,'[4]NUM8.3'!$H$3:$P$174,4,FALSE),0)</f>
        <v>0</v>
      </c>
      <c r="H114" s="105">
        <f>IFERROR(VLOOKUP($B114,'[4]NUM8.3'!$H$3:$P$174,5,FALSE),0)</f>
        <v>1</v>
      </c>
      <c r="I114" s="105">
        <f>IFERROR(VLOOKUP($B114,'[4]NUM8.3'!$H$3:$P$174,6,FALSE),0)</f>
        <v>4</v>
      </c>
      <c r="J114" s="105">
        <f>IFERROR(VLOOKUP($B114,'[4]NUM8.3'!$H$3:$P$174,7,FALSE),0)</f>
        <v>3</v>
      </c>
      <c r="K114" s="105">
        <f>IFERROR(VLOOKUP($B114,'[4]NUM8.3'!$H$3:$P$174,8,FALSE),0)</f>
        <v>1</v>
      </c>
      <c r="L114" s="93"/>
      <c r="M114" s="93"/>
      <c r="N114" s="93"/>
      <c r="O114" s="93"/>
      <c r="P114" s="94"/>
      <c r="Q114" s="15">
        <f t="shared" si="29"/>
        <v>11</v>
      </c>
      <c r="R114" s="404"/>
      <c r="S114" s="405"/>
    </row>
    <row r="115" spans="1:19" ht="15" thickBot="1" x14ac:dyDescent="0.25">
      <c r="A115" s="1" t="s">
        <v>147</v>
      </c>
      <c r="B115" s="184" t="s">
        <v>141</v>
      </c>
      <c r="C115" s="59"/>
      <c r="D115" s="59"/>
      <c r="E115" s="105">
        <f>IFERROR(VLOOKUP($B115,'[4]NUM8.3'!$H$3:$P$174,2,FALSE),0)</f>
        <v>14</v>
      </c>
      <c r="F115" s="105">
        <f>IFERROR(VLOOKUP($B115,'[4]NUM8.3'!$H$3:$P$174,3,FALSE),0)</f>
        <v>9</v>
      </c>
      <c r="G115" s="105">
        <f>IFERROR(VLOOKUP($B115,'[4]NUM8.3'!$H$3:$P$174,4,FALSE),0)</f>
        <v>8</v>
      </c>
      <c r="H115" s="105">
        <f>IFERROR(VLOOKUP($B115,'[4]NUM8.3'!$H$3:$P$174,5,FALSE),0)</f>
        <v>2</v>
      </c>
      <c r="I115" s="105">
        <f>IFERROR(VLOOKUP($B115,'[4]NUM8.3'!$H$3:$P$174,6,FALSE),0)</f>
        <v>10</v>
      </c>
      <c r="J115" s="105">
        <f>IFERROR(VLOOKUP($B115,'[4]NUM8.3'!$H$3:$P$174,7,FALSE),0)</f>
        <v>8</v>
      </c>
      <c r="K115" s="105">
        <f>IFERROR(VLOOKUP($B115,'[4]NUM8.3'!$H$3:$P$174,8,FALSE),0)</f>
        <v>2</v>
      </c>
      <c r="L115" s="93"/>
      <c r="M115" s="93"/>
      <c r="N115" s="93"/>
      <c r="O115" s="93"/>
      <c r="P115" s="94"/>
      <c r="Q115" s="15">
        <f t="shared" si="29"/>
        <v>53</v>
      </c>
      <c r="R115" s="404"/>
      <c r="S115" s="405"/>
    </row>
    <row r="116" spans="1:19" ht="15" thickBot="1" x14ac:dyDescent="0.25">
      <c r="A116" s="1" t="s">
        <v>147</v>
      </c>
      <c r="B116" s="184" t="s">
        <v>142</v>
      </c>
      <c r="C116" s="59"/>
      <c r="D116" s="59"/>
      <c r="E116" s="105">
        <f>IFERROR(VLOOKUP($B116,'[4]NUM8.3'!$H$3:$P$174,2,FALSE),0)</f>
        <v>8</v>
      </c>
      <c r="F116" s="105">
        <f>IFERROR(VLOOKUP($B116,'[4]NUM8.3'!$H$3:$P$174,3,FALSE),0)</f>
        <v>10</v>
      </c>
      <c r="G116" s="105">
        <f>IFERROR(VLOOKUP($B116,'[4]NUM8.3'!$H$3:$P$174,4,FALSE),0)</f>
        <v>5</v>
      </c>
      <c r="H116" s="105">
        <f>IFERROR(VLOOKUP($B116,'[4]NUM8.3'!$H$3:$P$174,5,FALSE),0)</f>
        <v>8</v>
      </c>
      <c r="I116" s="105">
        <f>IFERROR(VLOOKUP($B116,'[4]NUM8.3'!$H$3:$P$174,6,FALSE),0)</f>
        <v>5</v>
      </c>
      <c r="J116" s="105">
        <f>IFERROR(VLOOKUP($B116,'[4]NUM8.3'!$H$3:$P$174,7,FALSE),0)</f>
        <v>7</v>
      </c>
      <c r="K116" s="105">
        <f>IFERROR(VLOOKUP($B116,'[4]NUM8.3'!$H$3:$P$174,8,FALSE),0)</f>
        <v>0</v>
      </c>
      <c r="L116" s="93"/>
      <c r="M116" s="93"/>
      <c r="N116" s="93"/>
      <c r="O116" s="93"/>
      <c r="P116" s="94"/>
      <c r="Q116" s="15">
        <f t="shared" si="29"/>
        <v>43</v>
      </c>
      <c r="R116" s="404"/>
      <c r="S116" s="405"/>
    </row>
    <row r="117" spans="1:19" ht="15" thickBot="1" x14ac:dyDescent="0.25">
      <c r="A117" s="1" t="s">
        <v>147</v>
      </c>
      <c r="B117" s="184" t="s">
        <v>143</v>
      </c>
      <c r="C117" s="59"/>
      <c r="D117" s="59"/>
      <c r="E117" s="105">
        <f>IFERROR(VLOOKUP($B117,'[4]NUM8.3'!$H$3:$P$174,2,FALSE),0)</f>
        <v>5</v>
      </c>
      <c r="F117" s="105">
        <f>IFERROR(VLOOKUP($B117,'[4]NUM8.3'!$H$3:$P$174,3,FALSE),0)</f>
        <v>4</v>
      </c>
      <c r="G117" s="105">
        <f>IFERROR(VLOOKUP($B117,'[4]NUM8.3'!$H$3:$P$174,4,FALSE),0)</f>
        <v>3</v>
      </c>
      <c r="H117" s="105">
        <f>IFERROR(VLOOKUP($B117,'[4]NUM8.3'!$H$3:$P$174,5,FALSE),0)</f>
        <v>0</v>
      </c>
      <c r="I117" s="105">
        <f>IFERROR(VLOOKUP($B117,'[4]NUM8.3'!$H$3:$P$174,6,FALSE),0)</f>
        <v>0</v>
      </c>
      <c r="J117" s="105">
        <f>IFERROR(VLOOKUP($B117,'[4]NUM8.3'!$H$3:$P$174,7,FALSE),0)</f>
        <v>9</v>
      </c>
      <c r="K117" s="105">
        <f>IFERROR(VLOOKUP($B117,'[4]NUM8.3'!$H$3:$P$174,8,FALSE),0)</f>
        <v>2</v>
      </c>
      <c r="L117" s="93"/>
      <c r="M117" s="93"/>
      <c r="N117" s="93"/>
      <c r="O117" s="93"/>
      <c r="P117" s="94"/>
      <c r="Q117" s="15">
        <f t="shared" si="29"/>
        <v>23</v>
      </c>
      <c r="R117" s="404"/>
      <c r="S117" s="405"/>
    </row>
    <row r="118" spans="1:19" ht="15" thickBot="1" x14ac:dyDescent="0.25">
      <c r="A118" s="1" t="s">
        <v>147</v>
      </c>
      <c r="B118" s="184" t="s">
        <v>144</v>
      </c>
      <c r="C118" s="59"/>
      <c r="D118" s="59"/>
      <c r="E118" s="105">
        <f>IFERROR(VLOOKUP($B118,'[4]NUM8.3'!$H$3:$P$174,2,FALSE),0)</f>
        <v>4</v>
      </c>
      <c r="F118" s="105">
        <f>IFERROR(VLOOKUP($B118,'[4]NUM8.3'!$H$3:$P$174,3,FALSE),0)</f>
        <v>0</v>
      </c>
      <c r="G118" s="105">
        <f>IFERROR(VLOOKUP($B118,'[4]NUM8.3'!$H$3:$P$174,4,FALSE),0)</f>
        <v>1</v>
      </c>
      <c r="H118" s="105">
        <f>IFERROR(VLOOKUP($B118,'[4]NUM8.3'!$H$3:$P$174,5,FALSE),0)</f>
        <v>6</v>
      </c>
      <c r="I118" s="105">
        <f>IFERROR(VLOOKUP($B118,'[4]NUM8.3'!$H$3:$P$174,6,FALSE),0)</f>
        <v>7</v>
      </c>
      <c r="J118" s="105">
        <f>IFERROR(VLOOKUP($B118,'[4]NUM8.3'!$H$3:$P$174,7,FALSE),0)</f>
        <v>3</v>
      </c>
      <c r="K118" s="105">
        <f>IFERROR(VLOOKUP($B118,'[4]NUM8.3'!$H$3:$P$174,8,FALSE),0)</f>
        <v>4</v>
      </c>
      <c r="L118" s="93"/>
      <c r="M118" s="93"/>
      <c r="N118" s="93"/>
      <c r="O118" s="93"/>
      <c r="P118" s="94"/>
      <c r="Q118" s="15">
        <f t="shared" si="29"/>
        <v>25</v>
      </c>
      <c r="R118" s="404"/>
      <c r="S118" s="405"/>
    </row>
    <row r="119" spans="1:19" ht="15" thickBot="1" x14ac:dyDescent="0.25">
      <c r="A119" s="1" t="s">
        <v>147</v>
      </c>
      <c r="B119" s="184" t="s">
        <v>145</v>
      </c>
      <c r="C119" s="59"/>
      <c r="D119" s="59"/>
      <c r="E119" s="105">
        <f>IFERROR(VLOOKUP($B119,'[4]NUM8.3'!$H$3:$P$174,2,FALSE),0)</f>
        <v>6</v>
      </c>
      <c r="F119" s="105">
        <f>IFERROR(VLOOKUP($B119,'[4]NUM8.3'!$H$3:$P$174,3,FALSE),0)</f>
        <v>4</v>
      </c>
      <c r="G119" s="105">
        <f>IFERROR(VLOOKUP($B119,'[4]NUM8.3'!$H$3:$P$174,4,FALSE),0)</f>
        <v>6</v>
      </c>
      <c r="H119" s="105">
        <f>IFERROR(VLOOKUP($B119,'[4]NUM8.3'!$H$3:$P$174,5,FALSE),0)</f>
        <v>5</v>
      </c>
      <c r="I119" s="105">
        <f>IFERROR(VLOOKUP($B119,'[4]NUM8.3'!$H$3:$P$174,6,FALSE),0)</f>
        <v>3</v>
      </c>
      <c r="J119" s="105">
        <f>IFERROR(VLOOKUP($B119,'[4]NUM8.3'!$H$3:$P$174,7,FALSE),0)</f>
        <v>6</v>
      </c>
      <c r="K119" s="105">
        <f>IFERROR(VLOOKUP($B119,'[4]NUM8.3'!$H$3:$P$174,8,FALSE),0)</f>
        <v>1</v>
      </c>
      <c r="L119" s="93"/>
      <c r="M119" s="93"/>
      <c r="N119" s="93"/>
      <c r="O119" s="93"/>
      <c r="P119" s="94"/>
      <c r="Q119" s="15">
        <f t="shared" si="29"/>
        <v>31</v>
      </c>
      <c r="R119" s="404"/>
      <c r="S119" s="405"/>
    </row>
    <row r="120" spans="1:19" ht="15" thickBot="1" x14ac:dyDescent="0.25">
      <c r="A120" s="1" t="s">
        <v>147</v>
      </c>
      <c r="B120" s="184" t="s">
        <v>146</v>
      </c>
      <c r="C120" s="59"/>
      <c r="D120" s="59"/>
      <c r="E120" s="105">
        <f>IFERROR(VLOOKUP($B120,'[4]NUM8.3'!$H$3:$P$174,2,FALSE),0)</f>
        <v>4</v>
      </c>
      <c r="F120" s="105">
        <f>IFERROR(VLOOKUP($B120,'[4]NUM8.3'!$H$3:$P$174,3,FALSE),0)</f>
        <v>11</v>
      </c>
      <c r="G120" s="105">
        <f>IFERROR(VLOOKUP($B120,'[4]NUM8.3'!$H$3:$P$174,4,FALSE),0)</f>
        <v>4</v>
      </c>
      <c r="H120" s="105">
        <f>IFERROR(VLOOKUP($B120,'[4]NUM8.3'!$H$3:$P$174,5,FALSE),0)</f>
        <v>0</v>
      </c>
      <c r="I120" s="105">
        <f>IFERROR(VLOOKUP($B120,'[4]NUM8.3'!$H$3:$P$174,6,FALSE),0)</f>
        <v>0</v>
      </c>
      <c r="J120" s="105">
        <f>IFERROR(VLOOKUP($B120,'[4]NUM8.3'!$H$3:$P$174,7,FALSE),0)</f>
        <v>3</v>
      </c>
      <c r="K120" s="105">
        <f>IFERROR(VLOOKUP($B120,'[4]NUM8.3'!$H$3:$P$174,8,FALSE),0)</f>
        <v>3</v>
      </c>
      <c r="L120" s="93"/>
      <c r="M120" s="93"/>
      <c r="N120" s="93"/>
      <c r="O120" s="93"/>
      <c r="P120" s="94"/>
      <c r="Q120" s="15">
        <f t="shared" si="29"/>
        <v>25</v>
      </c>
      <c r="R120" s="404"/>
      <c r="S120" s="405"/>
    </row>
    <row r="121" spans="1:19" s="61" customFormat="1" ht="15" thickBot="1" x14ac:dyDescent="0.25">
      <c r="A121" s="351" t="s">
        <v>182</v>
      </c>
      <c r="B121" s="352"/>
      <c r="C121" s="276">
        <f>+D121/Metas!N66</f>
        <v>1.051643192488263</v>
      </c>
      <c r="D121" s="17">
        <f>+Q121/R121</f>
        <v>0.36541598694942906</v>
      </c>
      <c r="E121" s="12">
        <f>SUM(E109:E120)</f>
        <v>77</v>
      </c>
      <c r="F121" s="12">
        <f t="shared" ref="F121:P121" si="30">SUM(F109:F120)</f>
        <v>66</v>
      </c>
      <c r="G121" s="12">
        <f t="shared" si="30"/>
        <v>56</v>
      </c>
      <c r="H121" s="12">
        <f t="shared" si="30"/>
        <v>58</v>
      </c>
      <c r="I121" s="12">
        <f t="shared" ref="I121:J121" si="31">SUM(I109:I120)</f>
        <v>50</v>
      </c>
      <c r="J121" s="12">
        <f t="shared" si="31"/>
        <v>80</v>
      </c>
      <c r="K121" s="12">
        <f t="shared" ref="K121" si="32">SUM(K109:K120)</f>
        <v>61</v>
      </c>
      <c r="L121" s="12">
        <f t="shared" si="30"/>
        <v>0</v>
      </c>
      <c r="M121" s="12">
        <f t="shared" si="30"/>
        <v>0</v>
      </c>
      <c r="N121" s="12">
        <f t="shared" si="30"/>
        <v>0</v>
      </c>
      <c r="O121" s="12">
        <f t="shared" si="30"/>
        <v>0</v>
      </c>
      <c r="P121" s="12">
        <f t="shared" si="30"/>
        <v>0</v>
      </c>
      <c r="Q121" s="12">
        <f>SUM(Q109:Q120)</f>
        <v>448</v>
      </c>
      <c r="R121" s="410">
        <v>1226</v>
      </c>
      <c r="S121" s="411"/>
    </row>
    <row r="122" spans="1:19" ht="15" thickBot="1" x14ac:dyDescent="0.25">
      <c r="A122" s="94" t="s">
        <v>161</v>
      </c>
      <c r="B122" s="184" t="s">
        <v>148</v>
      </c>
      <c r="C122" s="59"/>
      <c r="D122" s="59"/>
      <c r="E122" s="105">
        <f>IFERROR(VLOOKUP($B122,'[4]NUM8.3'!$H$3:$P$174,2,FALSE),0)</f>
        <v>23</v>
      </c>
      <c r="F122" s="105">
        <f>IFERROR(VLOOKUP($B122,'[4]NUM8.3'!$H$3:$P$174,3,FALSE),0)</f>
        <v>35</v>
      </c>
      <c r="G122" s="105">
        <f>IFERROR(VLOOKUP($B122,'[4]NUM8.3'!$H$3:$P$174,4,FALSE),0)</f>
        <v>51</v>
      </c>
      <c r="H122" s="105">
        <f>IFERROR(VLOOKUP($B122,'[4]NUM8.3'!$H$3:$P$174,5,FALSE),0)</f>
        <v>17</v>
      </c>
      <c r="I122" s="105">
        <f>IFERROR(VLOOKUP($B122,'[4]NUM8.3'!$H$3:$P$174,6,FALSE),0)</f>
        <v>48</v>
      </c>
      <c r="J122" s="105">
        <f>IFERROR(VLOOKUP($B122,'[4]NUM8.3'!$H$3:$P$174,7,FALSE),0)</f>
        <v>84</v>
      </c>
      <c r="K122" s="105">
        <f>IFERROR(VLOOKUP($B122,'[4]NUM8.3'!$H$3:$P$174,8,FALSE),0)</f>
        <v>43</v>
      </c>
      <c r="L122" s="93"/>
      <c r="M122" s="93"/>
      <c r="N122" s="93"/>
      <c r="O122" s="93"/>
      <c r="P122" s="94"/>
      <c r="Q122" s="15">
        <f t="shared" ref="Q122:Q134" si="33">SUM(E122:P122)</f>
        <v>301</v>
      </c>
      <c r="R122" s="404"/>
      <c r="S122" s="405"/>
    </row>
    <row r="123" spans="1:19" ht="15" thickBot="1" x14ac:dyDescent="0.25">
      <c r="A123" s="94" t="s">
        <v>161</v>
      </c>
      <c r="B123" s="184" t="s">
        <v>149</v>
      </c>
      <c r="C123" s="59"/>
      <c r="D123" s="59"/>
      <c r="E123" s="105">
        <f>IFERROR(VLOOKUP($B123,'[4]NUM8.3'!$H$3:$P$174,2,FALSE),0)</f>
        <v>11</v>
      </c>
      <c r="F123" s="105">
        <f>IFERROR(VLOOKUP($B123,'[4]NUM8.3'!$H$3:$P$174,3,FALSE),0)</f>
        <v>4</v>
      </c>
      <c r="G123" s="105">
        <f>IFERROR(VLOOKUP($B123,'[4]NUM8.3'!$H$3:$P$174,4,FALSE),0)</f>
        <v>38</v>
      </c>
      <c r="H123" s="105">
        <f>IFERROR(VLOOKUP($B123,'[4]NUM8.3'!$H$3:$P$174,5,FALSE),0)</f>
        <v>45</v>
      </c>
      <c r="I123" s="105">
        <f>IFERROR(VLOOKUP($B123,'[4]NUM8.3'!$H$3:$P$174,6,FALSE),0)</f>
        <v>42</v>
      </c>
      <c r="J123" s="105">
        <f>IFERROR(VLOOKUP($B123,'[4]NUM8.3'!$H$3:$P$174,7,FALSE),0)</f>
        <v>7</v>
      </c>
      <c r="K123" s="105">
        <f>IFERROR(VLOOKUP($B123,'[4]NUM8.3'!$H$3:$P$174,8,FALSE),0)</f>
        <v>15</v>
      </c>
      <c r="L123" s="93"/>
      <c r="M123" s="93"/>
      <c r="N123" s="93"/>
      <c r="O123" s="93"/>
      <c r="P123" s="94"/>
      <c r="Q123" s="15">
        <f t="shared" si="33"/>
        <v>162</v>
      </c>
      <c r="R123" s="404"/>
      <c r="S123" s="405"/>
    </row>
    <row r="124" spans="1:19" ht="15" thickBot="1" x14ac:dyDescent="0.25">
      <c r="A124" s="94" t="s">
        <v>161</v>
      </c>
      <c r="B124" s="184" t="s">
        <v>150</v>
      </c>
      <c r="C124" s="59"/>
      <c r="D124" s="59"/>
      <c r="E124" s="105">
        <f>IFERROR(VLOOKUP($B124,'[4]NUM8.3'!$H$3:$P$174,2,FALSE),0)</f>
        <v>3</v>
      </c>
      <c r="F124" s="105">
        <f>IFERROR(VLOOKUP($B124,'[4]NUM8.3'!$H$3:$P$174,3,FALSE),0)</f>
        <v>0</v>
      </c>
      <c r="G124" s="105">
        <f>IFERROR(VLOOKUP($B124,'[4]NUM8.3'!$H$3:$P$174,4,FALSE),0)</f>
        <v>22</v>
      </c>
      <c r="H124" s="105">
        <f>IFERROR(VLOOKUP($B124,'[4]NUM8.3'!$H$3:$P$174,5,FALSE),0)</f>
        <v>26</v>
      </c>
      <c r="I124" s="105">
        <f>IFERROR(VLOOKUP($B124,'[4]NUM8.3'!$H$3:$P$174,6,FALSE),0)</f>
        <v>12</v>
      </c>
      <c r="J124" s="105">
        <f>IFERROR(VLOOKUP($B124,'[4]NUM8.3'!$H$3:$P$174,7,FALSE),0)</f>
        <v>13</v>
      </c>
      <c r="K124" s="105">
        <f>IFERROR(VLOOKUP($B124,'[4]NUM8.3'!$H$3:$P$174,8,FALSE),0)</f>
        <v>0</v>
      </c>
      <c r="L124" s="93"/>
      <c r="M124" s="93"/>
      <c r="N124" s="93"/>
      <c r="O124" s="93"/>
      <c r="P124" s="94"/>
      <c r="Q124" s="15">
        <f t="shared" si="33"/>
        <v>76</v>
      </c>
      <c r="R124" s="404"/>
      <c r="S124" s="405"/>
    </row>
    <row r="125" spans="1:19" ht="15" thickBot="1" x14ac:dyDescent="0.25">
      <c r="A125" s="94" t="s">
        <v>161</v>
      </c>
      <c r="B125" s="184" t="s">
        <v>151</v>
      </c>
      <c r="C125" s="59"/>
      <c r="D125" s="59"/>
      <c r="E125" s="105">
        <f>IFERROR(VLOOKUP($B125,'[4]NUM8.3'!$H$3:$P$174,2,FALSE),0)</f>
        <v>22</v>
      </c>
      <c r="F125" s="105">
        <f>IFERROR(VLOOKUP($B125,'[4]NUM8.3'!$H$3:$P$174,3,FALSE),0)</f>
        <v>56</v>
      </c>
      <c r="G125" s="105">
        <f>IFERROR(VLOOKUP($B125,'[4]NUM8.3'!$H$3:$P$174,4,FALSE),0)</f>
        <v>70</v>
      </c>
      <c r="H125" s="105">
        <f>IFERROR(VLOOKUP($B125,'[4]NUM8.3'!$H$3:$P$174,5,FALSE),0)</f>
        <v>26</v>
      </c>
      <c r="I125" s="105">
        <f>IFERROR(VLOOKUP($B125,'[4]NUM8.3'!$H$3:$P$174,6,FALSE),0)</f>
        <v>22</v>
      </c>
      <c r="J125" s="105">
        <f>IFERROR(VLOOKUP($B125,'[4]NUM8.3'!$H$3:$P$174,7,FALSE),0)</f>
        <v>25</v>
      </c>
      <c r="K125" s="105">
        <f>IFERROR(VLOOKUP($B125,'[4]NUM8.3'!$H$3:$P$174,8,FALSE),0)</f>
        <v>20</v>
      </c>
      <c r="L125" s="93"/>
      <c r="M125" s="93"/>
      <c r="N125" s="93"/>
      <c r="O125" s="93"/>
      <c r="P125" s="94"/>
      <c r="Q125" s="15">
        <f t="shared" si="33"/>
        <v>241</v>
      </c>
      <c r="R125" s="404"/>
      <c r="S125" s="405"/>
    </row>
    <row r="126" spans="1:19" ht="15" thickBot="1" x14ac:dyDescent="0.25">
      <c r="A126" s="94" t="s">
        <v>161</v>
      </c>
      <c r="B126" s="184" t="s">
        <v>152</v>
      </c>
      <c r="C126" s="59"/>
      <c r="D126" s="59"/>
      <c r="E126" s="105">
        <f>IFERROR(VLOOKUP($B126,'[4]NUM8.3'!$H$3:$P$174,2,FALSE),0)</f>
        <v>5</v>
      </c>
      <c r="F126" s="105">
        <f>IFERROR(VLOOKUP($B126,'[4]NUM8.3'!$H$3:$P$174,3,FALSE),0)</f>
        <v>3</v>
      </c>
      <c r="G126" s="105">
        <f>IFERROR(VLOOKUP($B126,'[4]NUM8.3'!$H$3:$P$174,4,FALSE),0)</f>
        <v>22</v>
      </c>
      <c r="H126" s="105">
        <f>IFERROR(VLOOKUP($B126,'[4]NUM8.3'!$H$3:$P$174,5,FALSE),0)</f>
        <v>2</v>
      </c>
      <c r="I126" s="105">
        <f>IFERROR(VLOOKUP($B126,'[4]NUM8.3'!$H$3:$P$174,6,FALSE),0)</f>
        <v>6</v>
      </c>
      <c r="J126" s="105">
        <f>IFERROR(VLOOKUP($B126,'[4]NUM8.3'!$H$3:$P$174,7,FALSE),0)</f>
        <v>2</v>
      </c>
      <c r="K126" s="105">
        <f>IFERROR(VLOOKUP($B126,'[4]NUM8.3'!$H$3:$P$174,8,FALSE),0)</f>
        <v>2</v>
      </c>
      <c r="L126" s="93"/>
      <c r="M126" s="93"/>
      <c r="N126" s="93"/>
      <c r="O126" s="93"/>
      <c r="P126" s="94"/>
      <c r="Q126" s="15">
        <f t="shared" si="33"/>
        <v>42</v>
      </c>
      <c r="R126" s="404"/>
      <c r="S126" s="405"/>
    </row>
    <row r="127" spans="1:19" ht="15" thickBot="1" x14ac:dyDescent="0.25">
      <c r="A127" s="94" t="s">
        <v>161</v>
      </c>
      <c r="B127" s="184" t="s">
        <v>153</v>
      </c>
      <c r="C127" s="59"/>
      <c r="D127" s="59"/>
      <c r="E127" s="105">
        <f>IFERROR(VLOOKUP($B127,'[4]NUM8.3'!$H$3:$P$174,2,FALSE),0)</f>
        <v>4</v>
      </c>
      <c r="F127" s="105">
        <f>IFERROR(VLOOKUP($B127,'[4]NUM8.3'!$H$3:$P$174,3,FALSE),0)</f>
        <v>2</v>
      </c>
      <c r="G127" s="105">
        <f>IFERROR(VLOOKUP($B127,'[4]NUM8.3'!$H$3:$P$174,4,FALSE),0)</f>
        <v>10</v>
      </c>
      <c r="H127" s="105">
        <f>IFERROR(VLOOKUP($B127,'[4]NUM8.3'!$H$3:$P$174,5,FALSE),0)</f>
        <v>5</v>
      </c>
      <c r="I127" s="105">
        <f>IFERROR(VLOOKUP($B127,'[4]NUM8.3'!$H$3:$P$174,6,FALSE),0)</f>
        <v>6</v>
      </c>
      <c r="J127" s="105">
        <f>IFERROR(VLOOKUP($B127,'[4]NUM8.3'!$H$3:$P$174,7,FALSE),0)</f>
        <v>1</v>
      </c>
      <c r="K127" s="105">
        <f>IFERROR(VLOOKUP($B127,'[4]NUM8.3'!$H$3:$P$174,8,FALSE),0)</f>
        <v>7</v>
      </c>
      <c r="L127" s="93"/>
      <c r="M127" s="93"/>
      <c r="N127" s="93"/>
      <c r="O127" s="93"/>
      <c r="P127" s="94"/>
      <c r="Q127" s="15">
        <f t="shared" si="33"/>
        <v>35</v>
      </c>
      <c r="R127" s="404"/>
      <c r="S127" s="405"/>
    </row>
    <row r="128" spans="1:19" ht="15" thickBot="1" x14ac:dyDescent="0.25">
      <c r="A128" s="94" t="s">
        <v>161</v>
      </c>
      <c r="B128" s="184" t="s">
        <v>154</v>
      </c>
      <c r="C128" s="59"/>
      <c r="D128" s="59"/>
      <c r="E128" s="105">
        <f>IFERROR(VLOOKUP($B128,'[4]NUM8.3'!$H$3:$P$174,2,FALSE),0)</f>
        <v>0</v>
      </c>
      <c r="F128" s="105">
        <f>IFERROR(VLOOKUP($B128,'[4]NUM8.3'!$H$3:$P$174,3,FALSE),0)</f>
        <v>3</v>
      </c>
      <c r="G128" s="105">
        <f>IFERROR(VLOOKUP($B128,'[4]NUM8.3'!$H$3:$P$174,4,FALSE),0)</f>
        <v>24</v>
      </c>
      <c r="H128" s="105">
        <f>IFERROR(VLOOKUP($B128,'[4]NUM8.3'!$H$3:$P$174,5,FALSE),0)</f>
        <v>11</v>
      </c>
      <c r="I128" s="105">
        <f>IFERROR(VLOOKUP($B128,'[4]NUM8.3'!$H$3:$P$174,6,FALSE),0)</f>
        <v>0</v>
      </c>
      <c r="J128" s="105">
        <f>IFERROR(VLOOKUP($B128,'[4]NUM8.3'!$H$3:$P$174,7,FALSE),0)</f>
        <v>13</v>
      </c>
      <c r="K128" s="105">
        <f>IFERROR(VLOOKUP($B128,'[4]NUM8.3'!$H$3:$P$174,8,FALSE),0)</f>
        <v>6</v>
      </c>
      <c r="L128" s="93"/>
      <c r="M128" s="93"/>
      <c r="N128" s="93"/>
      <c r="O128" s="93"/>
      <c r="P128" s="94"/>
      <c r="Q128" s="15">
        <f t="shared" si="33"/>
        <v>57</v>
      </c>
      <c r="R128" s="404"/>
      <c r="S128" s="405"/>
    </row>
    <row r="129" spans="1:19" ht="15" thickBot="1" x14ac:dyDescent="0.25">
      <c r="A129" s="94" t="s">
        <v>161</v>
      </c>
      <c r="B129" s="184" t="s">
        <v>155</v>
      </c>
      <c r="C129" s="59"/>
      <c r="D129" s="59"/>
      <c r="E129" s="105">
        <f>IFERROR(VLOOKUP($B129,'[4]NUM8.3'!$H$3:$P$174,2,FALSE),0)</f>
        <v>1</v>
      </c>
      <c r="F129" s="105">
        <f>IFERROR(VLOOKUP($B129,'[4]NUM8.3'!$H$3:$P$174,3,FALSE),0)</f>
        <v>2</v>
      </c>
      <c r="G129" s="105">
        <f>IFERROR(VLOOKUP($B129,'[4]NUM8.3'!$H$3:$P$174,4,FALSE),0)</f>
        <v>0</v>
      </c>
      <c r="H129" s="105">
        <f>IFERROR(VLOOKUP($B129,'[4]NUM8.3'!$H$3:$P$174,5,FALSE),0)</f>
        <v>0</v>
      </c>
      <c r="I129" s="105">
        <f>IFERROR(VLOOKUP($B129,'[4]NUM8.3'!$H$3:$P$174,6,FALSE),0)</f>
        <v>0</v>
      </c>
      <c r="J129" s="105">
        <f>IFERROR(VLOOKUP($B129,'[4]NUM8.3'!$H$3:$P$174,7,FALSE),0)</f>
        <v>0</v>
      </c>
      <c r="K129" s="105">
        <f>IFERROR(VLOOKUP($B129,'[4]NUM8.3'!$H$3:$P$174,8,FALSE),0)</f>
        <v>3</v>
      </c>
      <c r="L129" s="93"/>
      <c r="M129" s="93"/>
      <c r="N129" s="93"/>
      <c r="O129" s="93"/>
      <c r="P129" s="94"/>
      <c r="Q129" s="15">
        <f t="shared" si="33"/>
        <v>6</v>
      </c>
      <c r="R129" s="404"/>
      <c r="S129" s="405"/>
    </row>
    <row r="130" spans="1:19" ht="15" thickBot="1" x14ac:dyDescent="0.25">
      <c r="A130" s="94" t="s">
        <v>161</v>
      </c>
      <c r="B130" s="184" t="s">
        <v>156</v>
      </c>
      <c r="C130" s="59"/>
      <c r="D130" s="59"/>
      <c r="E130" s="105">
        <f>IFERROR(VLOOKUP($B130,'[4]NUM8.3'!$H$3:$P$174,2,FALSE),0)</f>
        <v>6</v>
      </c>
      <c r="F130" s="105">
        <f>IFERROR(VLOOKUP($B130,'[4]NUM8.3'!$H$3:$P$174,3,FALSE),0)</f>
        <v>7</v>
      </c>
      <c r="G130" s="105">
        <f>IFERROR(VLOOKUP($B130,'[4]NUM8.3'!$H$3:$P$174,4,FALSE),0)</f>
        <v>11</v>
      </c>
      <c r="H130" s="105">
        <f>IFERROR(VLOOKUP($B130,'[4]NUM8.3'!$H$3:$P$174,5,FALSE),0)</f>
        <v>4</v>
      </c>
      <c r="I130" s="105">
        <f>IFERROR(VLOOKUP($B130,'[4]NUM8.3'!$H$3:$P$174,6,FALSE),0)</f>
        <v>12</v>
      </c>
      <c r="J130" s="105">
        <f>IFERROR(VLOOKUP($B130,'[4]NUM8.3'!$H$3:$P$174,7,FALSE),0)</f>
        <v>14</v>
      </c>
      <c r="K130" s="105">
        <f>IFERROR(VLOOKUP($B130,'[4]NUM8.3'!$H$3:$P$174,8,FALSE),0)</f>
        <v>1</v>
      </c>
      <c r="L130" s="93"/>
      <c r="M130" s="93"/>
      <c r="N130" s="93"/>
      <c r="O130" s="93"/>
      <c r="P130" s="94"/>
      <c r="Q130" s="15">
        <f t="shared" si="33"/>
        <v>55</v>
      </c>
      <c r="R130" s="404"/>
      <c r="S130" s="405"/>
    </row>
    <row r="131" spans="1:19" ht="15" thickBot="1" x14ac:dyDescent="0.25">
      <c r="A131" s="94" t="s">
        <v>161</v>
      </c>
      <c r="B131" s="184" t="s">
        <v>157</v>
      </c>
      <c r="C131" s="59"/>
      <c r="D131" s="59"/>
      <c r="E131" s="105">
        <f>IFERROR(VLOOKUP($B131,'[4]NUM8.3'!$H$3:$P$174,2,FALSE),0)</f>
        <v>22</v>
      </c>
      <c r="F131" s="105">
        <f>IFERROR(VLOOKUP($B131,'[4]NUM8.3'!$H$3:$P$174,3,FALSE),0)</f>
        <v>18</v>
      </c>
      <c r="G131" s="105">
        <f>IFERROR(VLOOKUP($B131,'[4]NUM8.3'!$H$3:$P$174,4,FALSE),0)</f>
        <v>17</v>
      </c>
      <c r="H131" s="105">
        <f>IFERROR(VLOOKUP($B131,'[4]NUM8.3'!$H$3:$P$174,5,FALSE),0)</f>
        <v>5</v>
      </c>
      <c r="I131" s="105">
        <f>IFERROR(VLOOKUP($B131,'[4]NUM8.3'!$H$3:$P$174,6,FALSE),0)</f>
        <v>16</v>
      </c>
      <c r="J131" s="105">
        <f>IFERROR(VLOOKUP($B131,'[4]NUM8.3'!$H$3:$P$174,7,FALSE),0)</f>
        <v>2</v>
      </c>
      <c r="K131" s="105">
        <f>IFERROR(VLOOKUP($B131,'[4]NUM8.3'!$H$3:$P$174,8,FALSE),0)</f>
        <v>9</v>
      </c>
      <c r="L131" s="93"/>
      <c r="M131" s="93"/>
      <c r="N131" s="93"/>
      <c r="O131" s="93"/>
      <c r="P131" s="94"/>
      <c r="Q131" s="15">
        <f t="shared" si="33"/>
        <v>89</v>
      </c>
      <c r="R131" s="404"/>
      <c r="S131" s="405"/>
    </row>
    <row r="132" spans="1:19" ht="15" thickBot="1" x14ac:dyDescent="0.25">
      <c r="A132" s="94" t="s">
        <v>161</v>
      </c>
      <c r="B132" s="184" t="s">
        <v>158</v>
      </c>
      <c r="C132" s="59"/>
      <c r="D132" s="59"/>
      <c r="E132" s="105">
        <f>IFERROR(VLOOKUP($B132,'[4]NUM8.3'!$H$3:$P$174,2,FALSE),0)</f>
        <v>20</v>
      </c>
      <c r="F132" s="105">
        <f>IFERROR(VLOOKUP($B132,'[4]NUM8.3'!$H$3:$P$174,3,FALSE),0)</f>
        <v>10</v>
      </c>
      <c r="G132" s="105">
        <f>IFERROR(VLOOKUP($B132,'[4]NUM8.3'!$H$3:$P$174,4,FALSE),0)</f>
        <v>21</v>
      </c>
      <c r="H132" s="105">
        <f>IFERROR(VLOOKUP($B132,'[4]NUM8.3'!$H$3:$P$174,5,FALSE),0)</f>
        <v>20</v>
      </c>
      <c r="I132" s="105">
        <f>IFERROR(VLOOKUP($B132,'[4]NUM8.3'!$H$3:$P$174,6,FALSE),0)</f>
        <v>7</v>
      </c>
      <c r="J132" s="105">
        <f>IFERROR(VLOOKUP($B132,'[4]NUM8.3'!$H$3:$P$174,7,FALSE),0)</f>
        <v>10</v>
      </c>
      <c r="K132" s="105">
        <f>IFERROR(VLOOKUP($B132,'[4]NUM8.3'!$H$3:$P$174,8,FALSE),0)</f>
        <v>18</v>
      </c>
      <c r="L132" s="93"/>
      <c r="M132" s="93"/>
      <c r="N132" s="93"/>
      <c r="O132" s="93"/>
      <c r="P132" s="94"/>
      <c r="Q132" s="15">
        <f t="shared" si="33"/>
        <v>106</v>
      </c>
      <c r="R132" s="404"/>
      <c r="S132" s="405"/>
    </row>
    <row r="133" spans="1:19" ht="15" thickBot="1" x14ac:dyDescent="0.25">
      <c r="A133" s="94" t="s">
        <v>161</v>
      </c>
      <c r="B133" s="184" t="s">
        <v>159</v>
      </c>
      <c r="C133" s="59"/>
      <c r="D133" s="59"/>
      <c r="E133" s="105">
        <f>IFERROR(VLOOKUP($B133,'[4]NUM8.3'!$H$3:$P$174,2,FALSE),0)</f>
        <v>7</v>
      </c>
      <c r="F133" s="105">
        <f>IFERROR(VLOOKUP($B133,'[4]NUM8.3'!$H$3:$P$174,3,FALSE),0)</f>
        <v>0</v>
      </c>
      <c r="G133" s="105">
        <f>IFERROR(VLOOKUP($B133,'[4]NUM8.3'!$H$3:$P$174,4,FALSE),0)</f>
        <v>6</v>
      </c>
      <c r="H133" s="105">
        <f>IFERROR(VLOOKUP($B133,'[4]NUM8.3'!$H$3:$P$174,5,FALSE),0)</f>
        <v>5</v>
      </c>
      <c r="I133" s="105">
        <f>IFERROR(VLOOKUP($B133,'[4]NUM8.3'!$H$3:$P$174,6,FALSE),0)</f>
        <v>4</v>
      </c>
      <c r="J133" s="105">
        <f>IFERROR(VLOOKUP($B133,'[4]NUM8.3'!$H$3:$P$174,7,FALSE),0)</f>
        <v>0</v>
      </c>
      <c r="K133" s="105">
        <f>IFERROR(VLOOKUP($B133,'[4]NUM8.3'!$H$3:$P$174,8,FALSE),0)</f>
        <v>8</v>
      </c>
      <c r="L133" s="93"/>
      <c r="M133" s="93"/>
      <c r="N133" s="93"/>
      <c r="O133" s="93"/>
      <c r="P133" s="94"/>
      <c r="Q133" s="15">
        <f t="shared" si="33"/>
        <v>30</v>
      </c>
      <c r="R133" s="404"/>
      <c r="S133" s="405"/>
    </row>
    <row r="134" spans="1:19" ht="15" thickBot="1" x14ac:dyDescent="0.25">
      <c r="A134" s="94" t="s">
        <v>161</v>
      </c>
      <c r="B134" s="184" t="s">
        <v>160</v>
      </c>
      <c r="C134" s="59"/>
      <c r="D134" s="59"/>
      <c r="E134" s="105">
        <f>IFERROR(VLOOKUP($B134,'[4]NUM8.3'!$H$3:$P$174,2,FALSE),0)</f>
        <v>7</v>
      </c>
      <c r="F134" s="105">
        <f>IFERROR(VLOOKUP($B134,'[4]NUM8.3'!$H$3:$P$174,3,FALSE),0)</f>
        <v>11</v>
      </c>
      <c r="G134" s="105">
        <f>IFERROR(VLOOKUP($B134,'[4]NUM8.3'!$H$3:$P$174,4,FALSE),0)</f>
        <v>3</v>
      </c>
      <c r="H134" s="105">
        <f>IFERROR(VLOOKUP($B134,'[4]NUM8.3'!$H$3:$P$174,5,FALSE),0)</f>
        <v>0</v>
      </c>
      <c r="I134" s="105">
        <f>IFERROR(VLOOKUP($B134,'[4]NUM8.3'!$H$3:$P$174,6,FALSE),0)</f>
        <v>0</v>
      </c>
      <c r="J134" s="105">
        <f>IFERROR(VLOOKUP($B134,'[4]NUM8.3'!$H$3:$P$174,7,FALSE),0)</f>
        <v>4</v>
      </c>
      <c r="K134" s="105">
        <f>IFERROR(VLOOKUP($B134,'[4]NUM8.3'!$H$3:$P$174,8,FALSE),0)</f>
        <v>0</v>
      </c>
      <c r="L134" s="93"/>
      <c r="M134" s="93"/>
      <c r="N134" s="93"/>
      <c r="O134" s="93"/>
      <c r="P134" s="94"/>
      <c r="Q134" s="15">
        <f t="shared" si="33"/>
        <v>25</v>
      </c>
      <c r="R134" s="404"/>
      <c r="S134" s="405"/>
    </row>
    <row r="135" spans="1:19" s="61" customFormat="1" ht="15" thickBot="1" x14ac:dyDescent="0.25">
      <c r="A135" s="351" t="s">
        <v>183</v>
      </c>
      <c r="B135" s="352"/>
      <c r="C135" s="276">
        <f>+D135/Metas!N71</f>
        <v>1.0773966578715919</v>
      </c>
      <c r="D135" s="17">
        <f>+Q135/R135</f>
        <v>0.30427223050173868</v>
      </c>
      <c r="E135" s="12">
        <f>SUM(E122:E134)</f>
        <v>131</v>
      </c>
      <c r="F135" s="12">
        <f t="shared" ref="F135:P135" si="34">SUM(F122:F134)</f>
        <v>151</v>
      </c>
      <c r="G135" s="12">
        <f t="shared" si="34"/>
        <v>295</v>
      </c>
      <c r="H135" s="12">
        <f t="shared" si="34"/>
        <v>166</v>
      </c>
      <c r="I135" s="12">
        <f t="shared" ref="I135:J135" si="35">SUM(I122:I134)</f>
        <v>175</v>
      </c>
      <c r="J135" s="12">
        <f t="shared" si="35"/>
        <v>175</v>
      </c>
      <c r="K135" s="12">
        <f t="shared" ref="K135" si="36">SUM(K122:K134)</f>
        <v>132</v>
      </c>
      <c r="L135" s="12">
        <f t="shared" si="34"/>
        <v>0</v>
      </c>
      <c r="M135" s="12">
        <f t="shared" si="34"/>
        <v>0</v>
      </c>
      <c r="N135" s="12">
        <f t="shared" si="34"/>
        <v>0</v>
      </c>
      <c r="O135" s="12">
        <f t="shared" si="34"/>
        <v>0</v>
      </c>
      <c r="P135" s="12">
        <f t="shared" si="34"/>
        <v>0</v>
      </c>
      <c r="Q135" s="12">
        <f>SUM(Q122:Q134)</f>
        <v>1225</v>
      </c>
      <c r="R135" s="410">
        <v>4026</v>
      </c>
      <c r="S135" s="411"/>
    </row>
    <row r="136" spans="1:19" ht="15" thickBot="1" x14ac:dyDescent="0.25">
      <c r="A136" s="94" t="s">
        <v>166</v>
      </c>
      <c r="B136" s="184" t="s">
        <v>162</v>
      </c>
      <c r="C136" s="59"/>
      <c r="D136" s="59"/>
      <c r="E136" s="105">
        <f>IFERROR(VLOOKUP($B136,'[4]NUM8.3'!$H$3:$P$174,2,FALSE),0)</f>
        <v>59</v>
      </c>
      <c r="F136" s="105">
        <f>IFERROR(VLOOKUP($B136,'[4]NUM8.3'!$H$3:$P$174,3,FALSE),0)</f>
        <v>34</v>
      </c>
      <c r="G136" s="105">
        <f>IFERROR(VLOOKUP($B136,'[4]NUM8.3'!$H$3:$P$174,4,FALSE),0)</f>
        <v>72</v>
      </c>
      <c r="H136" s="105">
        <f>IFERROR(VLOOKUP($B136,'[4]NUM8.3'!$H$3:$P$174,5,FALSE),0)</f>
        <v>26</v>
      </c>
      <c r="I136" s="105">
        <f>IFERROR(VLOOKUP($B136,'[4]NUM8.3'!$H$3:$P$174,6,FALSE),0)</f>
        <v>48</v>
      </c>
      <c r="J136" s="105">
        <f>IFERROR(VLOOKUP($B136,'[4]NUM8.3'!$H$3:$P$174,7,FALSE),0)</f>
        <v>73</v>
      </c>
      <c r="K136" s="105">
        <f>IFERROR(VLOOKUP($B136,'[4]NUM8.3'!$H$3:$P$174,8,FALSE),0)</f>
        <v>67</v>
      </c>
      <c r="L136" s="93"/>
      <c r="M136" s="93"/>
      <c r="N136" s="93"/>
      <c r="O136" s="93"/>
      <c r="P136" s="94"/>
      <c r="Q136" s="15">
        <f>SUM(E136:P136)</f>
        <v>379</v>
      </c>
      <c r="R136" s="404"/>
      <c r="S136" s="405"/>
    </row>
    <row r="137" spans="1:19" ht="15" thickBot="1" x14ac:dyDescent="0.25">
      <c r="A137" s="94" t="s">
        <v>166</v>
      </c>
      <c r="B137" s="184" t="s">
        <v>163</v>
      </c>
      <c r="C137" s="59"/>
      <c r="D137" s="59"/>
      <c r="E137" s="105">
        <f>IFERROR(VLOOKUP($B137,'[4]NUM8.3'!$H$3:$P$174,2,FALSE),0)</f>
        <v>15</v>
      </c>
      <c r="F137" s="105">
        <f>IFERROR(VLOOKUP($B137,'[4]NUM8.3'!$H$3:$P$174,3,FALSE),0)</f>
        <v>11</v>
      </c>
      <c r="G137" s="105">
        <f>IFERROR(VLOOKUP($B137,'[4]NUM8.3'!$H$3:$P$174,4,FALSE),0)</f>
        <v>19</v>
      </c>
      <c r="H137" s="105">
        <f>IFERROR(VLOOKUP($B137,'[4]NUM8.3'!$H$3:$P$174,5,FALSE),0)</f>
        <v>4</v>
      </c>
      <c r="I137" s="105">
        <f>IFERROR(VLOOKUP($B137,'[4]NUM8.3'!$H$3:$P$174,6,FALSE),0)</f>
        <v>11</v>
      </c>
      <c r="J137" s="105">
        <f>IFERROR(VLOOKUP($B137,'[4]NUM8.3'!$H$3:$P$174,7,FALSE),0)</f>
        <v>5</v>
      </c>
      <c r="K137" s="105">
        <f>IFERROR(VLOOKUP($B137,'[4]NUM8.3'!$H$3:$P$174,8,FALSE),0)</f>
        <v>22</v>
      </c>
      <c r="L137" s="93"/>
      <c r="M137" s="93"/>
      <c r="N137" s="93"/>
      <c r="O137" s="93"/>
      <c r="P137" s="94"/>
      <c r="Q137" s="15">
        <f>SUM(E137:P137)</f>
        <v>87</v>
      </c>
      <c r="R137" s="404"/>
      <c r="S137" s="405"/>
    </row>
    <row r="138" spans="1:19" ht="15" thickBot="1" x14ac:dyDescent="0.25">
      <c r="A138" s="94" t="s">
        <v>166</v>
      </c>
      <c r="B138" s="184" t="s">
        <v>164</v>
      </c>
      <c r="C138" s="59"/>
      <c r="D138" s="59"/>
      <c r="E138" s="105">
        <f>IFERROR(VLOOKUP($B138,'[4]NUM8.3'!$H$3:$P$174,2,FALSE),0)</f>
        <v>0</v>
      </c>
      <c r="F138" s="105">
        <f>IFERROR(VLOOKUP($B138,'[4]NUM8.3'!$H$3:$P$174,3,FALSE),0)</f>
        <v>2</v>
      </c>
      <c r="G138" s="105">
        <f>IFERROR(VLOOKUP($B138,'[4]NUM8.3'!$H$3:$P$174,4,FALSE),0)</f>
        <v>0</v>
      </c>
      <c r="H138" s="105">
        <f>IFERROR(VLOOKUP($B138,'[4]NUM8.3'!$H$3:$P$174,5,FALSE),0)</f>
        <v>0</v>
      </c>
      <c r="I138" s="105">
        <f>IFERROR(VLOOKUP($B138,'[4]NUM8.3'!$H$3:$P$174,6,FALSE),0)</f>
        <v>0</v>
      </c>
      <c r="J138" s="105">
        <f>IFERROR(VLOOKUP($B138,'[4]NUM8.3'!$H$3:$P$174,7,FALSE),0)</f>
        <v>0</v>
      </c>
      <c r="K138" s="105">
        <f>IFERROR(VLOOKUP($B138,'[4]NUM8.3'!$H$3:$P$174,8,FALSE),0)</f>
        <v>0</v>
      </c>
      <c r="L138" s="93"/>
      <c r="M138" s="93"/>
      <c r="N138" s="93"/>
      <c r="O138" s="93"/>
      <c r="P138" s="94"/>
      <c r="Q138" s="15">
        <f>SUM(E138:P138)</f>
        <v>2</v>
      </c>
      <c r="R138" s="404"/>
      <c r="S138" s="405"/>
    </row>
    <row r="139" spans="1:19" ht="15" thickBot="1" x14ac:dyDescent="0.25">
      <c r="A139" s="94" t="s">
        <v>166</v>
      </c>
      <c r="B139" s="184" t="s">
        <v>165</v>
      </c>
      <c r="C139" s="59"/>
      <c r="D139" s="59"/>
      <c r="E139" s="105">
        <f>IFERROR(VLOOKUP($B139,'[4]NUM8.3'!$H$3:$P$174,2,FALSE),0)</f>
        <v>0</v>
      </c>
      <c r="F139" s="105">
        <f>IFERROR(VLOOKUP($B139,'[4]NUM8.3'!$H$3:$P$174,3,FALSE),0)</f>
        <v>0</v>
      </c>
      <c r="G139" s="105">
        <f>IFERROR(VLOOKUP($B139,'[4]NUM8.3'!$H$3:$P$174,4,FALSE),0)</f>
        <v>0</v>
      </c>
      <c r="H139" s="105">
        <f>IFERROR(VLOOKUP($B139,'[4]NUM8.3'!$H$3:$P$174,5,FALSE),0)</f>
        <v>0</v>
      </c>
      <c r="I139" s="105">
        <f>IFERROR(VLOOKUP($B139,'[4]NUM8.3'!$H$3:$P$174,6,FALSE),0)</f>
        <v>6</v>
      </c>
      <c r="J139" s="105">
        <f>IFERROR(VLOOKUP($B139,'[4]NUM8.3'!$H$3:$P$174,7,FALSE),0)</f>
        <v>1</v>
      </c>
      <c r="K139" s="105">
        <f>IFERROR(VLOOKUP($B139,'[4]NUM8.3'!$H$3:$P$174,8,FALSE),0)</f>
        <v>0</v>
      </c>
      <c r="L139" s="93"/>
      <c r="M139" s="93"/>
      <c r="N139" s="93"/>
      <c r="O139" s="93"/>
      <c r="P139" s="94"/>
      <c r="Q139" s="15">
        <f>SUM(E139:P139)</f>
        <v>7</v>
      </c>
      <c r="R139" s="404"/>
      <c r="S139" s="405"/>
    </row>
    <row r="140" spans="1:19" s="61" customFormat="1" ht="15" thickBot="1" x14ac:dyDescent="0.25">
      <c r="A140" s="351" t="s">
        <v>184</v>
      </c>
      <c r="B140" s="352"/>
      <c r="C140" s="276">
        <f>+D140/Metas!N73</f>
        <v>1.3361462728551337</v>
      </c>
      <c r="D140" s="17">
        <f>+Q140/R140</f>
        <v>0.30025284450063211</v>
      </c>
      <c r="E140" s="12">
        <f>SUM(E136:E139)</f>
        <v>74</v>
      </c>
      <c r="F140" s="12">
        <f t="shared" ref="F140:P140" si="37">SUM(F136:F139)</f>
        <v>47</v>
      </c>
      <c r="G140" s="12">
        <f t="shared" si="37"/>
        <v>91</v>
      </c>
      <c r="H140" s="12">
        <f t="shared" si="37"/>
        <v>30</v>
      </c>
      <c r="I140" s="12">
        <f t="shared" ref="I140:J140" si="38">SUM(I136:I139)</f>
        <v>65</v>
      </c>
      <c r="J140" s="12">
        <f t="shared" si="38"/>
        <v>79</v>
      </c>
      <c r="K140" s="12">
        <f t="shared" ref="K140" si="39">SUM(K136:K139)</f>
        <v>89</v>
      </c>
      <c r="L140" s="12">
        <f t="shared" si="37"/>
        <v>0</v>
      </c>
      <c r="M140" s="12">
        <f t="shared" si="37"/>
        <v>0</v>
      </c>
      <c r="N140" s="12">
        <f t="shared" si="37"/>
        <v>0</v>
      </c>
      <c r="O140" s="12">
        <f t="shared" si="37"/>
        <v>0</v>
      </c>
      <c r="P140" s="12">
        <f t="shared" si="37"/>
        <v>0</v>
      </c>
      <c r="Q140" s="12">
        <f>SUM(Q136:Q139)</f>
        <v>475</v>
      </c>
      <c r="R140" s="410">
        <v>1582</v>
      </c>
      <c r="S140" s="411"/>
    </row>
    <row r="141" spans="1:19" ht="15" thickBot="1" x14ac:dyDescent="0.25">
      <c r="A141" s="94" t="s">
        <v>174</v>
      </c>
      <c r="B141" s="184" t="s">
        <v>167</v>
      </c>
      <c r="C141" s="59"/>
      <c r="D141" s="59"/>
      <c r="E141" s="105">
        <f>IFERROR(VLOOKUP($B141,'[4]NUM8.3'!$H$3:$P$174,2,FALSE),0)</f>
        <v>0</v>
      </c>
      <c r="F141" s="105">
        <f>IFERROR(VLOOKUP($B141,'[4]NUM8.3'!$H$3:$P$174,3,FALSE),0)</f>
        <v>5</v>
      </c>
      <c r="G141" s="105">
        <f>IFERROR(VLOOKUP($B141,'[4]NUM8.3'!$H$3:$P$174,4,FALSE),0)</f>
        <v>31</v>
      </c>
      <c r="H141" s="105">
        <f>IFERROR(VLOOKUP($B141,'[4]NUM8.3'!$H$3:$P$174,5,FALSE),0)</f>
        <v>7</v>
      </c>
      <c r="I141" s="105">
        <f>IFERROR(VLOOKUP($B141,'[4]NUM8.3'!$H$3:$P$174,6,FALSE),0)</f>
        <v>5</v>
      </c>
      <c r="J141" s="105">
        <f>IFERROR(VLOOKUP($B141,'[4]NUM8.3'!$H$3:$P$174,7,FALSE),0)</f>
        <v>33</v>
      </c>
      <c r="K141" s="105">
        <f>IFERROR(VLOOKUP($B141,'[4]NUM8.3'!$H$3:$P$174,8,FALSE),0)</f>
        <v>0</v>
      </c>
      <c r="L141" s="93"/>
      <c r="M141" s="93"/>
      <c r="N141" s="93"/>
      <c r="O141" s="93"/>
      <c r="P141" s="94"/>
      <c r="Q141" s="15">
        <f t="shared" ref="Q141:Q147" si="40">SUM(E141:P141)</f>
        <v>81</v>
      </c>
      <c r="R141" s="404"/>
      <c r="S141" s="405"/>
    </row>
    <row r="142" spans="1:19" ht="15" thickBot="1" x14ac:dyDescent="0.25">
      <c r="A142" s="94" t="s">
        <v>174</v>
      </c>
      <c r="B142" s="184" t="s">
        <v>168</v>
      </c>
      <c r="C142" s="59"/>
      <c r="D142" s="59"/>
      <c r="E142" s="105">
        <f>IFERROR(VLOOKUP($B142,'[4]NUM8.3'!$H$3:$P$174,2,FALSE),0)</f>
        <v>0</v>
      </c>
      <c r="F142" s="105">
        <f>IFERROR(VLOOKUP($B142,'[4]NUM8.3'!$H$3:$P$174,3,FALSE),0)</f>
        <v>5</v>
      </c>
      <c r="G142" s="105">
        <f>IFERROR(VLOOKUP($B142,'[4]NUM8.3'!$H$3:$P$174,4,FALSE),0)</f>
        <v>0</v>
      </c>
      <c r="H142" s="105">
        <f>IFERROR(VLOOKUP($B142,'[4]NUM8.3'!$H$3:$P$174,5,FALSE),0)</f>
        <v>2</v>
      </c>
      <c r="I142" s="105">
        <f>IFERROR(VLOOKUP($B142,'[4]NUM8.3'!$H$3:$P$174,6,FALSE),0)</f>
        <v>0</v>
      </c>
      <c r="J142" s="105">
        <f>IFERROR(VLOOKUP($B142,'[4]NUM8.3'!$H$3:$P$174,7,FALSE),0)</f>
        <v>3</v>
      </c>
      <c r="K142" s="105">
        <f>IFERROR(VLOOKUP($B142,'[4]NUM8.3'!$H$3:$P$174,8,FALSE),0)</f>
        <v>3</v>
      </c>
      <c r="L142" s="93"/>
      <c r="M142" s="93"/>
      <c r="N142" s="93"/>
      <c r="O142" s="93"/>
      <c r="P142" s="94"/>
      <c r="Q142" s="15">
        <f t="shared" si="40"/>
        <v>13</v>
      </c>
      <c r="R142" s="404"/>
      <c r="S142" s="405"/>
    </row>
    <row r="143" spans="1:19" ht="15" thickBot="1" x14ac:dyDescent="0.25">
      <c r="A143" s="94" t="s">
        <v>174</v>
      </c>
      <c r="B143" s="184" t="s">
        <v>169</v>
      </c>
      <c r="C143" s="59"/>
      <c r="D143" s="59"/>
      <c r="E143" s="105">
        <f>IFERROR(VLOOKUP($B143,'[4]NUM8.3'!$H$3:$P$174,2,FALSE),0)</f>
        <v>7</v>
      </c>
      <c r="F143" s="105">
        <f>IFERROR(VLOOKUP($B143,'[4]NUM8.3'!$H$3:$P$174,3,FALSE),0)</f>
        <v>7</v>
      </c>
      <c r="G143" s="105">
        <f>IFERROR(VLOOKUP($B143,'[4]NUM8.3'!$H$3:$P$174,4,FALSE),0)</f>
        <v>9</v>
      </c>
      <c r="H143" s="105">
        <f>IFERROR(VLOOKUP($B143,'[4]NUM8.3'!$H$3:$P$174,5,FALSE),0)</f>
        <v>2</v>
      </c>
      <c r="I143" s="105">
        <f>IFERROR(VLOOKUP($B143,'[4]NUM8.3'!$H$3:$P$174,6,FALSE),0)</f>
        <v>3</v>
      </c>
      <c r="J143" s="105">
        <f>IFERROR(VLOOKUP($B143,'[4]NUM8.3'!$H$3:$P$174,7,FALSE),0)</f>
        <v>3</v>
      </c>
      <c r="K143" s="105">
        <f>IFERROR(VLOOKUP($B143,'[4]NUM8.3'!$H$3:$P$174,8,FALSE),0)</f>
        <v>11</v>
      </c>
      <c r="L143" s="93"/>
      <c r="M143" s="93"/>
      <c r="N143" s="93"/>
      <c r="O143" s="93"/>
      <c r="P143" s="94"/>
      <c r="Q143" s="15">
        <f t="shared" si="40"/>
        <v>42</v>
      </c>
      <c r="R143" s="404"/>
      <c r="S143" s="405"/>
    </row>
    <row r="144" spans="1:19" ht="15" thickBot="1" x14ac:dyDescent="0.25">
      <c r="A144" s="94" t="s">
        <v>174</v>
      </c>
      <c r="B144" s="184" t="s">
        <v>170</v>
      </c>
      <c r="C144" s="59"/>
      <c r="D144" s="59"/>
      <c r="E144" s="105">
        <f>IFERROR(VLOOKUP($B144,'[4]NUM8.3'!$H$3:$P$174,2,FALSE),0)</f>
        <v>5</v>
      </c>
      <c r="F144" s="105">
        <f>IFERROR(VLOOKUP($B144,'[4]NUM8.3'!$H$3:$P$174,3,FALSE),0)</f>
        <v>0</v>
      </c>
      <c r="G144" s="105">
        <f>IFERROR(VLOOKUP($B144,'[4]NUM8.3'!$H$3:$P$174,4,FALSE),0)</f>
        <v>6</v>
      </c>
      <c r="H144" s="105">
        <f>IFERROR(VLOOKUP($B144,'[4]NUM8.3'!$H$3:$P$174,5,FALSE),0)</f>
        <v>8</v>
      </c>
      <c r="I144" s="105">
        <f>IFERROR(VLOOKUP($B144,'[4]NUM8.3'!$H$3:$P$174,6,FALSE),0)</f>
        <v>1</v>
      </c>
      <c r="J144" s="105">
        <f>IFERROR(VLOOKUP($B144,'[4]NUM8.3'!$H$3:$P$174,7,FALSE),0)</f>
        <v>0</v>
      </c>
      <c r="K144" s="105">
        <f>IFERROR(VLOOKUP($B144,'[4]NUM8.3'!$H$3:$P$174,8,FALSE),0)</f>
        <v>5</v>
      </c>
      <c r="L144" s="93"/>
      <c r="M144" s="93"/>
      <c r="N144" s="93"/>
      <c r="O144" s="93"/>
      <c r="P144" s="94"/>
      <c r="Q144" s="15">
        <f t="shared" si="40"/>
        <v>25</v>
      </c>
      <c r="R144" s="404"/>
      <c r="S144" s="405"/>
    </row>
    <row r="145" spans="1:19" ht="15" thickBot="1" x14ac:dyDescent="0.25">
      <c r="A145" s="94" t="s">
        <v>174</v>
      </c>
      <c r="B145" s="184" t="s">
        <v>171</v>
      </c>
      <c r="C145" s="59"/>
      <c r="D145" s="59"/>
      <c r="E145" s="105">
        <f>IFERROR(VLOOKUP($B145,'[4]NUM8.3'!$H$3:$P$174,2,FALSE),0)</f>
        <v>2</v>
      </c>
      <c r="F145" s="105">
        <f>IFERROR(VLOOKUP($B145,'[4]NUM8.3'!$H$3:$P$174,3,FALSE),0)</f>
        <v>16</v>
      </c>
      <c r="G145" s="105">
        <f>IFERROR(VLOOKUP($B145,'[4]NUM8.3'!$H$3:$P$174,4,FALSE),0)</f>
        <v>7</v>
      </c>
      <c r="H145" s="105">
        <f>IFERROR(VLOOKUP($B145,'[4]NUM8.3'!$H$3:$P$174,5,FALSE),0)</f>
        <v>10</v>
      </c>
      <c r="I145" s="105">
        <f>IFERROR(VLOOKUP($B145,'[4]NUM8.3'!$H$3:$P$174,6,FALSE),0)</f>
        <v>3</v>
      </c>
      <c r="J145" s="105">
        <f>IFERROR(VLOOKUP($B145,'[4]NUM8.3'!$H$3:$P$174,7,FALSE),0)</f>
        <v>1</v>
      </c>
      <c r="K145" s="105">
        <f>IFERROR(VLOOKUP($B145,'[4]NUM8.3'!$H$3:$P$174,8,FALSE),0)</f>
        <v>8</v>
      </c>
      <c r="L145" s="93"/>
      <c r="M145" s="93"/>
      <c r="N145" s="93"/>
      <c r="O145" s="93"/>
      <c r="P145" s="94"/>
      <c r="Q145" s="15">
        <f t="shared" si="40"/>
        <v>47</v>
      </c>
      <c r="R145" s="404"/>
      <c r="S145" s="405"/>
    </row>
    <row r="146" spans="1:19" ht="15" thickBot="1" x14ac:dyDescent="0.25">
      <c r="A146" s="94" t="s">
        <v>174</v>
      </c>
      <c r="B146" s="184" t="s">
        <v>172</v>
      </c>
      <c r="C146" s="59"/>
      <c r="D146" s="59"/>
      <c r="E146" s="105">
        <f>IFERROR(VLOOKUP($B146,'[4]NUM8.3'!$H$3:$P$174,2,FALSE),0)</f>
        <v>0</v>
      </c>
      <c r="F146" s="105">
        <f>IFERROR(VLOOKUP($B146,'[4]NUM8.3'!$H$3:$P$174,3,FALSE),0)</f>
        <v>0</v>
      </c>
      <c r="G146" s="105">
        <f>IFERROR(VLOOKUP($B146,'[4]NUM8.3'!$H$3:$P$174,4,FALSE),0)</f>
        <v>3</v>
      </c>
      <c r="H146" s="105">
        <f>IFERROR(VLOOKUP($B146,'[4]NUM8.3'!$H$3:$P$174,5,FALSE),0)</f>
        <v>0</v>
      </c>
      <c r="I146" s="105">
        <f>IFERROR(VLOOKUP($B146,'[4]NUM8.3'!$H$3:$P$174,6,FALSE),0)</f>
        <v>12</v>
      </c>
      <c r="J146" s="105">
        <f>IFERROR(VLOOKUP($B146,'[4]NUM8.3'!$H$3:$P$174,7,FALSE),0)</f>
        <v>7</v>
      </c>
      <c r="K146" s="105">
        <f>IFERROR(VLOOKUP($B146,'[4]NUM8.3'!$H$3:$P$174,8,FALSE),0)</f>
        <v>0</v>
      </c>
      <c r="L146" s="93"/>
      <c r="M146" s="93"/>
      <c r="N146" s="93"/>
      <c r="O146" s="93"/>
      <c r="P146" s="94"/>
      <c r="Q146" s="15">
        <f t="shared" si="40"/>
        <v>22</v>
      </c>
      <c r="R146" s="404"/>
      <c r="S146" s="405"/>
    </row>
    <row r="147" spans="1:19" ht="15" thickBot="1" x14ac:dyDescent="0.25">
      <c r="A147" s="94" t="s">
        <v>174</v>
      </c>
      <c r="B147" s="184" t="s">
        <v>173</v>
      </c>
      <c r="C147" s="59"/>
      <c r="D147" s="59"/>
      <c r="E147" s="105">
        <f>IFERROR(VLOOKUP($B147,'[4]NUM8.3'!$H$3:$P$174,2,FALSE),0)</f>
        <v>1</v>
      </c>
      <c r="F147" s="105">
        <f>IFERROR(VLOOKUP($B147,'[4]NUM8.3'!$H$3:$P$174,3,FALSE),0)</f>
        <v>3</v>
      </c>
      <c r="G147" s="105">
        <f>IFERROR(VLOOKUP($B147,'[4]NUM8.3'!$H$3:$P$174,4,FALSE),0)</f>
        <v>1</v>
      </c>
      <c r="H147" s="105">
        <f>IFERROR(VLOOKUP($B147,'[4]NUM8.3'!$H$3:$P$174,5,FALSE),0)</f>
        <v>0</v>
      </c>
      <c r="I147" s="105">
        <f>IFERROR(VLOOKUP($B147,'[4]NUM8.3'!$H$3:$P$174,6,FALSE),0)</f>
        <v>5</v>
      </c>
      <c r="J147" s="105">
        <f>IFERROR(VLOOKUP($B147,'[4]NUM8.3'!$H$3:$P$174,7,FALSE),0)</f>
        <v>6</v>
      </c>
      <c r="K147" s="105">
        <f>IFERROR(VLOOKUP($B147,'[4]NUM8.3'!$H$3:$P$174,8,FALSE),0)</f>
        <v>7</v>
      </c>
      <c r="L147" s="93"/>
      <c r="M147" s="93"/>
      <c r="N147" s="93"/>
      <c r="O147" s="93"/>
      <c r="P147" s="94"/>
      <c r="Q147" s="15">
        <f t="shared" si="40"/>
        <v>23</v>
      </c>
      <c r="R147" s="404"/>
      <c r="S147" s="405"/>
    </row>
    <row r="148" spans="1:19" s="61" customFormat="1" ht="15" thickBot="1" x14ac:dyDescent="0.25">
      <c r="A148" s="351" t="s">
        <v>185</v>
      </c>
      <c r="B148" s="352"/>
      <c r="C148" s="276">
        <f>+D148/Metas!N74</f>
        <v>1.1145374449339207</v>
      </c>
      <c r="D148" s="17">
        <f>+Q148/R148</f>
        <v>0.31984829329962072</v>
      </c>
      <c r="E148" s="12">
        <f>SUM(E141:E147)</f>
        <v>15</v>
      </c>
      <c r="F148" s="12">
        <f t="shared" ref="F148:P148" si="41">SUM(F141:F147)</f>
        <v>36</v>
      </c>
      <c r="G148" s="12">
        <f t="shared" si="41"/>
        <v>57</v>
      </c>
      <c r="H148" s="12">
        <f t="shared" si="41"/>
        <v>29</v>
      </c>
      <c r="I148" s="12">
        <f t="shared" ref="I148:J148" si="42">SUM(I141:I147)</f>
        <v>29</v>
      </c>
      <c r="J148" s="12">
        <f t="shared" si="42"/>
        <v>53</v>
      </c>
      <c r="K148" s="12">
        <f t="shared" ref="K148" si="43">SUM(K141:K147)</f>
        <v>34</v>
      </c>
      <c r="L148" s="12">
        <f t="shared" si="41"/>
        <v>0</v>
      </c>
      <c r="M148" s="12">
        <f t="shared" si="41"/>
        <v>0</v>
      </c>
      <c r="N148" s="12">
        <f t="shared" si="41"/>
        <v>0</v>
      </c>
      <c r="O148" s="12">
        <f t="shared" si="41"/>
        <v>0</v>
      </c>
      <c r="P148" s="12">
        <f t="shared" si="41"/>
        <v>0</v>
      </c>
      <c r="Q148" s="12">
        <f>SUM(Q141:Q147)</f>
        <v>253</v>
      </c>
      <c r="R148" s="410">
        <v>791</v>
      </c>
      <c r="S148" s="411"/>
    </row>
    <row r="149" spans="1:19" x14ac:dyDescent="0.2">
      <c r="B149" s="112" t="s">
        <v>190</v>
      </c>
      <c r="C149" s="68"/>
      <c r="D149" s="226"/>
      <c r="E149" s="71">
        <f t="shared" ref="E149:R149" si="44">+E25+E37+E48+E62+E73+E79+E90+E108+E121+E135+E140+E148</f>
        <v>2821</v>
      </c>
      <c r="F149" s="71">
        <f t="shared" si="44"/>
        <v>2587</v>
      </c>
      <c r="G149" s="71">
        <f t="shared" si="44"/>
        <v>4067</v>
      </c>
      <c r="H149" s="65">
        <f t="shared" si="44"/>
        <v>2541</v>
      </c>
      <c r="I149" s="65">
        <f t="shared" ref="I149:J149" si="45">+I25+I37+I48+I62+I73+I79+I90+I108+I121+I135+I140+I148</f>
        <v>2931</v>
      </c>
      <c r="J149" s="65">
        <f t="shared" si="45"/>
        <v>3110</v>
      </c>
      <c r="K149" s="65">
        <f t="shared" ref="K149" si="46">+K25+K37+K48+K62+K73+K79+K90+K108+K121+K135+K140+K148</f>
        <v>2707</v>
      </c>
      <c r="L149" s="65">
        <f t="shared" si="44"/>
        <v>0</v>
      </c>
      <c r="M149" s="65">
        <f t="shared" si="44"/>
        <v>0</v>
      </c>
      <c r="N149" s="65">
        <f t="shared" si="44"/>
        <v>0</v>
      </c>
      <c r="O149" s="65">
        <f t="shared" si="44"/>
        <v>0</v>
      </c>
      <c r="P149" s="65">
        <f t="shared" si="44"/>
        <v>0</v>
      </c>
      <c r="Q149" s="71">
        <f t="shared" si="44"/>
        <v>20764</v>
      </c>
      <c r="R149" s="412">
        <f t="shared" si="44"/>
        <v>71166</v>
      </c>
      <c r="S149" s="412"/>
    </row>
    <row r="150" spans="1:19" x14ac:dyDescent="0.2">
      <c r="C150" s="69"/>
      <c r="D150" s="84"/>
    </row>
  </sheetData>
  <mergeCells count="157">
    <mergeCell ref="R149:S149"/>
    <mergeCell ref="R148:S148"/>
    <mergeCell ref="R146:S146"/>
    <mergeCell ref="R147:S147"/>
    <mergeCell ref="R142:S142"/>
    <mergeCell ref="R133:S133"/>
    <mergeCell ref="R143:S143"/>
    <mergeCell ref="R144:S144"/>
    <mergeCell ref="R145:S145"/>
    <mergeCell ref="R134:S134"/>
    <mergeCell ref="R136:S136"/>
    <mergeCell ref="R137:S137"/>
    <mergeCell ref="R138:S138"/>
    <mergeCell ref="R139:S139"/>
    <mergeCell ref="R140:S140"/>
    <mergeCell ref="R141:S141"/>
    <mergeCell ref="R135:S135"/>
    <mergeCell ref="R129:S129"/>
    <mergeCell ref="R130:S130"/>
    <mergeCell ref="R131:S131"/>
    <mergeCell ref="R132:S132"/>
    <mergeCell ref="R108:S108"/>
    <mergeCell ref="R125:S125"/>
    <mergeCell ref="R124:S124"/>
    <mergeCell ref="R113:S113"/>
    <mergeCell ref="R114:S114"/>
    <mergeCell ref="R115:S115"/>
    <mergeCell ref="R126:S126"/>
    <mergeCell ref="R127:S127"/>
    <mergeCell ref="R128:S128"/>
    <mergeCell ref="R118:S118"/>
    <mergeCell ref="R119:S119"/>
    <mergeCell ref="R120:S120"/>
    <mergeCell ref="R122:S122"/>
    <mergeCell ref="R123:S123"/>
    <mergeCell ref="R121:S121"/>
    <mergeCell ref="R116:S116"/>
    <mergeCell ref="R117:S117"/>
    <mergeCell ref="R109:S109"/>
    <mergeCell ref="R110:S110"/>
    <mergeCell ref="R111:S111"/>
    <mergeCell ref="R112:S112"/>
    <mergeCell ref="R102:S102"/>
    <mergeCell ref="R103:S103"/>
    <mergeCell ref="R104:S104"/>
    <mergeCell ref="R105:S105"/>
    <mergeCell ref="R106:S106"/>
    <mergeCell ref="R97:S97"/>
    <mergeCell ref="R98:S98"/>
    <mergeCell ref="R99:S99"/>
    <mergeCell ref="R100:S100"/>
    <mergeCell ref="R101:S101"/>
    <mergeCell ref="R92:S92"/>
    <mergeCell ref="R93:S93"/>
    <mergeCell ref="R94:S94"/>
    <mergeCell ref="R95:S95"/>
    <mergeCell ref="R96:S96"/>
    <mergeCell ref="R87:S87"/>
    <mergeCell ref="R88:S88"/>
    <mergeCell ref="R89:S89"/>
    <mergeCell ref="R91:S91"/>
    <mergeCell ref="R90:S90"/>
    <mergeCell ref="A135:B135"/>
    <mergeCell ref="A140:B140"/>
    <mergeCell ref="A148:B148"/>
    <mergeCell ref="A108:B108"/>
    <mergeCell ref="A121:B121"/>
    <mergeCell ref="R66:S66"/>
    <mergeCell ref="R72:S72"/>
    <mergeCell ref="R74:S74"/>
    <mergeCell ref="R75:S75"/>
    <mergeCell ref="R76:S76"/>
    <mergeCell ref="R67:S67"/>
    <mergeCell ref="R68:S68"/>
    <mergeCell ref="R69:S69"/>
    <mergeCell ref="R70:S70"/>
    <mergeCell ref="R86:S86"/>
    <mergeCell ref="R77:S77"/>
    <mergeCell ref="R78:S78"/>
    <mergeCell ref="R80:S80"/>
    <mergeCell ref="R81:S81"/>
    <mergeCell ref="R79:S79"/>
    <mergeCell ref="R71:S71"/>
    <mergeCell ref="R73:S73"/>
    <mergeCell ref="R82:S82"/>
    <mergeCell ref="R83:S83"/>
    <mergeCell ref="A48:B48"/>
    <mergeCell ref="R63:S63"/>
    <mergeCell ref="R64:S64"/>
    <mergeCell ref="R62:S62"/>
    <mergeCell ref="A62:B62"/>
    <mergeCell ref="R56:S56"/>
    <mergeCell ref="A73:B73"/>
    <mergeCell ref="A79:B79"/>
    <mergeCell ref="A90:B90"/>
    <mergeCell ref="R52:S52"/>
    <mergeCell ref="R53:S53"/>
    <mergeCell ref="R54:S54"/>
    <mergeCell ref="R48:S48"/>
    <mergeCell ref="R65:S65"/>
    <mergeCell ref="R59:S59"/>
    <mergeCell ref="R61:S61"/>
    <mergeCell ref="R84:S84"/>
    <mergeCell ref="R85:S85"/>
    <mergeCell ref="R38:S38"/>
    <mergeCell ref="R55:S55"/>
    <mergeCell ref="R57:S57"/>
    <mergeCell ref="R60:S60"/>
    <mergeCell ref="R51:S51"/>
    <mergeCell ref="R47:S47"/>
    <mergeCell ref="R58:S58"/>
    <mergeCell ref="R35:S35"/>
    <mergeCell ref="R50:S50"/>
    <mergeCell ref="R39:S39"/>
    <mergeCell ref="R40:S40"/>
    <mergeCell ref="R41:S41"/>
    <mergeCell ref="R49:S49"/>
    <mergeCell ref="R42:S42"/>
    <mergeCell ref="R43:S43"/>
    <mergeCell ref="R44:S44"/>
    <mergeCell ref="R45:S45"/>
    <mergeCell ref="R46:S46"/>
    <mergeCell ref="A25:B25"/>
    <mergeCell ref="R25:S25"/>
    <mergeCell ref="A37:B37"/>
    <mergeCell ref="R37:S37"/>
    <mergeCell ref="R26:S26"/>
    <mergeCell ref="R27:S27"/>
    <mergeCell ref="R28:S28"/>
    <mergeCell ref="R33:S33"/>
    <mergeCell ref="R34:S34"/>
    <mergeCell ref="R29:S29"/>
    <mergeCell ref="R20:S20"/>
    <mergeCell ref="R21:S21"/>
    <mergeCell ref="R22:S22"/>
    <mergeCell ref="R23:S23"/>
    <mergeCell ref="R24:S24"/>
    <mergeCell ref="R32:S32"/>
    <mergeCell ref="R30:S30"/>
    <mergeCell ref="R31:S31"/>
    <mergeCell ref="E1:S1"/>
    <mergeCell ref="R2:S9"/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</mergeCells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50"/>
  <sheetViews>
    <sheetView tabSelected="1"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3" style="94" bestFit="1" customWidth="1"/>
    <col min="2" max="2" width="36.7109375" style="94" bestFit="1" customWidth="1"/>
    <col min="3" max="3" width="14.42578125" style="58" customWidth="1"/>
    <col min="4" max="4" width="15" style="58" customWidth="1"/>
    <col min="5" max="6" width="9.7109375" style="71" bestFit="1" customWidth="1"/>
    <col min="7" max="7" width="9" style="71" bestFit="1" customWidth="1"/>
    <col min="8" max="8" width="7.140625" style="71" bestFit="1" customWidth="1"/>
    <col min="9" max="10" width="7.140625" style="71" customWidth="1"/>
    <col min="11" max="11" width="9" style="71" bestFit="1" customWidth="1"/>
    <col min="12" max="12" width="8.42578125" style="71" customWidth="1"/>
    <col min="13" max="13" width="8.5703125" style="71" customWidth="1"/>
    <col min="14" max="14" width="7.5703125" style="71" customWidth="1"/>
    <col min="15" max="15" width="7.85546875" style="71" customWidth="1"/>
    <col min="16" max="16" width="7.7109375" style="71" customWidth="1"/>
    <col min="17" max="17" width="9" style="71" bestFit="1" customWidth="1"/>
    <col min="18" max="23" width="9.5703125" style="71" customWidth="1"/>
    <col min="24" max="16384" width="11.42578125" style="58"/>
  </cols>
  <sheetData>
    <row r="1" spans="1:23" s="137" customFormat="1" ht="81.7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424" t="s">
        <v>37</v>
      </c>
      <c r="F1" s="425"/>
      <c r="G1" s="425"/>
      <c r="H1" s="425"/>
      <c r="I1" s="425"/>
      <c r="J1" s="425"/>
      <c r="K1" s="425"/>
      <c r="L1" s="425"/>
      <c r="M1" s="425"/>
      <c r="N1" s="425"/>
      <c r="O1" s="425"/>
      <c r="P1" s="425"/>
      <c r="Q1" s="425"/>
      <c r="R1" s="425"/>
      <c r="S1" s="425"/>
      <c r="T1" s="425"/>
      <c r="U1" s="425"/>
      <c r="V1" s="425"/>
      <c r="W1" s="425"/>
    </row>
    <row r="2" spans="1:23" s="137" customFormat="1" ht="15" customHeight="1" thickTop="1" x14ac:dyDescent="0.2">
      <c r="A2" s="354"/>
      <c r="B2" s="356"/>
      <c r="C2" s="323"/>
      <c r="D2" s="349"/>
      <c r="E2" s="336" t="s">
        <v>2</v>
      </c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416" t="s">
        <v>3</v>
      </c>
      <c r="S2" s="417"/>
      <c r="T2" s="417"/>
      <c r="U2" s="417"/>
      <c r="V2" s="417"/>
      <c r="W2" s="418"/>
    </row>
    <row r="3" spans="1:23" s="137" customFormat="1" ht="15" customHeight="1" x14ac:dyDescent="0.2">
      <c r="A3" s="354"/>
      <c r="B3" s="356"/>
      <c r="C3" s="323"/>
      <c r="D3" s="349"/>
      <c r="E3" s="338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419"/>
      <c r="S3" s="339"/>
      <c r="T3" s="339"/>
      <c r="U3" s="339"/>
      <c r="V3" s="339"/>
      <c r="W3" s="420"/>
    </row>
    <row r="4" spans="1:23" s="137" customFormat="1" ht="15" customHeight="1" x14ac:dyDescent="0.2">
      <c r="A4" s="354"/>
      <c r="B4" s="356"/>
      <c r="C4" s="323"/>
      <c r="D4" s="349"/>
      <c r="E4" s="338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419"/>
      <c r="S4" s="339"/>
      <c r="T4" s="339"/>
      <c r="U4" s="339"/>
      <c r="V4" s="339"/>
      <c r="W4" s="420"/>
    </row>
    <row r="5" spans="1:23" s="137" customFormat="1" ht="15" customHeight="1" x14ac:dyDescent="0.2">
      <c r="A5" s="354"/>
      <c r="B5" s="356"/>
      <c r="C5" s="323"/>
      <c r="D5" s="349"/>
      <c r="E5" s="338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419"/>
      <c r="S5" s="339"/>
      <c r="T5" s="339"/>
      <c r="U5" s="339"/>
      <c r="V5" s="339"/>
      <c r="W5" s="420"/>
    </row>
    <row r="6" spans="1:23" s="137" customFormat="1" ht="15" customHeight="1" x14ac:dyDescent="0.2">
      <c r="A6" s="354"/>
      <c r="B6" s="356"/>
      <c r="C6" s="323"/>
      <c r="D6" s="349"/>
      <c r="E6" s="338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419"/>
      <c r="S6" s="339"/>
      <c r="T6" s="339"/>
      <c r="U6" s="339"/>
      <c r="V6" s="339"/>
      <c r="W6" s="420"/>
    </row>
    <row r="7" spans="1:23" s="137" customFormat="1" ht="15" customHeight="1" x14ac:dyDescent="0.2">
      <c r="A7" s="354"/>
      <c r="B7" s="356"/>
      <c r="C7" s="323"/>
      <c r="D7" s="349"/>
      <c r="E7" s="338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419"/>
      <c r="S7" s="339"/>
      <c r="T7" s="339"/>
      <c r="U7" s="339"/>
      <c r="V7" s="339"/>
      <c r="W7" s="420"/>
    </row>
    <row r="8" spans="1:23" s="137" customFormat="1" ht="15" customHeight="1" x14ac:dyDescent="0.2">
      <c r="A8" s="354"/>
      <c r="B8" s="356"/>
      <c r="C8" s="323"/>
      <c r="D8" s="349"/>
      <c r="E8" s="338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419"/>
      <c r="S8" s="339"/>
      <c r="T8" s="339"/>
      <c r="U8" s="339"/>
      <c r="V8" s="339"/>
      <c r="W8" s="420"/>
    </row>
    <row r="9" spans="1:23" s="137" customFormat="1" ht="15.75" customHeight="1" thickBot="1" x14ac:dyDescent="0.25">
      <c r="A9" s="354"/>
      <c r="B9" s="356"/>
      <c r="C9" s="323"/>
      <c r="D9" s="349"/>
      <c r="E9" s="340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421"/>
      <c r="S9" s="422"/>
      <c r="T9" s="422"/>
      <c r="U9" s="422"/>
      <c r="V9" s="422"/>
      <c r="W9" s="423"/>
    </row>
    <row r="10" spans="1:23" s="137" customFormat="1" ht="57.75" customHeight="1" thickTop="1" thickBot="1" x14ac:dyDescent="0.25">
      <c r="A10" s="355"/>
      <c r="B10" s="324"/>
      <c r="C10" s="323"/>
      <c r="D10" s="350"/>
      <c r="E10" s="345" t="s">
        <v>38</v>
      </c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5"/>
      <c r="Q10" s="345"/>
      <c r="R10" s="413" t="s">
        <v>39</v>
      </c>
      <c r="S10" s="414"/>
      <c r="T10" s="414"/>
      <c r="U10" s="414"/>
      <c r="V10" s="414"/>
      <c r="W10" s="415"/>
    </row>
    <row r="11" spans="1:23" s="137" customFormat="1" ht="33.75" thickTop="1" thickBot="1" x14ac:dyDescent="0.25">
      <c r="A11" s="146"/>
      <c r="B11" s="146"/>
      <c r="C11" s="324"/>
      <c r="D11" s="140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7" t="s">
        <v>16</v>
      </c>
      <c r="R11" s="147" t="s">
        <v>295</v>
      </c>
      <c r="S11" s="148" t="s">
        <v>336</v>
      </c>
      <c r="T11" s="147" t="s">
        <v>17</v>
      </c>
      <c r="U11" s="148" t="s">
        <v>19</v>
      </c>
      <c r="V11" s="148" t="s">
        <v>21</v>
      </c>
      <c r="W11" s="151" t="s">
        <v>20</v>
      </c>
    </row>
    <row r="12" spans="1:23" ht="15" thickBot="1" x14ac:dyDescent="0.25">
      <c r="A12" s="94" t="s">
        <v>53</v>
      </c>
      <c r="B12" s="184" t="s">
        <v>40</v>
      </c>
      <c r="C12" s="59"/>
      <c r="D12" s="59"/>
      <c r="E12" s="105">
        <f>IFERROR(VLOOKUP($B12,[4]NUM9!$H$3:$P$167,2,FALSE),0)</f>
        <v>27</v>
      </c>
      <c r="F12" s="105">
        <f>IFERROR(VLOOKUP($B12,[4]NUM9!$H$3:$P$167,3,FALSE),0)</f>
        <v>10</v>
      </c>
      <c r="G12" s="105">
        <f>IFERROR(VLOOKUP($B12,[4]NUM9!$H$3:$P$167,4,FALSE),0)</f>
        <v>28</v>
      </c>
      <c r="H12" s="105">
        <f>IFERROR(VLOOKUP($B12,[4]NUM9!$H$3:$P$167,5,FALSE),0)</f>
        <v>22</v>
      </c>
      <c r="I12" s="105">
        <f>IFERROR(VLOOKUP($B12,[4]NUM9!$H$3:$P$167,6,FALSE),0)</f>
        <v>12</v>
      </c>
      <c r="J12" s="105">
        <f>IFERROR(VLOOKUP($B12,[4]NUM9!$H$3:$P$167,7,FALSE),0)</f>
        <v>19</v>
      </c>
      <c r="K12" s="105">
        <f>IFERROR(VLOOKUP($B12,[4]NUM9!$H$3:$P$167,8,FALSE),0)</f>
        <v>24</v>
      </c>
      <c r="L12" s="108"/>
      <c r="M12" s="108"/>
      <c r="N12" s="108"/>
      <c r="O12" s="108"/>
      <c r="P12" s="108"/>
      <c r="Q12" s="52">
        <f t="shared" ref="Q12:Q24" si="0">SUM(E12:P12)</f>
        <v>142</v>
      </c>
      <c r="R12" s="52">
        <f>IFERROR(VLOOKUP($B12,[2]DEN9!$H$3:$J$158,2,FALSE),0)</f>
        <v>242</v>
      </c>
      <c r="S12" s="53">
        <f>IFERROR(VLOOKUP($B12,[1]DEN9!$H$3:$J$158,2,FALSE),0)</f>
        <v>242</v>
      </c>
      <c r="T12" s="52">
        <f>IFERROR(VLOOKUP($B12,[4]DEN9!$H$3:$J$173,2,FALSE),0)</f>
        <v>271</v>
      </c>
      <c r="U12" s="129"/>
      <c r="V12" s="54"/>
      <c r="W12" s="150"/>
    </row>
    <row r="13" spans="1:23" ht="15" thickBot="1" x14ac:dyDescent="0.25">
      <c r="A13" s="94" t="s">
        <v>53</v>
      </c>
      <c r="B13" s="184" t="s">
        <v>41</v>
      </c>
      <c r="C13" s="59"/>
      <c r="D13" s="59"/>
      <c r="E13" s="105">
        <f>IFERROR(VLOOKUP($B13,[4]NUM9!$H$3:$P$167,2,FALSE),0)</f>
        <v>12</v>
      </c>
      <c r="F13" s="105">
        <f>IFERROR(VLOOKUP($B13,[4]NUM9!$H$3:$P$167,3,FALSE),0)</f>
        <v>29</v>
      </c>
      <c r="G13" s="105">
        <f>IFERROR(VLOOKUP($B13,[4]NUM9!$H$3:$P$167,4,FALSE),0)</f>
        <v>26</v>
      </c>
      <c r="H13" s="105">
        <f>IFERROR(VLOOKUP($B13,[4]NUM9!$H$3:$P$167,5,FALSE),0)</f>
        <v>15</v>
      </c>
      <c r="I13" s="105">
        <f>IFERROR(VLOOKUP($B13,[4]NUM9!$H$3:$P$167,6,FALSE),0)</f>
        <v>23</v>
      </c>
      <c r="J13" s="105">
        <f>IFERROR(VLOOKUP($B13,[4]NUM9!$H$3:$P$167,7,FALSE),0)</f>
        <v>19</v>
      </c>
      <c r="K13" s="105">
        <f>IFERROR(VLOOKUP($B13,[4]NUM9!$H$3:$P$167,8,FALSE),0)</f>
        <v>13</v>
      </c>
      <c r="L13" s="108"/>
      <c r="M13" s="108"/>
      <c r="N13" s="108"/>
      <c r="O13" s="108"/>
      <c r="P13" s="109"/>
      <c r="Q13" s="52">
        <f t="shared" si="0"/>
        <v>137</v>
      </c>
      <c r="R13" s="52">
        <f>IFERROR(VLOOKUP($B13,[2]DEN9!$H$3:$J$158,2,FALSE),0)</f>
        <v>261</v>
      </c>
      <c r="S13" s="53">
        <f>IFERROR(VLOOKUP($B13,[1]DEN9!$H$3:$J$158,2,FALSE),0)</f>
        <v>261</v>
      </c>
      <c r="T13" s="52">
        <f>IFERROR(VLOOKUP($B13,[4]DEN9!$H$3:$J$173,2,FALSE),0)</f>
        <v>261</v>
      </c>
      <c r="U13" s="129"/>
      <c r="V13" s="54"/>
      <c r="W13" s="55"/>
    </row>
    <row r="14" spans="1:23" ht="15" thickBot="1" x14ac:dyDescent="0.25">
      <c r="A14" s="94" t="s">
        <v>53</v>
      </c>
      <c r="B14" s="184" t="s">
        <v>42</v>
      </c>
      <c r="C14" s="59"/>
      <c r="D14" s="59"/>
      <c r="E14" s="105">
        <f>IFERROR(VLOOKUP($B14,[4]NUM9!$H$3:$P$167,2,FALSE),0)</f>
        <v>10</v>
      </c>
      <c r="F14" s="105">
        <f>IFERROR(VLOOKUP($B14,[4]NUM9!$H$3:$P$167,3,FALSE),0)</f>
        <v>16</v>
      </c>
      <c r="G14" s="105">
        <f>IFERROR(VLOOKUP($B14,[4]NUM9!$H$3:$P$167,4,FALSE),0)</f>
        <v>11</v>
      </c>
      <c r="H14" s="105">
        <f>IFERROR(VLOOKUP($B14,[4]NUM9!$H$3:$P$167,5,FALSE),0)</f>
        <v>52</v>
      </c>
      <c r="I14" s="105">
        <f>IFERROR(VLOOKUP($B14,[4]NUM9!$H$3:$P$167,6,FALSE),0)</f>
        <v>34</v>
      </c>
      <c r="J14" s="105">
        <f>IFERROR(VLOOKUP($B14,[4]NUM9!$H$3:$P$167,7,FALSE),0)</f>
        <v>34</v>
      </c>
      <c r="K14" s="105">
        <f>IFERROR(VLOOKUP($B14,[4]NUM9!$H$3:$P$167,8,FALSE),0)</f>
        <v>46</v>
      </c>
      <c r="L14" s="108"/>
      <c r="M14" s="108"/>
      <c r="N14" s="108"/>
      <c r="O14" s="108"/>
      <c r="P14" s="109"/>
      <c r="Q14" s="52">
        <f t="shared" si="0"/>
        <v>203</v>
      </c>
      <c r="R14" s="52">
        <f>IFERROR(VLOOKUP($B14,[2]DEN9!$H$3:$J$158,2,FALSE),0)</f>
        <v>396</v>
      </c>
      <c r="S14" s="53">
        <f>IFERROR(VLOOKUP($B14,[1]DEN9!$H$3:$J$158,2,FALSE),0)</f>
        <v>396</v>
      </c>
      <c r="T14" s="52">
        <f>IFERROR(VLOOKUP($B14,[4]DEN9!$H$3:$J$173,2,FALSE),0)</f>
        <v>363</v>
      </c>
      <c r="U14" s="129"/>
      <c r="V14" s="54"/>
      <c r="W14" s="55"/>
    </row>
    <row r="15" spans="1:23" ht="15" thickBot="1" x14ac:dyDescent="0.25">
      <c r="A15" s="94" t="s">
        <v>53</v>
      </c>
      <c r="B15" s="184" t="s">
        <v>43</v>
      </c>
      <c r="C15" s="59"/>
      <c r="D15" s="59"/>
      <c r="E15" s="105">
        <f>IFERROR(VLOOKUP($B15,[4]NUM9!$H$3:$P$167,2,FALSE),0)</f>
        <v>8</v>
      </c>
      <c r="F15" s="105">
        <f>IFERROR(VLOOKUP($B15,[4]NUM9!$H$3:$P$167,3,FALSE),0)</f>
        <v>7</v>
      </c>
      <c r="G15" s="105">
        <f>IFERROR(VLOOKUP($B15,[4]NUM9!$H$3:$P$167,4,FALSE),0)</f>
        <v>51</v>
      </c>
      <c r="H15" s="105">
        <f>IFERROR(VLOOKUP($B15,[4]NUM9!$H$3:$P$167,5,FALSE),0)</f>
        <v>24</v>
      </c>
      <c r="I15" s="105">
        <f>IFERROR(VLOOKUP($B15,[4]NUM9!$H$3:$P$167,6,FALSE),0)</f>
        <v>21</v>
      </c>
      <c r="J15" s="105">
        <f>IFERROR(VLOOKUP($B15,[4]NUM9!$H$3:$P$167,7,FALSE),0)</f>
        <v>19</v>
      </c>
      <c r="K15" s="105">
        <f>IFERROR(VLOOKUP($B15,[4]NUM9!$H$3:$P$167,8,FALSE),0)</f>
        <v>18</v>
      </c>
      <c r="L15" s="108"/>
      <c r="M15" s="108"/>
      <c r="N15" s="108"/>
      <c r="O15" s="108"/>
      <c r="P15" s="109"/>
      <c r="Q15" s="52">
        <f t="shared" si="0"/>
        <v>148</v>
      </c>
      <c r="R15" s="52">
        <f>IFERROR(VLOOKUP($B15,[2]DEN9!$H$3:$J$158,2,FALSE),0)</f>
        <v>328</v>
      </c>
      <c r="S15" s="53">
        <f>IFERROR(VLOOKUP($B15,[1]DEN9!$H$3:$J$158,2,FALSE),0)</f>
        <v>328</v>
      </c>
      <c r="T15" s="52">
        <f>IFERROR(VLOOKUP($B15,[4]DEN9!$H$3:$J$173,2,FALSE),0)</f>
        <v>300</v>
      </c>
      <c r="U15" s="129"/>
      <c r="V15" s="54"/>
      <c r="W15" s="55"/>
    </row>
    <row r="16" spans="1:23" ht="15" thickBot="1" x14ac:dyDescent="0.25">
      <c r="A16" s="94" t="s">
        <v>53</v>
      </c>
      <c r="B16" s="184" t="s">
        <v>44</v>
      </c>
      <c r="C16" s="62"/>
      <c r="D16" s="59"/>
      <c r="E16" s="105">
        <f>IFERROR(VLOOKUP($B16,[4]NUM9!$H$3:$P$167,2,FALSE),0)</f>
        <v>72</v>
      </c>
      <c r="F16" s="105">
        <f>IFERROR(VLOOKUP($B16,[4]NUM9!$H$3:$P$167,3,FALSE),0)</f>
        <v>12</v>
      </c>
      <c r="G16" s="105">
        <f>IFERROR(VLOOKUP($B16,[4]NUM9!$H$3:$P$167,4,FALSE),0)</f>
        <v>41</v>
      </c>
      <c r="H16" s="105">
        <f>IFERROR(VLOOKUP($B16,[4]NUM9!$H$3:$P$167,5,FALSE),0)</f>
        <v>43</v>
      </c>
      <c r="I16" s="105">
        <f>IFERROR(VLOOKUP($B16,[4]NUM9!$H$3:$P$167,6,FALSE),0)</f>
        <v>18</v>
      </c>
      <c r="J16" s="105">
        <f>IFERROR(VLOOKUP($B16,[4]NUM9!$H$3:$P$167,7,FALSE),0)</f>
        <v>17</v>
      </c>
      <c r="K16" s="105">
        <f>IFERROR(VLOOKUP($B16,[4]NUM9!$H$3:$P$167,8,FALSE),0)</f>
        <v>39</v>
      </c>
      <c r="L16" s="108"/>
      <c r="M16" s="108"/>
      <c r="N16" s="108"/>
      <c r="O16" s="108"/>
      <c r="P16" s="109"/>
      <c r="Q16" s="52">
        <f t="shared" si="0"/>
        <v>242</v>
      </c>
      <c r="R16" s="52">
        <f>IFERROR(VLOOKUP($B16,[2]DEN9!$H$3:$J$158,2,FALSE),0)</f>
        <v>340</v>
      </c>
      <c r="S16" s="53">
        <f>IFERROR(VLOOKUP($B16,[1]DEN9!$H$3:$J$158,2,FALSE),0)</f>
        <v>340</v>
      </c>
      <c r="T16" s="52">
        <f>IFERROR(VLOOKUP($B16,[4]DEN9!$H$3:$J$173,2,FALSE),0)</f>
        <v>354</v>
      </c>
      <c r="U16" s="129"/>
      <c r="V16" s="54"/>
      <c r="W16" s="55"/>
    </row>
    <row r="17" spans="1:23" ht="15" thickBot="1" x14ac:dyDescent="0.25">
      <c r="A17" s="94" t="s">
        <v>53</v>
      </c>
      <c r="B17" s="184" t="s">
        <v>45</v>
      </c>
      <c r="C17" s="59"/>
      <c r="D17" s="59"/>
      <c r="E17" s="105">
        <f>IFERROR(VLOOKUP($B17,[4]NUM9!$H$3:$P$167,2,FALSE),0)</f>
        <v>49</v>
      </c>
      <c r="F17" s="105">
        <f>IFERROR(VLOOKUP($B17,[4]NUM9!$H$3:$P$167,3,FALSE),0)</f>
        <v>40</v>
      </c>
      <c r="G17" s="105">
        <f>IFERROR(VLOOKUP($B17,[4]NUM9!$H$3:$P$167,4,FALSE),0)</f>
        <v>31</v>
      </c>
      <c r="H17" s="105">
        <f>IFERROR(VLOOKUP($B17,[4]NUM9!$H$3:$P$167,5,FALSE),0)</f>
        <v>28</v>
      </c>
      <c r="I17" s="105">
        <f>IFERROR(VLOOKUP($B17,[4]NUM9!$H$3:$P$167,6,FALSE),0)</f>
        <v>25</v>
      </c>
      <c r="J17" s="105">
        <f>IFERROR(VLOOKUP($B17,[4]NUM9!$H$3:$P$167,7,FALSE),0)</f>
        <v>22</v>
      </c>
      <c r="K17" s="105">
        <f>IFERROR(VLOOKUP($B17,[4]NUM9!$H$3:$P$167,8,FALSE),0)</f>
        <v>31</v>
      </c>
      <c r="L17" s="108"/>
      <c r="M17" s="108"/>
      <c r="N17" s="108"/>
      <c r="O17" s="108"/>
      <c r="P17" s="109"/>
      <c r="Q17" s="52">
        <f t="shared" si="0"/>
        <v>226</v>
      </c>
      <c r="R17" s="52">
        <f>IFERROR(VLOOKUP($B17,[2]DEN9!$H$3:$J$158,2,FALSE),0)</f>
        <v>433</v>
      </c>
      <c r="S17" s="53">
        <f>IFERROR(VLOOKUP($B17,[1]DEN9!$H$3:$J$158,2,FALSE),0)</f>
        <v>433</v>
      </c>
      <c r="T17" s="52">
        <f>IFERROR(VLOOKUP($B17,[4]DEN9!$H$3:$J$173,2,FALSE),0)</f>
        <v>405</v>
      </c>
      <c r="U17" s="129"/>
      <c r="V17" s="54"/>
      <c r="W17" s="55"/>
    </row>
    <row r="18" spans="1:23" ht="15" thickBot="1" x14ac:dyDescent="0.25">
      <c r="A18" s="94" t="s">
        <v>53</v>
      </c>
      <c r="B18" s="184" t="s">
        <v>46</v>
      </c>
      <c r="C18" s="59"/>
      <c r="D18" s="59"/>
      <c r="E18" s="105">
        <f>IFERROR(VLOOKUP($B18,[4]NUM9!$H$3:$P$167,2,FALSE),0)</f>
        <v>0</v>
      </c>
      <c r="F18" s="105">
        <f>IFERROR(VLOOKUP($B18,[4]NUM9!$H$3:$P$167,3,FALSE),0)</f>
        <v>4</v>
      </c>
      <c r="G18" s="105">
        <f>IFERROR(VLOOKUP($B18,[4]NUM9!$H$3:$P$167,4,FALSE),0)</f>
        <v>4</v>
      </c>
      <c r="H18" s="105">
        <f>IFERROR(VLOOKUP($B18,[4]NUM9!$H$3:$P$167,5,FALSE),0)</f>
        <v>5</v>
      </c>
      <c r="I18" s="105">
        <f>IFERROR(VLOOKUP($B18,[4]NUM9!$H$3:$P$167,6,FALSE),0)</f>
        <v>5</v>
      </c>
      <c r="J18" s="105">
        <f>IFERROR(VLOOKUP($B18,[4]NUM9!$H$3:$P$167,7,FALSE),0)</f>
        <v>2</v>
      </c>
      <c r="K18" s="105">
        <f>IFERROR(VLOOKUP($B18,[4]NUM9!$H$3:$P$167,8,FALSE),0)</f>
        <v>3</v>
      </c>
      <c r="L18" s="108"/>
      <c r="M18" s="108"/>
      <c r="N18" s="108"/>
      <c r="O18" s="108"/>
      <c r="P18" s="109"/>
      <c r="Q18" s="52">
        <f t="shared" si="0"/>
        <v>23</v>
      </c>
      <c r="R18" s="52">
        <f>IFERROR(VLOOKUP($B18,[2]DEN9!$H$3:$J$158,2,FALSE),0)</f>
        <v>37</v>
      </c>
      <c r="S18" s="53">
        <f>IFERROR(VLOOKUP($B18,[1]DEN9!$H$3:$J$158,2,FALSE),0)</f>
        <v>37</v>
      </c>
      <c r="T18" s="52">
        <f>IFERROR(VLOOKUP($B18,[4]DEN9!$H$3:$J$173,2,FALSE),0)</f>
        <v>37</v>
      </c>
      <c r="U18" s="129"/>
      <c r="V18" s="54"/>
      <c r="W18" s="55"/>
    </row>
    <row r="19" spans="1:23" ht="15" thickBot="1" x14ac:dyDescent="0.25">
      <c r="A19" s="94" t="s">
        <v>53</v>
      </c>
      <c r="B19" s="184" t="s">
        <v>47</v>
      </c>
      <c r="C19" s="59"/>
      <c r="D19" s="59"/>
      <c r="E19" s="105">
        <f>IFERROR(VLOOKUP($B19,[4]NUM9!$H$3:$P$167,2,FALSE),0)</f>
        <v>4</v>
      </c>
      <c r="F19" s="105">
        <f>IFERROR(VLOOKUP($B19,[4]NUM9!$H$3:$P$167,3,FALSE),0)</f>
        <v>1</v>
      </c>
      <c r="G19" s="105">
        <f>IFERROR(VLOOKUP($B19,[4]NUM9!$H$3:$P$167,4,FALSE),0)</f>
        <v>0</v>
      </c>
      <c r="H19" s="105">
        <f>IFERROR(VLOOKUP($B19,[4]NUM9!$H$3:$P$167,5,FALSE),0)</f>
        <v>0</v>
      </c>
      <c r="I19" s="105">
        <f>IFERROR(VLOOKUP($B19,[4]NUM9!$H$3:$P$167,6,FALSE),0)</f>
        <v>0</v>
      </c>
      <c r="J19" s="105">
        <f>IFERROR(VLOOKUP($B19,[4]NUM9!$H$3:$P$167,7,FALSE),0)</f>
        <v>1</v>
      </c>
      <c r="K19" s="105">
        <f>IFERROR(VLOOKUP($B19,[4]NUM9!$H$3:$P$167,8,FALSE),0)</f>
        <v>2</v>
      </c>
      <c r="L19" s="108"/>
      <c r="M19" s="108"/>
      <c r="N19" s="108"/>
      <c r="O19" s="108"/>
      <c r="P19" s="109"/>
      <c r="Q19" s="52">
        <f t="shared" si="0"/>
        <v>8</v>
      </c>
      <c r="R19" s="52">
        <f>IFERROR(VLOOKUP($B19,[2]DEN9!$H$3:$J$158,2,FALSE),0)</f>
        <v>9</v>
      </c>
      <c r="S19" s="53">
        <f>IFERROR(VLOOKUP($B19,[1]DEN9!$H$3:$J$158,2,FALSE),0)</f>
        <v>9</v>
      </c>
      <c r="T19" s="52">
        <f>IFERROR(VLOOKUP($B19,[4]DEN9!$H$3:$J$173,2,FALSE),0)</f>
        <v>10</v>
      </c>
      <c r="U19" s="129"/>
      <c r="V19" s="54"/>
      <c r="W19" s="55"/>
    </row>
    <row r="20" spans="1:23" ht="15" thickBot="1" x14ac:dyDescent="0.25">
      <c r="A20" s="94" t="s">
        <v>53</v>
      </c>
      <c r="B20" s="184" t="s">
        <v>48</v>
      </c>
      <c r="C20" s="59"/>
      <c r="D20" s="59"/>
      <c r="E20" s="105">
        <f>IFERROR(VLOOKUP($B20,[4]NUM9!$H$3:$P$167,2,FALSE),0)</f>
        <v>0</v>
      </c>
      <c r="F20" s="105">
        <f>IFERROR(VLOOKUP($B20,[4]NUM9!$H$3:$P$167,3,FALSE),0)</f>
        <v>0</v>
      </c>
      <c r="G20" s="105">
        <f>IFERROR(VLOOKUP($B20,[4]NUM9!$H$3:$P$167,4,FALSE),0)</f>
        <v>2</v>
      </c>
      <c r="H20" s="105">
        <f>IFERROR(VLOOKUP($B20,[4]NUM9!$H$3:$P$167,5,FALSE),0)</f>
        <v>1</v>
      </c>
      <c r="I20" s="105">
        <f>IFERROR(VLOOKUP($B20,[4]NUM9!$H$3:$P$167,6,FALSE),0)</f>
        <v>1</v>
      </c>
      <c r="J20" s="105">
        <f>IFERROR(VLOOKUP($B20,[4]NUM9!$H$3:$P$167,7,FALSE),0)</f>
        <v>0</v>
      </c>
      <c r="K20" s="105">
        <f>IFERROR(VLOOKUP($B20,[4]NUM9!$H$3:$P$167,8,FALSE),0)</f>
        <v>0</v>
      </c>
      <c r="L20" s="108"/>
      <c r="M20" s="108"/>
      <c r="N20" s="108"/>
      <c r="O20" s="108"/>
      <c r="P20" s="109"/>
      <c r="Q20" s="52">
        <f t="shared" si="0"/>
        <v>4</v>
      </c>
      <c r="R20" s="52">
        <f>IFERROR(VLOOKUP($B20,[2]DEN9!$H$3:$J$158,2,FALSE),0)</f>
        <v>9</v>
      </c>
      <c r="S20" s="53">
        <f>IFERROR(VLOOKUP($B20,[1]DEN9!$H$3:$J$158,2,FALSE),0)</f>
        <v>9</v>
      </c>
      <c r="T20" s="52">
        <f>IFERROR(VLOOKUP($B20,[4]DEN9!$H$3:$J$173,2,FALSE),0)</f>
        <v>5</v>
      </c>
      <c r="U20" s="129"/>
      <c r="V20" s="54"/>
      <c r="W20" s="55"/>
    </row>
    <row r="21" spans="1:23" ht="15" thickBot="1" x14ac:dyDescent="0.25">
      <c r="A21" s="94" t="s">
        <v>53</v>
      </c>
      <c r="B21" s="184" t="s">
        <v>49</v>
      </c>
      <c r="C21" s="63"/>
      <c r="D21" s="59"/>
      <c r="E21" s="105">
        <f>IFERROR(VLOOKUP($B21,[4]NUM9!$H$3:$P$167,2,FALSE),0)</f>
        <v>1</v>
      </c>
      <c r="F21" s="105">
        <f>IFERROR(VLOOKUP($B21,[4]NUM9!$H$3:$P$167,3,FALSE),0)</f>
        <v>1</v>
      </c>
      <c r="G21" s="105">
        <f>IFERROR(VLOOKUP($B21,[4]NUM9!$H$3:$P$167,4,FALSE),0)</f>
        <v>2</v>
      </c>
      <c r="H21" s="105">
        <f>IFERROR(VLOOKUP($B21,[4]NUM9!$H$3:$P$167,5,FALSE),0)</f>
        <v>1</v>
      </c>
      <c r="I21" s="105">
        <f>IFERROR(VLOOKUP($B21,[4]NUM9!$H$3:$P$167,6,FALSE),0)</f>
        <v>2</v>
      </c>
      <c r="J21" s="105">
        <f>IFERROR(VLOOKUP($B21,[4]NUM9!$H$3:$P$167,7,FALSE),0)</f>
        <v>0</v>
      </c>
      <c r="K21" s="105">
        <f>IFERROR(VLOOKUP($B21,[4]NUM9!$H$3:$P$167,8,FALSE),0)</f>
        <v>0</v>
      </c>
      <c r="L21" s="108"/>
      <c r="M21" s="108"/>
      <c r="N21" s="108"/>
      <c r="O21" s="108"/>
      <c r="P21" s="109"/>
      <c r="Q21" s="52">
        <f t="shared" si="0"/>
        <v>7</v>
      </c>
      <c r="R21" s="52">
        <f>IFERROR(VLOOKUP($B21,[2]DEN9!$H$3:$J$158,2,FALSE),0)</f>
        <v>15</v>
      </c>
      <c r="S21" s="53">
        <f>IFERROR(VLOOKUP($B21,[1]DEN9!$H$3:$J$158,2,FALSE),0)</f>
        <v>15</v>
      </c>
      <c r="T21" s="52">
        <f>IFERROR(VLOOKUP($B21,[4]DEN9!$H$3:$J$173,2,FALSE),0)</f>
        <v>14</v>
      </c>
      <c r="U21" s="129"/>
      <c r="V21" s="54"/>
      <c r="W21" s="55"/>
    </row>
    <row r="22" spans="1:23" ht="15" thickBot="1" x14ac:dyDescent="0.25">
      <c r="A22" s="94" t="s">
        <v>53</v>
      </c>
      <c r="B22" s="184" t="s">
        <v>50</v>
      </c>
      <c r="C22" s="59"/>
      <c r="D22" s="59"/>
      <c r="E22" s="105">
        <f>IFERROR(VLOOKUP($B22,[4]NUM9!$H$3:$P$167,2,FALSE),0)</f>
        <v>7</v>
      </c>
      <c r="F22" s="105">
        <f>IFERROR(VLOOKUP($B22,[4]NUM9!$H$3:$P$167,3,FALSE),0)</f>
        <v>0</v>
      </c>
      <c r="G22" s="105">
        <f>IFERROR(VLOOKUP($B22,[4]NUM9!$H$3:$P$167,4,FALSE),0)</f>
        <v>1</v>
      </c>
      <c r="H22" s="105">
        <f>IFERROR(VLOOKUP($B22,[4]NUM9!$H$3:$P$167,5,FALSE),0)</f>
        <v>3</v>
      </c>
      <c r="I22" s="105">
        <f>IFERROR(VLOOKUP($B22,[4]NUM9!$H$3:$P$167,6,FALSE),0)</f>
        <v>4</v>
      </c>
      <c r="J22" s="105">
        <f>IFERROR(VLOOKUP($B22,[4]NUM9!$H$3:$P$167,7,FALSE),0)</f>
        <v>4</v>
      </c>
      <c r="K22" s="105">
        <f>IFERROR(VLOOKUP($B22,[4]NUM9!$H$3:$P$167,8,FALSE),0)</f>
        <v>2</v>
      </c>
      <c r="L22" s="108"/>
      <c r="M22" s="108"/>
      <c r="N22" s="108"/>
      <c r="O22" s="108"/>
      <c r="P22" s="109"/>
      <c r="Q22" s="52">
        <f t="shared" si="0"/>
        <v>21</v>
      </c>
      <c r="R22" s="52">
        <f>IFERROR(VLOOKUP($B22,[2]DEN9!$H$3:$J$158,2,FALSE),0)</f>
        <v>26</v>
      </c>
      <c r="S22" s="53">
        <f>IFERROR(VLOOKUP($B22,[1]DEN9!$H$3:$J$158,2,FALSE),0)</f>
        <v>26</v>
      </c>
      <c r="T22" s="52">
        <f>IFERROR(VLOOKUP($B22,[4]DEN9!$H$3:$J$173,2,FALSE),0)</f>
        <v>24</v>
      </c>
      <c r="U22" s="129"/>
      <c r="V22" s="54"/>
      <c r="W22" s="55"/>
    </row>
    <row r="23" spans="1:23" ht="15" thickBot="1" x14ac:dyDescent="0.25">
      <c r="A23" s="94" t="s">
        <v>53</v>
      </c>
      <c r="B23" s="184" t="s">
        <v>51</v>
      </c>
      <c r="C23" s="59"/>
      <c r="D23" s="59"/>
      <c r="E23" s="105">
        <f>IFERROR(VLOOKUP($B23,[4]NUM9!$H$3:$P$167,2,FALSE),0)</f>
        <v>2</v>
      </c>
      <c r="F23" s="105">
        <f>IFERROR(VLOOKUP($B23,[4]NUM9!$H$3:$P$167,3,FALSE),0)</f>
        <v>1</v>
      </c>
      <c r="G23" s="105">
        <f>IFERROR(VLOOKUP($B23,[4]NUM9!$H$3:$P$167,4,FALSE),0)</f>
        <v>2</v>
      </c>
      <c r="H23" s="105">
        <f>IFERROR(VLOOKUP($B23,[4]NUM9!$H$3:$P$167,5,FALSE),0)</f>
        <v>1</v>
      </c>
      <c r="I23" s="105">
        <f>IFERROR(VLOOKUP($B23,[4]NUM9!$H$3:$P$167,6,FALSE),0)</f>
        <v>0</v>
      </c>
      <c r="J23" s="105">
        <f>IFERROR(VLOOKUP($B23,[4]NUM9!$H$3:$P$167,7,FALSE),0)</f>
        <v>5</v>
      </c>
      <c r="K23" s="105">
        <f>IFERROR(VLOOKUP($B23,[4]NUM9!$H$3:$P$167,8,FALSE),0)</f>
        <v>0</v>
      </c>
      <c r="L23" s="108"/>
      <c r="M23" s="108"/>
      <c r="N23" s="108"/>
      <c r="O23" s="108"/>
      <c r="P23" s="109"/>
      <c r="Q23" s="52">
        <f t="shared" si="0"/>
        <v>11</v>
      </c>
      <c r="R23" s="52">
        <f>IFERROR(VLOOKUP($B23,[2]DEN9!$H$3:$J$158,2,FALSE),0)</f>
        <v>21</v>
      </c>
      <c r="S23" s="53">
        <f>IFERROR(VLOOKUP($B23,[1]DEN9!$H$3:$J$158,2,FALSE),0)</f>
        <v>21</v>
      </c>
      <c r="T23" s="52">
        <f>IFERROR(VLOOKUP($B23,[4]DEN9!$H$3:$J$173,2,FALSE),0)</f>
        <v>18</v>
      </c>
      <c r="U23" s="129"/>
      <c r="V23" s="54"/>
      <c r="W23" s="55"/>
    </row>
    <row r="24" spans="1:23" ht="15" thickBot="1" x14ac:dyDescent="0.25">
      <c r="A24" s="94" t="s">
        <v>53</v>
      </c>
      <c r="B24" s="184" t="s">
        <v>52</v>
      </c>
      <c r="C24" s="59"/>
      <c r="D24" s="59"/>
      <c r="E24" s="105">
        <f>IFERROR(VLOOKUP($B24,[4]NUM9!$H$3:$P$167,2,FALSE),0)</f>
        <v>1</v>
      </c>
      <c r="F24" s="105">
        <f>IFERROR(VLOOKUP($B24,[4]NUM9!$H$3:$P$167,3,FALSE),0)</f>
        <v>3</v>
      </c>
      <c r="G24" s="105">
        <f>IFERROR(VLOOKUP($B24,[4]NUM9!$H$3:$P$167,4,FALSE),0)</f>
        <v>3</v>
      </c>
      <c r="H24" s="105">
        <f>IFERROR(VLOOKUP($B24,[4]NUM9!$H$3:$P$167,5,FALSE),0)</f>
        <v>6</v>
      </c>
      <c r="I24" s="105">
        <f>IFERROR(VLOOKUP($B24,[4]NUM9!$H$3:$P$167,6,FALSE),0)</f>
        <v>8</v>
      </c>
      <c r="J24" s="105">
        <f>IFERROR(VLOOKUP($B24,[4]NUM9!$H$3:$P$167,7,FALSE),0)</f>
        <v>3</v>
      </c>
      <c r="K24" s="105">
        <f>IFERROR(VLOOKUP($B24,[4]NUM9!$H$3:$P$167,8,FALSE),0)</f>
        <v>4</v>
      </c>
      <c r="L24" s="108"/>
      <c r="M24" s="108"/>
      <c r="N24" s="108"/>
      <c r="O24" s="108"/>
      <c r="P24" s="109"/>
      <c r="Q24" s="52">
        <f t="shared" si="0"/>
        <v>28</v>
      </c>
      <c r="R24" s="52">
        <f>IFERROR(VLOOKUP($B24,[2]DEN9!$H$3:$J$158,2,FALSE),0)</f>
        <v>59</v>
      </c>
      <c r="S24" s="53">
        <f>IFERROR(VLOOKUP($B24,[1]DEN9!$H$3:$J$158,2,FALSE),0)</f>
        <v>59</v>
      </c>
      <c r="T24" s="52">
        <f>IFERROR(VLOOKUP($B24,[4]DEN9!$H$3:$J$173,2,FALSE),0)</f>
        <v>55</v>
      </c>
      <c r="U24" s="129"/>
      <c r="V24" s="54"/>
      <c r="W24" s="55"/>
    </row>
    <row r="25" spans="1:23" s="61" customFormat="1" ht="15" thickBot="1" x14ac:dyDescent="0.25">
      <c r="A25" s="351" t="s">
        <v>175</v>
      </c>
      <c r="B25" s="352"/>
      <c r="C25" s="276">
        <f>+D25/Metas!O69</f>
        <v>1.1934048204697445</v>
      </c>
      <c r="D25" s="17">
        <f>+Q25/T25</f>
        <v>0.56683986773736417</v>
      </c>
      <c r="E25" s="74">
        <f>SUM(E12:E24)</f>
        <v>193</v>
      </c>
      <c r="F25" s="74">
        <f t="shared" ref="F25:P25" si="1">SUM(F12:F24)</f>
        <v>124</v>
      </c>
      <c r="G25" s="74">
        <f t="shared" si="1"/>
        <v>202</v>
      </c>
      <c r="H25" s="74">
        <f t="shared" si="1"/>
        <v>201</v>
      </c>
      <c r="I25" s="74">
        <f t="shared" ref="I25" si="2">SUM(I12:I24)</f>
        <v>153</v>
      </c>
      <c r="J25" s="74">
        <f>SUM(J12:J24)</f>
        <v>145</v>
      </c>
      <c r="K25" s="74">
        <f>SUM(K12:K24)</f>
        <v>182</v>
      </c>
      <c r="L25" s="74">
        <f t="shared" si="1"/>
        <v>0</v>
      </c>
      <c r="M25" s="74">
        <f t="shared" si="1"/>
        <v>0</v>
      </c>
      <c r="N25" s="74">
        <f t="shared" si="1"/>
        <v>0</v>
      </c>
      <c r="O25" s="74">
        <f t="shared" si="1"/>
        <v>0</v>
      </c>
      <c r="P25" s="74">
        <f t="shared" si="1"/>
        <v>0</v>
      </c>
      <c r="Q25" s="77">
        <f>SUM(Q12:Q24)</f>
        <v>1200</v>
      </c>
      <c r="R25" s="51">
        <f t="shared" ref="R25:W25" si="3">SUM(R12:R24)</f>
        <v>2176</v>
      </c>
      <c r="S25" s="51">
        <f t="shared" si="3"/>
        <v>2176</v>
      </c>
      <c r="T25" s="51">
        <f>SUM(T12:T24)</f>
        <v>2117</v>
      </c>
      <c r="U25" s="51">
        <f t="shared" si="3"/>
        <v>0</v>
      </c>
      <c r="V25" s="51">
        <f t="shared" si="3"/>
        <v>0</v>
      </c>
      <c r="W25" s="51">
        <f t="shared" si="3"/>
        <v>0</v>
      </c>
    </row>
    <row r="26" spans="1:23" ht="15" thickBot="1" x14ac:dyDescent="0.25">
      <c r="A26" s="94" t="s">
        <v>54</v>
      </c>
      <c r="B26" s="184" t="s">
        <v>55</v>
      </c>
      <c r="C26" s="59"/>
      <c r="D26" s="59"/>
      <c r="E26" s="105">
        <f>IFERROR(VLOOKUP($B26,[4]NUM9!$H$3:$P$167,2,FALSE),0)</f>
        <v>25</v>
      </c>
      <c r="F26" s="105">
        <f>IFERROR(VLOOKUP($B26,[4]NUM9!$H$3:$P$167,3,FALSE),0)</f>
        <v>29</v>
      </c>
      <c r="G26" s="105">
        <f>IFERROR(VLOOKUP($B26,[4]NUM9!$H$3:$P$167,4,FALSE),0)</f>
        <v>32</v>
      </c>
      <c r="H26" s="105">
        <f>IFERROR(VLOOKUP($B26,[4]NUM9!$H$3:$P$167,5,FALSE),0)</f>
        <v>15</v>
      </c>
      <c r="I26" s="105">
        <f>IFERROR(VLOOKUP($B26,[4]NUM9!$H$3:$P$167,6,FALSE),0)</f>
        <v>18</v>
      </c>
      <c r="J26" s="105">
        <f>IFERROR(VLOOKUP($B26,[4]NUM9!$H$3:$P$167,7,FALSE),0)</f>
        <v>23</v>
      </c>
      <c r="K26" s="105">
        <f>IFERROR(VLOOKUP($B26,[4]NUM9!$H$3:$P$167,8,FALSE),0)</f>
        <v>28</v>
      </c>
      <c r="L26" s="99"/>
      <c r="M26" s="99"/>
      <c r="N26" s="99"/>
      <c r="O26" s="99"/>
      <c r="P26" s="73"/>
      <c r="Q26" s="52">
        <f t="shared" ref="Q26:Q36" si="4">SUM(E26:P26)</f>
        <v>170</v>
      </c>
      <c r="R26" s="52">
        <f>IFERROR(VLOOKUP($B26,[2]DEN9!$H$3:$J$158,2,FALSE),0)</f>
        <v>370</v>
      </c>
      <c r="S26" s="53">
        <f>IFERROR(VLOOKUP($B26,[1]DEN9!$H$3:$J$158,2,FALSE),0)</f>
        <v>370</v>
      </c>
      <c r="T26" s="52">
        <f>IFERROR(VLOOKUP($B26,[4]DEN9!$H$3:$J$173,2,FALSE),0)</f>
        <v>339</v>
      </c>
      <c r="U26" s="129"/>
      <c r="V26" s="129"/>
      <c r="W26" s="55"/>
    </row>
    <row r="27" spans="1:23" ht="15" thickBot="1" x14ac:dyDescent="0.25">
      <c r="A27" s="94" t="s">
        <v>54</v>
      </c>
      <c r="B27" s="184" t="s">
        <v>56</v>
      </c>
      <c r="C27" s="59"/>
      <c r="D27" s="59"/>
      <c r="E27" s="105">
        <f>IFERROR(VLOOKUP($B27,[4]NUM9!$H$3:$P$167,2,FALSE),0)</f>
        <v>21</v>
      </c>
      <c r="F27" s="105">
        <f>IFERROR(VLOOKUP($B27,[4]NUM9!$H$3:$P$167,3,FALSE),0)</f>
        <v>30</v>
      </c>
      <c r="G27" s="105">
        <f>IFERROR(VLOOKUP($B27,[4]NUM9!$H$3:$P$167,4,FALSE),0)</f>
        <v>36</v>
      </c>
      <c r="H27" s="105">
        <f>IFERROR(VLOOKUP($B27,[4]NUM9!$H$3:$P$167,5,FALSE),0)</f>
        <v>36</v>
      </c>
      <c r="I27" s="105">
        <f>IFERROR(VLOOKUP($B27,[4]NUM9!$H$3:$P$167,6,FALSE),0)</f>
        <v>35</v>
      </c>
      <c r="J27" s="105">
        <f>IFERROR(VLOOKUP($B27,[4]NUM9!$H$3:$P$167,7,FALSE),0)</f>
        <v>26</v>
      </c>
      <c r="K27" s="105">
        <f>IFERROR(VLOOKUP($B27,[4]NUM9!$H$3:$P$167,8,FALSE),0)</f>
        <v>27</v>
      </c>
      <c r="L27" s="99"/>
      <c r="M27" s="99"/>
      <c r="N27" s="99"/>
      <c r="O27" s="99"/>
      <c r="P27" s="73"/>
      <c r="Q27" s="52">
        <f t="shared" si="4"/>
        <v>211</v>
      </c>
      <c r="R27" s="52">
        <f>IFERROR(VLOOKUP($B27,[2]DEN9!$H$3:$J$158,2,FALSE),0)</f>
        <v>397</v>
      </c>
      <c r="S27" s="53">
        <f>IFERROR(VLOOKUP($B27,[1]DEN9!$H$3:$J$158,2,FALSE),0)</f>
        <v>397</v>
      </c>
      <c r="T27" s="52">
        <f>IFERROR(VLOOKUP($B27,[4]DEN9!$H$3:$J$173,2,FALSE),0)</f>
        <v>469</v>
      </c>
      <c r="U27" s="129"/>
      <c r="V27" s="129"/>
      <c r="W27" s="55"/>
    </row>
    <row r="28" spans="1:23" ht="15" thickBot="1" x14ac:dyDescent="0.25">
      <c r="A28" s="94" t="s">
        <v>54</v>
      </c>
      <c r="B28" s="184" t="s">
        <v>57</v>
      </c>
      <c r="C28" s="59"/>
      <c r="D28" s="59"/>
      <c r="E28" s="105">
        <f>IFERROR(VLOOKUP($B28,[4]NUM9!$H$3:$P$167,2,FALSE),0)</f>
        <v>53</v>
      </c>
      <c r="F28" s="105">
        <f>IFERROR(VLOOKUP($B28,[4]NUM9!$H$3:$P$167,3,FALSE),0)</f>
        <v>62</v>
      </c>
      <c r="G28" s="105">
        <f>IFERROR(VLOOKUP($B28,[4]NUM9!$H$3:$P$167,4,FALSE),0)</f>
        <v>58</v>
      </c>
      <c r="H28" s="105">
        <f>IFERROR(VLOOKUP($B28,[4]NUM9!$H$3:$P$167,5,FALSE),0)</f>
        <v>31</v>
      </c>
      <c r="I28" s="105">
        <f>IFERROR(VLOOKUP($B28,[4]NUM9!$H$3:$P$167,6,FALSE),0)</f>
        <v>63</v>
      </c>
      <c r="J28" s="105">
        <f>IFERROR(VLOOKUP($B28,[4]NUM9!$H$3:$P$167,7,FALSE),0)</f>
        <v>60</v>
      </c>
      <c r="K28" s="105">
        <f>IFERROR(VLOOKUP($B28,[4]NUM9!$H$3:$P$167,8,FALSE),0)</f>
        <v>58</v>
      </c>
      <c r="L28" s="99"/>
      <c r="M28" s="99"/>
      <c r="N28" s="99"/>
      <c r="O28" s="99"/>
      <c r="P28" s="73"/>
      <c r="Q28" s="52">
        <f t="shared" si="4"/>
        <v>385</v>
      </c>
      <c r="R28" s="52">
        <f>IFERROR(VLOOKUP($B28,[2]DEN9!$H$3:$J$158,2,FALSE),0)</f>
        <v>661</v>
      </c>
      <c r="S28" s="53">
        <f>IFERROR(VLOOKUP($B28,[1]DEN9!$H$3:$J$158,2,FALSE),0)</f>
        <v>661</v>
      </c>
      <c r="T28" s="52">
        <f>IFERROR(VLOOKUP($B28,[4]DEN9!$H$3:$J$173,2,FALSE),0)</f>
        <v>560</v>
      </c>
      <c r="U28" s="129"/>
      <c r="V28" s="129"/>
      <c r="W28" s="55"/>
    </row>
    <row r="29" spans="1:23" ht="15" thickBot="1" x14ac:dyDescent="0.25">
      <c r="A29" s="94" t="s">
        <v>54</v>
      </c>
      <c r="B29" s="184" t="s">
        <v>58</v>
      </c>
      <c r="C29" s="59"/>
      <c r="D29" s="59"/>
      <c r="E29" s="105">
        <f>IFERROR(VLOOKUP($B29,[4]NUM9!$H$3:$P$167,2,FALSE),0)</f>
        <v>12</v>
      </c>
      <c r="F29" s="105">
        <f>IFERROR(VLOOKUP($B29,[4]NUM9!$H$3:$P$167,3,FALSE),0)</f>
        <v>6</v>
      </c>
      <c r="G29" s="105">
        <f>IFERROR(VLOOKUP($B29,[4]NUM9!$H$3:$P$167,4,FALSE),0)</f>
        <v>13</v>
      </c>
      <c r="H29" s="105">
        <f>IFERROR(VLOOKUP($B29,[4]NUM9!$H$3:$P$167,5,FALSE),0)</f>
        <v>8</v>
      </c>
      <c r="I29" s="105">
        <f>IFERROR(VLOOKUP($B29,[4]NUM9!$H$3:$P$167,6,FALSE),0)</f>
        <v>7</v>
      </c>
      <c r="J29" s="105">
        <f>IFERROR(VLOOKUP($B29,[4]NUM9!$H$3:$P$167,7,FALSE),0)</f>
        <v>4</v>
      </c>
      <c r="K29" s="105">
        <f>IFERROR(VLOOKUP($B29,[4]NUM9!$H$3:$P$167,8,FALSE),0)</f>
        <v>8</v>
      </c>
      <c r="L29" s="99"/>
      <c r="M29" s="99"/>
      <c r="N29" s="99"/>
      <c r="O29" s="99"/>
      <c r="P29" s="73"/>
      <c r="Q29" s="52">
        <f t="shared" si="4"/>
        <v>58</v>
      </c>
      <c r="R29" s="52">
        <f>IFERROR(VLOOKUP($B29,[2]DEN9!$H$3:$J$158,2,FALSE),0)</f>
        <v>96</v>
      </c>
      <c r="S29" s="53">
        <f>IFERROR(VLOOKUP($B29,[1]DEN9!$H$3:$J$158,2,FALSE),0)</f>
        <v>96</v>
      </c>
      <c r="T29" s="52">
        <f>IFERROR(VLOOKUP($B29,[4]DEN9!$H$3:$J$173,2,FALSE),0)</f>
        <v>102</v>
      </c>
      <c r="U29" s="129"/>
      <c r="V29" s="129"/>
      <c r="W29" s="55"/>
    </row>
    <row r="30" spans="1:23" ht="15" thickBot="1" x14ac:dyDescent="0.25">
      <c r="A30" s="94" t="s">
        <v>54</v>
      </c>
      <c r="B30" s="184" t="s">
        <v>59</v>
      </c>
      <c r="C30" s="59"/>
      <c r="D30" s="59"/>
      <c r="E30" s="105">
        <f>IFERROR(VLOOKUP($B30,[4]NUM9!$H$3:$P$167,2,FALSE),0)</f>
        <v>40</v>
      </c>
      <c r="F30" s="105">
        <f>IFERROR(VLOOKUP($B30,[4]NUM9!$H$3:$P$167,3,FALSE),0)</f>
        <v>48</v>
      </c>
      <c r="G30" s="105">
        <f>IFERROR(VLOOKUP($B30,[4]NUM9!$H$3:$P$167,4,FALSE),0)</f>
        <v>46</v>
      </c>
      <c r="H30" s="105">
        <f>IFERROR(VLOOKUP($B30,[4]NUM9!$H$3:$P$167,5,FALSE),0)</f>
        <v>29</v>
      </c>
      <c r="I30" s="105">
        <f>IFERROR(VLOOKUP($B30,[4]NUM9!$H$3:$P$167,6,FALSE),0)</f>
        <v>48</v>
      </c>
      <c r="J30" s="105">
        <f>IFERROR(VLOOKUP($B30,[4]NUM9!$H$3:$P$167,7,FALSE),0)</f>
        <v>55</v>
      </c>
      <c r="K30" s="105">
        <f>IFERROR(VLOOKUP($B30,[4]NUM9!$H$3:$P$167,8,FALSE),0)</f>
        <v>61</v>
      </c>
      <c r="L30" s="99"/>
      <c r="M30" s="99"/>
      <c r="N30" s="99"/>
      <c r="O30" s="99"/>
      <c r="P30" s="73"/>
      <c r="Q30" s="52">
        <f t="shared" si="4"/>
        <v>327</v>
      </c>
      <c r="R30" s="52">
        <f>IFERROR(VLOOKUP($B30,[2]DEN9!$H$3:$J$158,2,FALSE),0)</f>
        <v>544</v>
      </c>
      <c r="S30" s="53">
        <f>IFERROR(VLOOKUP($B30,[1]DEN9!$H$3:$J$158,2,FALSE),0)</f>
        <v>544</v>
      </c>
      <c r="T30" s="52">
        <f>IFERROR(VLOOKUP($B30,[4]DEN9!$H$3:$J$173,2,FALSE),0)</f>
        <v>602</v>
      </c>
      <c r="U30" s="129"/>
      <c r="V30" s="129"/>
      <c r="W30" s="55"/>
    </row>
    <row r="31" spans="1:23" ht="15" thickBot="1" x14ac:dyDescent="0.25">
      <c r="A31" s="94" t="s">
        <v>54</v>
      </c>
      <c r="B31" s="184" t="s">
        <v>60</v>
      </c>
      <c r="C31" s="59"/>
      <c r="D31" s="59"/>
      <c r="E31" s="105">
        <f>IFERROR(VLOOKUP($B31,[4]NUM9!$H$3:$P$167,2,FALSE),0)</f>
        <v>0</v>
      </c>
      <c r="F31" s="105">
        <f>IFERROR(VLOOKUP($B31,[4]NUM9!$H$3:$P$167,3,FALSE),0)</f>
        <v>0</v>
      </c>
      <c r="G31" s="105">
        <f>IFERROR(VLOOKUP($B31,[4]NUM9!$H$3:$P$167,4,FALSE),0)</f>
        <v>0</v>
      </c>
      <c r="H31" s="105">
        <f>IFERROR(VLOOKUP($B31,[4]NUM9!$H$3:$P$167,5,FALSE),0)</f>
        <v>0</v>
      </c>
      <c r="I31" s="105">
        <f>IFERROR(VLOOKUP($B31,[4]NUM9!$H$3:$P$167,6,FALSE),0)</f>
        <v>0</v>
      </c>
      <c r="J31" s="105">
        <f>IFERROR(VLOOKUP($B31,[4]NUM9!$H$3:$P$167,7,FALSE),0)</f>
        <v>0</v>
      </c>
      <c r="K31" s="105">
        <f>IFERROR(VLOOKUP($B31,[4]NUM9!$H$3:$P$167,8,FALSE),0)</f>
        <v>0</v>
      </c>
      <c r="L31" s="99"/>
      <c r="M31" s="99"/>
      <c r="N31" s="99"/>
      <c r="O31" s="99"/>
      <c r="P31" s="73"/>
      <c r="Q31" s="52">
        <f t="shared" si="4"/>
        <v>0</v>
      </c>
      <c r="R31" s="52">
        <f>IFERROR(VLOOKUP($B31,[2]DEN9!$H$3:$J$158,2,FALSE),0)</f>
        <v>21</v>
      </c>
      <c r="S31" s="53">
        <f>IFERROR(VLOOKUP($B31,[1]DEN9!$H$3:$J$158,2,FALSE),0)</f>
        <v>21</v>
      </c>
      <c r="T31" s="52">
        <f>IFERROR(VLOOKUP($B31,[4]DEN9!$H$3:$J$173,2,FALSE),0)</f>
        <v>0</v>
      </c>
      <c r="U31" s="129"/>
      <c r="V31" s="129"/>
      <c r="W31" s="55"/>
    </row>
    <row r="32" spans="1:23" ht="15" thickBot="1" x14ac:dyDescent="0.25">
      <c r="A32" s="94" t="s">
        <v>54</v>
      </c>
      <c r="B32" s="184" t="s">
        <v>61</v>
      </c>
      <c r="C32" s="59"/>
      <c r="D32" s="59"/>
      <c r="E32" s="105">
        <f>IFERROR(VLOOKUP($B32,[4]NUM9!$H$3:$P$167,2,FALSE),0)</f>
        <v>3</v>
      </c>
      <c r="F32" s="105">
        <f>IFERROR(VLOOKUP($B32,[4]NUM9!$H$3:$P$167,3,FALSE),0)</f>
        <v>1</v>
      </c>
      <c r="G32" s="105">
        <f>IFERROR(VLOOKUP($B32,[4]NUM9!$H$3:$P$167,4,FALSE),0)</f>
        <v>1</v>
      </c>
      <c r="H32" s="105">
        <f>IFERROR(VLOOKUP($B32,[4]NUM9!$H$3:$P$167,5,FALSE),0)</f>
        <v>0</v>
      </c>
      <c r="I32" s="105">
        <f>IFERROR(VLOOKUP($B32,[4]NUM9!$H$3:$P$167,6,FALSE),0)</f>
        <v>1</v>
      </c>
      <c r="J32" s="105">
        <f>IFERROR(VLOOKUP($B32,[4]NUM9!$H$3:$P$167,7,FALSE),0)</f>
        <v>4</v>
      </c>
      <c r="K32" s="105">
        <f>IFERROR(VLOOKUP($B32,[4]NUM9!$H$3:$P$167,8,FALSE),0)</f>
        <v>1</v>
      </c>
      <c r="L32" s="99"/>
      <c r="M32" s="99"/>
      <c r="N32" s="99"/>
      <c r="O32" s="99"/>
      <c r="P32" s="73"/>
      <c r="Q32" s="52">
        <f t="shared" si="4"/>
        <v>11</v>
      </c>
      <c r="R32" s="52">
        <f>IFERROR(VLOOKUP($B32,[2]DEN9!$H$3:$J$158,2,FALSE),0)</f>
        <v>21</v>
      </c>
      <c r="S32" s="53">
        <f>IFERROR(VLOOKUP($B32,[1]DEN9!$H$3:$J$158,2,FALSE),0)</f>
        <v>21</v>
      </c>
      <c r="T32" s="52">
        <f>IFERROR(VLOOKUP($B32,[4]DEN9!$H$3:$J$173,2,FALSE),0)</f>
        <v>30</v>
      </c>
      <c r="U32" s="129"/>
      <c r="V32" s="129"/>
      <c r="W32" s="55"/>
    </row>
    <row r="33" spans="1:23" ht="15" thickBot="1" x14ac:dyDescent="0.25">
      <c r="A33" s="94" t="s">
        <v>54</v>
      </c>
      <c r="B33" s="184" t="s">
        <v>62</v>
      </c>
      <c r="C33" s="59"/>
      <c r="D33" s="59"/>
      <c r="E33" s="105">
        <f>IFERROR(VLOOKUP($B33,[4]NUM9!$H$3:$P$167,2,FALSE),0)</f>
        <v>6</v>
      </c>
      <c r="F33" s="105">
        <f>IFERROR(VLOOKUP($B33,[4]NUM9!$H$3:$P$167,3,FALSE),0)</f>
        <v>6</v>
      </c>
      <c r="G33" s="105">
        <f>IFERROR(VLOOKUP($B33,[4]NUM9!$H$3:$P$167,4,FALSE),0)</f>
        <v>9</v>
      </c>
      <c r="H33" s="105">
        <f>IFERROR(VLOOKUP($B33,[4]NUM9!$H$3:$P$167,5,FALSE),0)</f>
        <v>2</v>
      </c>
      <c r="I33" s="105">
        <f>IFERROR(VLOOKUP($B33,[4]NUM9!$H$3:$P$167,6,FALSE),0)</f>
        <v>4</v>
      </c>
      <c r="J33" s="105">
        <f>IFERROR(VLOOKUP($B33,[4]NUM9!$H$3:$P$167,7,FALSE),0)</f>
        <v>15</v>
      </c>
      <c r="K33" s="105">
        <f>IFERROR(VLOOKUP($B33,[4]NUM9!$H$3:$P$167,8,FALSE),0)</f>
        <v>16</v>
      </c>
      <c r="L33" s="99"/>
      <c r="M33" s="99"/>
      <c r="N33" s="99"/>
      <c r="O33" s="99"/>
      <c r="P33" s="73"/>
      <c r="Q33" s="52">
        <f t="shared" si="4"/>
        <v>58</v>
      </c>
      <c r="R33" s="52">
        <f>IFERROR(VLOOKUP($B33,[2]DEN9!$H$3:$J$158,2,FALSE),0)</f>
        <v>82</v>
      </c>
      <c r="S33" s="53">
        <f>IFERROR(VLOOKUP($B33,[1]DEN9!$H$3:$J$158,2,FALSE),0)</f>
        <v>82</v>
      </c>
      <c r="T33" s="52">
        <f>IFERROR(VLOOKUP($B33,[4]DEN9!$H$3:$J$173,2,FALSE),0)</f>
        <v>119</v>
      </c>
      <c r="U33" s="129"/>
      <c r="V33" s="129"/>
      <c r="W33" s="55"/>
    </row>
    <row r="34" spans="1:23" ht="15" thickBot="1" x14ac:dyDescent="0.25">
      <c r="A34" s="94" t="s">
        <v>54</v>
      </c>
      <c r="B34" s="184" t="s">
        <v>63</v>
      </c>
      <c r="C34" s="59"/>
      <c r="D34" s="59"/>
      <c r="E34" s="105">
        <f>IFERROR(VLOOKUP($B34,[4]NUM9!$H$3:$P$167,2,FALSE),0)</f>
        <v>3</v>
      </c>
      <c r="F34" s="105">
        <f>IFERROR(VLOOKUP($B34,[4]NUM9!$H$3:$P$167,3,FALSE),0)</f>
        <v>3</v>
      </c>
      <c r="G34" s="105">
        <f>IFERROR(VLOOKUP($B34,[4]NUM9!$H$3:$P$167,4,FALSE),0)</f>
        <v>0</v>
      </c>
      <c r="H34" s="105">
        <f>IFERROR(VLOOKUP($B34,[4]NUM9!$H$3:$P$167,5,FALSE),0)</f>
        <v>0</v>
      </c>
      <c r="I34" s="105">
        <f>IFERROR(VLOOKUP($B34,[4]NUM9!$H$3:$P$167,6,FALSE),0)</f>
        <v>1</v>
      </c>
      <c r="J34" s="105">
        <f>IFERROR(VLOOKUP($B34,[4]NUM9!$H$3:$P$167,7,FALSE),0)</f>
        <v>5</v>
      </c>
      <c r="K34" s="105">
        <f>IFERROR(VLOOKUP($B34,[4]NUM9!$H$3:$P$167,8,FALSE),0)</f>
        <v>0</v>
      </c>
      <c r="L34" s="99"/>
      <c r="M34" s="99"/>
      <c r="N34" s="99"/>
      <c r="O34" s="99"/>
      <c r="P34" s="73"/>
      <c r="Q34" s="52">
        <f t="shared" si="4"/>
        <v>12</v>
      </c>
      <c r="R34" s="52">
        <f>IFERROR(VLOOKUP($B34,[2]DEN9!$H$3:$J$158,2,FALSE),0)</f>
        <v>14</v>
      </c>
      <c r="S34" s="53">
        <f>IFERROR(VLOOKUP($B34,[1]DEN9!$H$3:$J$158,2,FALSE),0)</f>
        <v>14</v>
      </c>
      <c r="T34" s="52">
        <f>IFERROR(VLOOKUP($B34,[4]DEN9!$H$3:$J$173,2,FALSE),0)</f>
        <v>13</v>
      </c>
      <c r="U34" s="129"/>
      <c r="V34" s="129"/>
      <c r="W34" s="55"/>
    </row>
    <row r="35" spans="1:23" ht="15" thickBot="1" x14ac:dyDescent="0.25">
      <c r="A35" s="94" t="s">
        <v>54</v>
      </c>
      <c r="B35" s="184" t="s">
        <v>64</v>
      </c>
      <c r="C35" s="59"/>
      <c r="D35" s="59"/>
      <c r="E35" s="105">
        <f>IFERROR(VLOOKUP($B35,[4]NUM9!$H$3:$P$167,2,FALSE),0)</f>
        <v>5</v>
      </c>
      <c r="F35" s="105">
        <f>IFERROR(VLOOKUP($B35,[4]NUM9!$H$3:$P$167,3,FALSE),0)</f>
        <v>3</v>
      </c>
      <c r="G35" s="105">
        <f>IFERROR(VLOOKUP($B35,[4]NUM9!$H$3:$P$167,4,FALSE),0)</f>
        <v>3</v>
      </c>
      <c r="H35" s="105">
        <f>IFERROR(VLOOKUP($B35,[4]NUM9!$H$3:$P$167,5,FALSE),0)</f>
        <v>3</v>
      </c>
      <c r="I35" s="105">
        <f>IFERROR(VLOOKUP($B35,[4]NUM9!$H$3:$P$167,6,FALSE),0)</f>
        <v>6</v>
      </c>
      <c r="J35" s="105">
        <f>IFERROR(VLOOKUP($B35,[4]NUM9!$H$3:$P$167,7,FALSE),0)</f>
        <v>7</v>
      </c>
      <c r="K35" s="105">
        <f>IFERROR(VLOOKUP($B35,[4]NUM9!$H$3:$P$167,8,FALSE),0)</f>
        <v>4</v>
      </c>
      <c r="L35" s="99"/>
      <c r="M35" s="99"/>
      <c r="N35" s="99"/>
      <c r="O35" s="99"/>
      <c r="P35" s="73"/>
      <c r="Q35" s="52">
        <f t="shared" si="4"/>
        <v>31</v>
      </c>
      <c r="R35" s="52">
        <f>IFERROR(VLOOKUP($B35,[2]DEN9!$H$3:$J$158,2,FALSE),0)</f>
        <v>62</v>
      </c>
      <c r="S35" s="53">
        <f>IFERROR(VLOOKUP($B35,[1]DEN9!$H$3:$J$158,2,FALSE),0)</f>
        <v>62</v>
      </c>
      <c r="T35" s="52">
        <f>IFERROR(VLOOKUP($B35,[4]DEN9!$H$3:$J$173,2,FALSE),0)</f>
        <v>58</v>
      </c>
      <c r="U35" s="129"/>
      <c r="V35" s="129"/>
      <c r="W35" s="55"/>
    </row>
    <row r="36" spans="1:23" ht="15" thickBot="1" x14ac:dyDescent="0.25">
      <c r="A36" s="94" t="s">
        <v>54</v>
      </c>
      <c r="B36" s="184" t="s">
        <v>346</v>
      </c>
      <c r="C36" s="59"/>
      <c r="D36" s="59"/>
      <c r="E36" s="105">
        <f>IFERROR(VLOOKUP($B36,[4]NUM9!$H$3:$P$167,2,FALSE),0)</f>
        <v>1</v>
      </c>
      <c r="F36" s="105">
        <f>IFERROR(VLOOKUP($B36,[4]NUM9!$H$3:$P$167,3,FALSE),0)</f>
        <v>4</v>
      </c>
      <c r="G36" s="105">
        <f>IFERROR(VLOOKUP($B36,[4]NUM9!$H$3:$P$167,4,FALSE),0)</f>
        <v>11</v>
      </c>
      <c r="H36" s="105">
        <f>IFERROR(VLOOKUP($B36,[4]NUM9!$H$3:$P$167,5,FALSE),0)</f>
        <v>6</v>
      </c>
      <c r="I36" s="105">
        <f>IFERROR(VLOOKUP($B36,[4]NUM9!$H$3:$P$167,6,FALSE),0)</f>
        <v>6</v>
      </c>
      <c r="J36" s="105">
        <f>IFERROR(VLOOKUP($B36,[4]NUM9!$H$3:$P$167,7,FALSE),0)</f>
        <v>8</v>
      </c>
      <c r="K36" s="105">
        <f>IFERROR(VLOOKUP($B36,[4]NUM9!$H$3:$P$167,8,FALSE),0)</f>
        <v>3</v>
      </c>
      <c r="L36" s="99"/>
      <c r="M36" s="99"/>
      <c r="N36" s="99"/>
      <c r="O36" s="99"/>
      <c r="P36" s="73"/>
      <c r="Q36" s="52">
        <f t="shared" si="4"/>
        <v>39</v>
      </c>
      <c r="R36" s="52">
        <f>IFERROR(VLOOKUP($B36,[2]DEN9!$H$3:$J$158,2,FALSE),0)</f>
        <v>0</v>
      </c>
      <c r="S36" s="53">
        <f>IFERROR(VLOOKUP($B36,[1]DEN9!$H$3:$J$158,2,FALSE),0)</f>
        <v>0</v>
      </c>
      <c r="T36" s="52">
        <f>IFERROR(VLOOKUP($B36,[4]DEN9!$H$3:$J$173,2,FALSE),0)</f>
        <v>90</v>
      </c>
      <c r="U36" s="129"/>
      <c r="V36" s="129"/>
      <c r="W36" s="55"/>
    </row>
    <row r="37" spans="1:23" s="61" customFormat="1" ht="15" thickBot="1" x14ac:dyDescent="0.25">
      <c r="A37" s="351" t="s">
        <v>176</v>
      </c>
      <c r="B37" s="352"/>
      <c r="C37" s="276">
        <f>+D37/Metas!O67</f>
        <v>1.150789192323723</v>
      </c>
      <c r="D37" s="275">
        <f>+Q37/T37</f>
        <v>0.54659949622166248</v>
      </c>
      <c r="E37" s="51">
        <f>SUM(E26:E36)</f>
        <v>169</v>
      </c>
      <c r="F37" s="51">
        <f t="shared" ref="F37:P37" si="5">SUM(F26:F36)</f>
        <v>192</v>
      </c>
      <c r="G37" s="51">
        <f t="shared" si="5"/>
        <v>209</v>
      </c>
      <c r="H37" s="51">
        <f t="shared" si="5"/>
        <v>130</v>
      </c>
      <c r="I37" s="51">
        <f t="shared" ref="I37:J37" si="6">SUM(I26:I36)</f>
        <v>189</v>
      </c>
      <c r="J37" s="51">
        <f t="shared" si="6"/>
        <v>207</v>
      </c>
      <c r="K37" s="51">
        <f t="shared" ref="K37" si="7">SUM(K26:K36)</f>
        <v>206</v>
      </c>
      <c r="L37" s="51">
        <f t="shared" si="5"/>
        <v>0</v>
      </c>
      <c r="M37" s="51">
        <f t="shared" si="5"/>
        <v>0</v>
      </c>
      <c r="N37" s="51">
        <f t="shared" si="5"/>
        <v>0</v>
      </c>
      <c r="O37" s="51">
        <f t="shared" si="5"/>
        <v>0</v>
      </c>
      <c r="P37" s="51">
        <f t="shared" si="5"/>
        <v>0</v>
      </c>
      <c r="Q37" s="51">
        <f>SUM(Q26:Q36)</f>
        <v>1302</v>
      </c>
      <c r="R37" s="51">
        <f>SUM(R26:R36)</f>
        <v>2268</v>
      </c>
      <c r="S37" s="51">
        <f t="shared" ref="S37:W37" si="8">SUM(S26:S36)</f>
        <v>2268</v>
      </c>
      <c r="T37" s="51">
        <f>SUM(T26:T36)</f>
        <v>2382</v>
      </c>
      <c r="U37" s="51">
        <f t="shared" si="8"/>
        <v>0</v>
      </c>
      <c r="V37" s="51">
        <f t="shared" si="8"/>
        <v>0</v>
      </c>
      <c r="W37" s="51">
        <f t="shared" si="8"/>
        <v>0</v>
      </c>
    </row>
    <row r="38" spans="1:23" ht="15" thickBot="1" x14ac:dyDescent="0.25">
      <c r="A38" s="94" t="s">
        <v>75</v>
      </c>
      <c r="B38" s="184" t="s">
        <v>65</v>
      </c>
      <c r="C38" s="59"/>
      <c r="D38" s="59"/>
      <c r="E38" s="105">
        <f>IFERROR(VLOOKUP($B38,[4]NUM9!$H$3:$P$167,2,FALSE),0)</f>
        <v>0</v>
      </c>
      <c r="F38" s="105">
        <f>IFERROR(VLOOKUP($B38,[4]NUM9!$H$3:$P$167,3,FALSE),0)</f>
        <v>0</v>
      </c>
      <c r="G38" s="105">
        <f>IFERROR(VLOOKUP($B38,[4]NUM9!$H$3:$P$167,4,FALSE),0)</f>
        <v>1</v>
      </c>
      <c r="H38" s="105">
        <f>IFERROR(VLOOKUP($B38,[4]NUM9!$H$3:$P$167,5,FALSE),0)</f>
        <v>1</v>
      </c>
      <c r="I38" s="105">
        <f>IFERROR(VLOOKUP($B38,[4]NUM9!$H$3:$P$167,6,FALSE),0)</f>
        <v>4</v>
      </c>
      <c r="J38" s="105">
        <f>IFERROR(VLOOKUP($B38,[4]NUM9!$H$3:$P$167,7,FALSE),0)</f>
        <v>0</v>
      </c>
      <c r="K38" s="105">
        <f>IFERROR(VLOOKUP($B38,[4]NUM9!$H$3:$P$167,8,FALSE),0)</f>
        <v>1</v>
      </c>
      <c r="L38" s="99"/>
      <c r="M38" s="99"/>
      <c r="N38" s="99"/>
      <c r="O38" s="99"/>
      <c r="P38" s="73"/>
      <c r="Q38" s="52">
        <f t="shared" ref="Q38:Q47" si="9">SUM(E38:P38)</f>
        <v>7</v>
      </c>
      <c r="R38" s="52">
        <f>IFERROR(VLOOKUP($B38,[2]DEN9!$H$3:$J$158,2,FALSE),0)</f>
        <v>13</v>
      </c>
      <c r="S38" s="53">
        <f>IFERROR(VLOOKUP($B38,[1]DEN9!$H$3:$J$158,2,FALSE),0)</f>
        <v>13</v>
      </c>
      <c r="T38" s="52">
        <f>IFERROR(VLOOKUP($B38,[4]DEN9!$H$3:$J$173,2,FALSE),0)</f>
        <v>18</v>
      </c>
      <c r="U38" s="129"/>
      <c r="V38" s="129"/>
      <c r="W38" s="55"/>
    </row>
    <row r="39" spans="1:23" ht="15" thickBot="1" x14ac:dyDescent="0.25">
      <c r="A39" s="94" t="s">
        <v>75</v>
      </c>
      <c r="B39" s="184" t="s">
        <v>66</v>
      </c>
      <c r="C39" s="59"/>
      <c r="D39" s="59"/>
      <c r="E39" s="105">
        <f>IFERROR(VLOOKUP($B39,[4]NUM9!$H$3:$P$167,2,FALSE),0)</f>
        <v>2</v>
      </c>
      <c r="F39" s="105">
        <f>IFERROR(VLOOKUP($B39,[4]NUM9!$H$3:$P$167,3,FALSE),0)</f>
        <v>2</v>
      </c>
      <c r="G39" s="105">
        <f>IFERROR(VLOOKUP($B39,[4]NUM9!$H$3:$P$167,4,FALSE),0)</f>
        <v>0</v>
      </c>
      <c r="H39" s="105">
        <f>IFERROR(VLOOKUP($B39,[4]NUM9!$H$3:$P$167,5,FALSE),0)</f>
        <v>2</v>
      </c>
      <c r="I39" s="105">
        <f>IFERROR(VLOOKUP($B39,[4]NUM9!$H$3:$P$167,6,FALSE),0)</f>
        <v>0</v>
      </c>
      <c r="J39" s="105">
        <f>IFERROR(VLOOKUP($B39,[4]NUM9!$H$3:$P$167,7,FALSE),0)</f>
        <v>0</v>
      </c>
      <c r="K39" s="105">
        <f>IFERROR(VLOOKUP($B39,[4]NUM9!$H$3:$P$167,8,FALSE),0)</f>
        <v>0</v>
      </c>
      <c r="L39" s="99"/>
      <c r="M39" s="99"/>
      <c r="N39" s="99"/>
      <c r="O39" s="99"/>
      <c r="P39" s="73"/>
      <c r="Q39" s="52">
        <f t="shared" si="9"/>
        <v>6</v>
      </c>
      <c r="R39" s="52">
        <f>IFERROR(VLOOKUP($B39,[2]DEN9!$H$3:$J$158,2,FALSE),0)</f>
        <v>14</v>
      </c>
      <c r="S39" s="53">
        <f>IFERROR(VLOOKUP($B39,[1]DEN9!$H$3:$J$158,2,FALSE),0)</f>
        <v>14</v>
      </c>
      <c r="T39" s="52">
        <f>IFERROR(VLOOKUP($B39,[4]DEN9!$H$3:$J$173,2,FALSE),0)</f>
        <v>7</v>
      </c>
      <c r="U39" s="129"/>
      <c r="V39" s="129"/>
      <c r="W39" s="55"/>
    </row>
    <row r="40" spans="1:23" ht="15" thickBot="1" x14ac:dyDescent="0.25">
      <c r="A40" s="94" t="s">
        <v>75</v>
      </c>
      <c r="B40" s="184" t="s">
        <v>67</v>
      </c>
      <c r="C40" s="59"/>
      <c r="D40" s="59"/>
      <c r="E40" s="105">
        <f>IFERROR(VLOOKUP($B40,[4]NUM9!$H$3:$P$167,2,FALSE),0)</f>
        <v>1</v>
      </c>
      <c r="F40" s="105">
        <f>IFERROR(VLOOKUP($B40,[4]NUM9!$H$3:$P$167,3,FALSE),0)</f>
        <v>3</v>
      </c>
      <c r="G40" s="105">
        <f>IFERROR(VLOOKUP($B40,[4]NUM9!$H$3:$P$167,4,FALSE),0)</f>
        <v>1</v>
      </c>
      <c r="H40" s="105">
        <f>IFERROR(VLOOKUP($B40,[4]NUM9!$H$3:$P$167,5,FALSE),0)</f>
        <v>0</v>
      </c>
      <c r="I40" s="105">
        <f>IFERROR(VLOOKUP($B40,[4]NUM9!$H$3:$P$167,6,FALSE),0)</f>
        <v>1</v>
      </c>
      <c r="J40" s="105">
        <f>IFERROR(VLOOKUP($B40,[4]NUM9!$H$3:$P$167,7,FALSE),0)</f>
        <v>1</v>
      </c>
      <c r="K40" s="105">
        <f>IFERROR(VLOOKUP($B40,[4]NUM9!$H$3:$P$167,8,FALSE),0)</f>
        <v>1</v>
      </c>
      <c r="L40" s="99"/>
      <c r="M40" s="99"/>
      <c r="N40" s="99"/>
      <c r="O40" s="99"/>
      <c r="P40" s="73"/>
      <c r="Q40" s="52">
        <f t="shared" si="9"/>
        <v>8</v>
      </c>
      <c r="R40" s="52">
        <f>IFERROR(VLOOKUP($B40,[2]DEN9!$H$3:$J$158,2,FALSE),0)</f>
        <v>17</v>
      </c>
      <c r="S40" s="53">
        <f>IFERROR(VLOOKUP($B40,[1]DEN9!$H$3:$J$158,2,FALSE),0)</f>
        <v>17</v>
      </c>
      <c r="T40" s="52">
        <f>IFERROR(VLOOKUP($B40,[4]DEN9!$H$3:$J$173,2,FALSE),0)</f>
        <v>14</v>
      </c>
      <c r="U40" s="129"/>
      <c r="V40" s="129"/>
      <c r="W40" s="55"/>
    </row>
    <row r="41" spans="1:23" ht="15" thickBot="1" x14ac:dyDescent="0.25">
      <c r="A41" s="94" t="s">
        <v>75</v>
      </c>
      <c r="B41" s="184" t="s">
        <v>68</v>
      </c>
      <c r="C41" s="59"/>
      <c r="D41" s="59"/>
      <c r="E41" s="105">
        <f>IFERROR(VLOOKUP($B41,[4]NUM9!$H$3:$P$167,2,FALSE),0)</f>
        <v>0</v>
      </c>
      <c r="F41" s="105">
        <f>IFERROR(VLOOKUP($B41,[4]NUM9!$H$3:$P$167,3,FALSE),0)</f>
        <v>0</v>
      </c>
      <c r="G41" s="105">
        <f>IFERROR(VLOOKUP($B41,[4]NUM9!$H$3:$P$167,4,FALSE),0)</f>
        <v>0</v>
      </c>
      <c r="H41" s="105">
        <f>IFERROR(VLOOKUP($B41,[4]NUM9!$H$3:$P$167,5,FALSE),0)</f>
        <v>0</v>
      </c>
      <c r="I41" s="105">
        <f>IFERROR(VLOOKUP($B41,[4]NUM9!$H$3:$P$167,6,FALSE),0)</f>
        <v>0</v>
      </c>
      <c r="J41" s="105">
        <f>IFERROR(VLOOKUP($B41,[4]NUM9!$H$3:$P$167,7,FALSE),0)</f>
        <v>0</v>
      </c>
      <c r="K41" s="105">
        <f>IFERROR(VLOOKUP($B41,[4]NUM9!$H$3:$P$167,8,FALSE),0)</f>
        <v>0</v>
      </c>
      <c r="L41" s="99"/>
      <c r="M41" s="99"/>
      <c r="N41" s="99"/>
      <c r="O41" s="99"/>
      <c r="P41" s="73"/>
      <c r="Q41" s="52">
        <f t="shared" si="9"/>
        <v>0</v>
      </c>
      <c r="R41" s="52">
        <f>IFERROR(VLOOKUP($B41,[2]DEN9!$H$3:$J$158,2,FALSE),0)</f>
        <v>1</v>
      </c>
      <c r="S41" s="53">
        <f>IFERROR(VLOOKUP($B41,[1]DEN9!$H$3:$J$158,2,FALSE),0)</f>
        <v>1</v>
      </c>
      <c r="T41" s="52">
        <f>IFERROR(VLOOKUP($B41,[4]DEN9!$H$3:$J$173,2,FALSE),0)</f>
        <v>0</v>
      </c>
      <c r="U41" s="129"/>
      <c r="V41" s="129"/>
      <c r="W41" s="55"/>
    </row>
    <row r="42" spans="1:23" ht="15" thickBot="1" x14ac:dyDescent="0.25">
      <c r="A42" s="94" t="s">
        <v>75</v>
      </c>
      <c r="B42" s="184" t="s">
        <v>69</v>
      </c>
      <c r="C42" s="59"/>
      <c r="D42" s="59"/>
      <c r="E42" s="105">
        <f>IFERROR(VLOOKUP($B42,[4]NUM9!$H$3:$P$167,2,FALSE),0)</f>
        <v>1</v>
      </c>
      <c r="F42" s="105">
        <f>IFERROR(VLOOKUP($B42,[4]NUM9!$H$3:$P$167,3,FALSE),0)</f>
        <v>2</v>
      </c>
      <c r="G42" s="105">
        <f>IFERROR(VLOOKUP($B42,[4]NUM9!$H$3:$P$167,4,FALSE),0)</f>
        <v>0</v>
      </c>
      <c r="H42" s="105">
        <f>IFERROR(VLOOKUP($B42,[4]NUM9!$H$3:$P$167,5,FALSE),0)</f>
        <v>2</v>
      </c>
      <c r="I42" s="105">
        <f>IFERROR(VLOOKUP($B42,[4]NUM9!$H$3:$P$167,6,FALSE),0)</f>
        <v>4</v>
      </c>
      <c r="J42" s="105">
        <f>IFERROR(VLOOKUP($B42,[4]NUM9!$H$3:$P$167,7,FALSE),0)</f>
        <v>2</v>
      </c>
      <c r="K42" s="105">
        <f>IFERROR(VLOOKUP($B42,[4]NUM9!$H$3:$P$167,8,FALSE),0)</f>
        <v>3</v>
      </c>
      <c r="L42" s="99"/>
      <c r="M42" s="99"/>
      <c r="N42" s="99"/>
      <c r="O42" s="99"/>
      <c r="P42" s="73"/>
      <c r="Q42" s="52">
        <f t="shared" si="9"/>
        <v>14</v>
      </c>
      <c r="R42" s="52">
        <f>IFERROR(VLOOKUP($B42,[2]DEN9!$H$3:$J$158,2,FALSE),0)</f>
        <v>20</v>
      </c>
      <c r="S42" s="53">
        <f>IFERROR(VLOOKUP($B42,[1]DEN9!$H$3:$J$158,2,FALSE),0)</f>
        <v>20</v>
      </c>
      <c r="T42" s="52">
        <f>IFERROR(VLOOKUP($B42,[4]DEN9!$H$3:$J$173,2,FALSE),0)</f>
        <v>18</v>
      </c>
      <c r="U42" s="129"/>
      <c r="V42" s="129"/>
      <c r="W42" s="55"/>
    </row>
    <row r="43" spans="1:23" ht="15" thickBot="1" x14ac:dyDescent="0.25">
      <c r="A43" s="94" t="s">
        <v>75</v>
      </c>
      <c r="B43" s="184" t="s">
        <v>70</v>
      </c>
      <c r="C43" s="59"/>
      <c r="D43" s="59"/>
      <c r="E43" s="105">
        <f>IFERROR(VLOOKUP($B43,[4]NUM9!$H$3:$P$167,2,FALSE),0)</f>
        <v>0</v>
      </c>
      <c r="F43" s="105">
        <f>IFERROR(VLOOKUP($B43,[4]NUM9!$H$3:$P$167,3,FALSE),0)</f>
        <v>2</v>
      </c>
      <c r="G43" s="105">
        <f>IFERROR(VLOOKUP($B43,[4]NUM9!$H$3:$P$167,4,FALSE),0)</f>
        <v>0</v>
      </c>
      <c r="H43" s="105">
        <f>IFERROR(VLOOKUP($B43,[4]NUM9!$H$3:$P$167,5,FALSE),0)</f>
        <v>0</v>
      </c>
      <c r="I43" s="105">
        <f>IFERROR(VLOOKUP($B43,[4]NUM9!$H$3:$P$167,6,FALSE),0)</f>
        <v>1</v>
      </c>
      <c r="J43" s="105">
        <f>IFERROR(VLOOKUP($B43,[4]NUM9!$H$3:$P$167,7,FALSE),0)</f>
        <v>0</v>
      </c>
      <c r="K43" s="105">
        <f>IFERROR(VLOOKUP($B43,[4]NUM9!$H$3:$P$167,8,FALSE),0)</f>
        <v>0</v>
      </c>
      <c r="L43" s="99"/>
      <c r="M43" s="99"/>
      <c r="N43" s="99"/>
      <c r="O43" s="99"/>
      <c r="P43" s="73"/>
      <c r="Q43" s="52">
        <f t="shared" si="9"/>
        <v>3</v>
      </c>
      <c r="R43" s="52">
        <f>IFERROR(VLOOKUP($B43,[2]DEN9!$H$3:$J$158,2,FALSE),0)</f>
        <v>9</v>
      </c>
      <c r="S43" s="53">
        <f>IFERROR(VLOOKUP($B43,[1]DEN9!$H$3:$J$158,2,FALSE),0)</f>
        <v>9</v>
      </c>
      <c r="T43" s="52">
        <f>IFERROR(VLOOKUP($B43,[4]DEN9!$H$3:$J$173,2,FALSE),0)</f>
        <v>7</v>
      </c>
      <c r="U43" s="129"/>
      <c r="V43" s="129"/>
      <c r="W43" s="55"/>
    </row>
    <row r="44" spans="1:23" ht="15" thickBot="1" x14ac:dyDescent="0.25">
      <c r="A44" s="94" t="s">
        <v>75</v>
      </c>
      <c r="B44" s="184" t="s">
        <v>71</v>
      </c>
      <c r="C44" s="59"/>
      <c r="D44" s="59"/>
      <c r="E44" s="105">
        <f>IFERROR(VLOOKUP($B44,[4]NUM9!$H$3:$P$167,2,FALSE),0)</f>
        <v>0</v>
      </c>
      <c r="F44" s="105">
        <f>IFERROR(VLOOKUP($B44,[4]NUM9!$H$3:$P$167,3,FALSE),0)</f>
        <v>1</v>
      </c>
      <c r="G44" s="105">
        <f>IFERROR(VLOOKUP($B44,[4]NUM9!$H$3:$P$167,4,FALSE),0)</f>
        <v>1</v>
      </c>
      <c r="H44" s="105">
        <f>IFERROR(VLOOKUP($B44,[4]NUM9!$H$3:$P$167,5,FALSE),0)</f>
        <v>0</v>
      </c>
      <c r="I44" s="105">
        <f>IFERROR(VLOOKUP($B44,[4]NUM9!$H$3:$P$167,6,FALSE),0)</f>
        <v>1</v>
      </c>
      <c r="J44" s="105">
        <f>IFERROR(VLOOKUP($B44,[4]NUM9!$H$3:$P$167,7,FALSE),0)</f>
        <v>2</v>
      </c>
      <c r="K44" s="105">
        <f>IFERROR(VLOOKUP($B44,[4]NUM9!$H$3:$P$167,8,FALSE),0)</f>
        <v>1</v>
      </c>
      <c r="L44" s="99"/>
      <c r="M44" s="99"/>
      <c r="N44" s="99"/>
      <c r="O44" s="99"/>
      <c r="P44" s="73"/>
      <c r="Q44" s="52">
        <f t="shared" si="9"/>
        <v>6</v>
      </c>
      <c r="R44" s="52">
        <f>IFERROR(VLOOKUP($B44,[2]DEN9!$H$3:$J$158,2,FALSE),0)</f>
        <v>23</v>
      </c>
      <c r="S44" s="53">
        <f>IFERROR(VLOOKUP($B44,[1]DEN9!$H$3:$J$158,2,FALSE),0)</f>
        <v>23</v>
      </c>
      <c r="T44" s="52">
        <f>IFERROR(VLOOKUP($B44,[4]DEN9!$H$3:$J$173,2,FALSE),0)</f>
        <v>12</v>
      </c>
      <c r="U44" s="129"/>
      <c r="V44" s="129"/>
      <c r="W44" s="55"/>
    </row>
    <row r="45" spans="1:23" ht="15" thickBot="1" x14ac:dyDescent="0.25">
      <c r="A45" s="94" t="s">
        <v>75</v>
      </c>
      <c r="B45" s="184" t="s">
        <v>72</v>
      </c>
      <c r="C45" s="59"/>
      <c r="D45" s="59"/>
      <c r="E45" s="105">
        <f>IFERROR(VLOOKUP($B45,[4]NUM9!$H$3:$P$167,2,FALSE),0)</f>
        <v>0</v>
      </c>
      <c r="F45" s="105">
        <f>IFERROR(VLOOKUP($B45,[4]NUM9!$H$3:$P$167,3,FALSE),0)</f>
        <v>0</v>
      </c>
      <c r="G45" s="105">
        <f>IFERROR(VLOOKUP($B45,[4]NUM9!$H$3:$P$167,4,FALSE),0)</f>
        <v>1</v>
      </c>
      <c r="H45" s="105">
        <f>IFERROR(VLOOKUP($B45,[4]NUM9!$H$3:$P$167,5,FALSE),0)</f>
        <v>0</v>
      </c>
      <c r="I45" s="105">
        <f>IFERROR(VLOOKUP($B45,[4]NUM9!$H$3:$P$167,6,FALSE),0)</f>
        <v>0</v>
      </c>
      <c r="J45" s="105">
        <f>IFERROR(VLOOKUP($B45,[4]NUM9!$H$3:$P$167,7,FALSE),0)</f>
        <v>0</v>
      </c>
      <c r="K45" s="105">
        <f>IFERROR(VLOOKUP($B45,[4]NUM9!$H$3:$P$167,8,FALSE),0)</f>
        <v>1</v>
      </c>
      <c r="L45" s="99"/>
      <c r="M45" s="99"/>
      <c r="N45" s="99"/>
      <c r="O45" s="99"/>
      <c r="P45" s="73"/>
      <c r="Q45" s="52">
        <f t="shared" si="9"/>
        <v>2</v>
      </c>
      <c r="R45" s="52">
        <f>IFERROR(VLOOKUP($B45,[2]DEN9!$H$3:$J$158,2,FALSE),0)</f>
        <v>4</v>
      </c>
      <c r="S45" s="53">
        <f>IFERROR(VLOOKUP($B45,[1]DEN9!$H$3:$J$158,2,FALSE),0)</f>
        <v>4</v>
      </c>
      <c r="T45" s="52">
        <f>IFERROR(VLOOKUP($B45,[4]DEN9!$H$3:$J$173,2,FALSE),0)</f>
        <v>3</v>
      </c>
      <c r="U45" s="129"/>
      <c r="V45" s="129"/>
      <c r="W45" s="55"/>
    </row>
    <row r="46" spans="1:23" ht="15" thickBot="1" x14ac:dyDescent="0.25">
      <c r="A46" s="94" t="s">
        <v>75</v>
      </c>
      <c r="B46" s="184" t="s">
        <v>73</v>
      </c>
      <c r="C46" s="59"/>
      <c r="D46" s="59"/>
      <c r="E46" s="105">
        <f>IFERROR(VLOOKUP($B46,[4]NUM9!$H$3:$P$167,2,FALSE),0)</f>
        <v>3</v>
      </c>
      <c r="F46" s="105">
        <f>IFERROR(VLOOKUP($B46,[4]NUM9!$H$3:$P$167,3,FALSE),0)</f>
        <v>1</v>
      </c>
      <c r="G46" s="105">
        <f>IFERROR(VLOOKUP($B46,[4]NUM9!$H$3:$P$167,4,FALSE),0)</f>
        <v>4</v>
      </c>
      <c r="H46" s="105">
        <f>IFERROR(VLOOKUP($B46,[4]NUM9!$H$3:$P$167,5,FALSE),0)</f>
        <v>2</v>
      </c>
      <c r="I46" s="105">
        <f>IFERROR(VLOOKUP($B46,[4]NUM9!$H$3:$P$167,6,FALSE),0)</f>
        <v>7</v>
      </c>
      <c r="J46" s="105">
        <f>IFERROR(VLOOKUP($B46,[4]NUM9!$H$3:$P$167,7,FALSE),0)</f>
        <v>5</v>
      </c>
      <c r="K46" s="105">
        <f>IFERROR(VLOOKUP($B46,[4]NUM9!$H$3:$P$167,8,FALSE),0)</f>
        <v>3</v>
      </c>
      <c r="L46" s="99"/>
      <c r="M46" s="99"/>
      <c r="N46" s="99"/>
      <c r="O46" s="99"/>
      <c r="P46" s="73"/>
      <c r="Q46" s="52">
        <f t="shared" si="9"/>
        <v>25</v>
      </c>
      <c r="R46" s="52">
        <f>IFERROR(VLOOKUP($B46,[2]DEN9!$H$3:$J$158,2,FALSE),0)</f>
        <v>43</v>
      </c>
      <c r="S46" s="53">
        <f>IFERROR(VLOOKUP($B46,[1]DEN9!$H$3:$J$158,2,FALSE),0)</f>
        <v>43</v>
      </c>
      <c r="T46" s="52">
        <f>IFERROR(VLOOKUP($B46,[4]DEN9!$H$3:$J$173,2,FALSE),0)</f>
        <v>36</v>
      </c>
      <c r="U46" s="129"/>
      <c r="V46" s="129"/>
      <c r="W46" s="55"/>
    </row>
    <row r="47" spans="1:23" ht="15" thickBot="1" x14ac:dyDescent="0.25">
      <c r="A47" s="94" t="s">
        <v>75</v>
      </c>
      <c r="B47" s="184" t="s">
        <v>74</v>
      </c>
      <c r="C47" s="59"/>
      <c r="D47" s="59"/>
      <c r="E47" s="105">
        <f>IFERROR(VLOOKUP($B47,[4]NUM9!$H$3:$P$167,2,FALSE),0)</f>
        <v>0</v>
      </c>
      <c r="F47" s="105">
        <f>IFERROR(VLOOKUP($B47,[4]NUM9!$H$3:$P$167,3,FALSE),0)</f>
        <v>0</v>
      </c>
      <c r="G47" s="105">
        <f>IFERROR(VLOOKUP($B47,[4]NUM9!$H$3:$P$167,4,FALSE),0)</f>
        <v>3</v>
      </c>
      <c r="H47" s="105">
        <f>IFERROR(VLOOKUP($B47,[4]NUM9!$H$3:$P$167,5,FALSE),0)</f>
        <v>1</v>
      </c>
      <c r="I47" s="105">
        <f>IFERROR(VLOOKUP($B47,[4]NUM9!$H$3:$P$167,6,FALSE),0)</f>
        <v>0</v>
      </c>
      <c r="J47" s="105">
        <f>IFERROR(VLOOKUP($B47,[4]NUM9!$H$3:$P$167,7,FALSE),0)</f>
        <v>2</v>
      </c>
      <c r="K47" s="105">
        <f>IFERROR(VLOOKUP($B47,[4]NUM9!$H$3:$P$167,8,FALSE),0)</f>
        <v>0</v>
      </c>
      <c r="L47" s="99"/>
      <c r="M47" s="99"/>
      <c r="N47" s="99"/>
      <c r="O47" s="99"/>
      <c r="P47" s="73"/>
      <c r="Q47" s="52">
        <f t="shared" si="9"/>
        <v>6</v>
      </c>
      <c r="R47" s="52">
        <f>IFERROR(VLOOKUP($B47,[2]DEN9!$H$3:$J$158,2,FALSE),0)</f>
        <v>6</v>
      </c>
      <c r="S47" s="53">
        <f>IFERROR(VLOOKUP($B47,[1]DEN9!$H$3:$J$158,2,FALSE),0)</f>
        <v>6</v>
      </c>
      <c r="T47" s="52">
        <f>IFERROR(VLOOKUP($B47,[4]DEN9!$H$3:$J$173,2,FALSE),0)</f>
        <v>7</v>
      </c>
      <c r="U47" s="129"/>
      <c r="V47" s="129"/>
      <c r="W47" s="55"/>
    </row>
    <row r="48" spans="1:23" s="61" customFormat="1" ht="15" thickBot="1" x14ac:dyDescent="0.25">
      <c r="A48" s="351" t="s">
        <v>177</v>
      </c>
      <c r="B48" s="352"/>
      <c r="C48" s="276">
        <f>+D48/Metas!O76</f>
        <v>1.3287316652286456</v>
      </c>
      <c r="D48" s="275">
        <f>+Q48/T48</f>
        <v>0.63114754098360659</v>
      </c>
      <c r="E48" s="51">
        <f>SUM(E38:E47)</f>
        <v>7</v>
      </c>
      <c r="F48" s="51">
        <f t="shared" ref="F48:P48" si="10">SUM(F38:F47)</f>
        <v>11</v>
      </c>
      <c r="G48" s="51">
        <f t="shared" si="10"/>
        <v>11</v>
      </c>
      <c r="H48" s="51">
        <f t="shared" si="10"/>
        <v>8</v>
      </c>
      <c r="I48" s="51">
        <f t="shared" ref="I48:J48" si="11">SUM(I38:I47)</f>
        <v>18</v>
      </c>
      <c r="J48" s="51">
        <f t="shared" si="11"/>
        <v>12</v>
      </c>
      <c r="K48" s="51">
        <f t="shared" ref="K48" si="12">SUM(K38:K47)</f>
        <v>10</v>
      </c>
      <c r="L48" s="51">
        <f t="shared" si="10"/>
        <v>0</v>
      </c>
      <c r="M48" s="51">
        <f t="shared" si="10"/>
        <v>0</v>
      </c>
      <c r="N48" s="51">
        <f t="shared" si="10"/>
        <v>0</v>
      </c>
      <c r="O48" s="51">
        <f t="shared" si="10"/>
        <v>0</v>
      </c>
      <c r="P48" s="51">
        <f t="shared" si="10"/>
        <v>0</v>
      </c>
      <c r="Q48" s="77">
        <f>SUM(Q38:Q47)</f>
        <v>77</v>
      </c>
      <c r="R48" s="51">
        <f t="shared" ref="R48:W48" si="13">SUM(R38:R47)</f>
        <v>150</v>
      </c>
      <c r="S48" s="51">
        <f t="shared" si="13"/>
        <v>150</v>
      </c>
      <c r="T48" s="51">
        <f t="shared" si="13"/>
        <v>122</v>
      </c>
      <c r="U48" s="51">
        <f t="shared" si="13"/>
        <v>0</v>
      </c>
      <c r="V48" s="51">
        <f t="shared" si="13"/>
        <v>0</v>
      </c>
      <c r="W48" s="51">
        <f t="shared" si="13"/>
        <v>0</v>
      </c>
    </row>
    <row r="49" spans="1:23" ht="15" thickBot="1" x14ac:dyDescent="0.25">
      <c r="A49" s="185" t="s">
        <v>89</v>
      </c>
      <c r="B49" s="184" t="s">
        <v>76</v>
      </c>
      <c r="C49" s="59"/>
      <c r="D49" s="59"/>
      <c r="E49" s="105">
        <f>IFERROR(VLOOKUP($B49,[4]NUM9!$H$3:$P$167,2,FALSE),0)</f>
        <v>4</v>
      </c>
      <c r="F49" s="105">
        <f>IFERROR(VLOOKUP($B49,[4]NUM9!$H$3:$P$167,3,FALSE),0)</f>
        <v>15</v>
      </c>
      <c r="G49" s="105">
        <f>IFERROR(VLOOKUP($B49,[4]NUM9!$H$3:$P$167,4,FALSE),0)</f>
        <v>4</v>
      </c>
      <c r="H49" s="105">
        <f>IFERROR(VLOOKUP($B49,[4]NUM9!$H$3:$P$167,5,FALSE),0)</f>
        <v>0</v>
      </c>
      <c r="I49" s="105">
        <f>IFERROR(VLOOKUP($B49,[4]NUM9!$H$3:$P$167,6,FALSE),0)</f>
        <v>14</v>
      </c>
      <c r="J49" s="105">
        <f>IFERROR(VLOOKUP($B49,[4]NUM9!$H$3:$P$167,7,FALSE),0)</f>
        <v>8</v>
      </c>
      <c r="K49" s="105">
        <f>IFERROR(VLOOKUP($B49,[4]NUM9!$H$3:$P$167,8,FALSE),0)</f>
        <v>7</v>
      </c>
      <c r="L49" s="101"/>
      <c r="M49" s="101"/>
      <c r="N49" s="101"/>
      <c r="O49" s="101"/>
      <c r="P49" s="73"/>
      <c r="Q49" s="52">
        <f t="shared" ref="Q49:Q61" si="14">SUM(E49:P49)</f>
        <v>52</v>
      </c>
      <c r="R49" s="52">
        <f>IFERROR(VLOOKUP($B49,[2]DEN9!$H$3:$J$158,2,FALSE),0)</f>
        <v>140</v>
      </c>
      <c r="S49" s="53">
        <f>IFERROR(VLOOKUP($B49,[1]DEN9!$H$3:$J$158,2,FALSE),0)</f>
        <v>140</v>
      </c>
      <c r="T49" s="52">
        <f>IFERROR(VLOOKUP($B49,[4]DEN9!$H$3:$J$173,2,FALSE),0)</f>
        <v>99</v>
      </c>
      <c r="U49" s="129"/>
      <c r="V49" s="129"/>
      <c r="W49" s="55"/>
    </row>
    <row r="50" spans="1:23" ht="15" thickBot="1" x14ac:dyDescent="0.25">
      <c r="A50" s="185" t="s">
        <v>89</v>
      </c>
      <c r="B50" s="184" t="s">
        <v>77</v>
      </c>
      <c r="C50" s="59"/>
      <c r="D50" s="59"/>
      <c r="E50" s="105">
        <f>IFERROR(VLOOKUP($B50,[4]NUM9!$H$3:$P$167,2,FALSE),0)</f>
        <v>0</v>
      </c>
      <c r="F50" s="105">
        <f>IFERROR(VLOOKUP($B50,[4]NUM9!$H$3:$P$167,3,FALSE),0)</f>
        <v>0</v>
      </c>
      <c r="G50" s="105">
        <f>IFERROR(VLOOKUP($B50,[4]NUM9!$H$3:$P$167,4,FALSE),0)</f>
        <v>1</v>
      </c>
      <c r="H50" s="105">
        <f>IFERROR(VLOOKUP($B50,[4]NUM9!$H$3:$P$167,5,FALSE),0)</f>
        <v>0</v>
      </c>
      <c r="I50" s="105">
        <f>IFERROR(VLOOKUP($B50,[4]NUM9!$H$3:$P$167,6,FALSE),0)</f>
        <v>0</v>
      </c>
      <c r="J50" s="105">
        <f>IFERROR(VLOOKUP($B50,[4]NUM9!$H$3:$P$167,7,FALSE),0)</f>
        <v>3</v>
      </c>
      <c r="K50" s="105">
        <f>IFERROR(VLOOKUP($B50,[4]NUM9!$H$3:$P$167,8,FALSE),0)</f>
        <v>2</v>
      </c>
      <c r="L50" s="101"/>
      <c r="M50" s="101"/>
      <c r="N50" s="101"/>
      <c r="O50" s="101"/>
      <c r="P50" s="73"/>
      <c r="Q50" s="52">
        <f t="shared" si="14"/>
        <v>6</v>
      </c>
      <c r="R50" s="52">
        <f>IFERROR(VLOOKUP($B50,[2]DEN9!$H$3:$J$158,2,FALSE),0)</f>
        <v>9</v>
      </c>
      <c r="S50" s="53">
        <f>IFERROR(VLOOKUP($B50,[1]DEN9!$H$3:$J$158,2,FALSE),0)</f>
        <v>9</v>
      </c>
      <c r="T50" s="52">
        <f>IFERROR(VLOOKUP($B50,[4]DEN9!$H$3:$J$173,2,FALSE),0)</f>
        <v>5</v>
      </c>
      <c r="U50" s="129"/>
      <c r="V50" s="129"/>
      <c r="W50" s="55"/>
    </row>
    <row r="51" spans="1:23" ht="15" thickBot="1" x14ac:dyDescent="0.25">
      <c r="A51" s="185" t="s">
        <v>89</v>
      </c>
      <c r="B51" s="184" t="s">
        <v>78</v>
      </c>
      <c r="C51" s="59"/>
      <c r="D51" s="59"/>
      <c r="E51" s="105">
        <f>IFERROR(VLOOKUP($B51,[4]NUM9!$H$3:$P$167,2,FALSE),0)</f>
        <v>0</v>
      </c>
      <c r="F51" s="105">
        <f>IFERROR(VLOOKUP($B51,[4]NUM9!$H$3:$P$167,3,FALSE),0)</f>
        <v>0</v>
      </c>
      <c r="G51" s="105">
        <f>IFERROR(VLOOKUP($B51,[4]NUM9!$H$3:$P$167,4,FALSE),0)</f>
        <v>0</v>
      </c>
      <c r="H51" s="105">
        <f>IFERROR(VLOOKUP($B51,[4]NUM9!$H$3:$P$167,5,FALSE),0)</f>
        <v>1</v>
      </c>
      <c r="I51" s="105">
        <f>IFERROR(VLOOKUP($B51,[4]NUM9!$H$3:$P$167,6,FALSE),0)</f>
        <v>0</v>
      </c>
      <c r="J51" s="105">
        <f>IFERROR(VLOOKUP($B51,[4]NUM9!$H$3:$P$167,7,FALSE),0)</f>
        <v>1</v>
      </c>
      <c r="K51" s="105">
        <f>IFERROR(VLOOKUP($B51,[4]NUM9!$H$3:$P$167,8,FALSE),0)</f>
        <v>0</v>
      </c>
      <c r="L51" s="101"/>
      <c r="M51" s="101"/>
      <c r="N51" s="101"/>
      <c r="O51" s="101"/>
      <c r="P51" s="73"/>
      <c r="Q51" s="52">
        <f t="shared" si="14"/>
        <v>2</v>
      </c>
      <c r="R51" s="52">
        <f>IFERROR(VLOOKUP($B51,[2]DEN9!$H$3:$J$158,2,FALSE),0)</f>
        <v>7</v>
      </c>
      <c r="S51" s="53">
        <f>IFERROR(VLOOKUP($B51,[1]DEN9!$H$3:$J$158,2,FALSE),0)</f>
        <v>7</v>
      </c>
      <c r="T51" s="52">
        <f>IFERROR(VLOOKUP($B51,[4]DEN9!$H$3:$J$173,2,FALSE),0)</f>
        <v>5</v>
      </c>
      <c r="U51" s="129"/>
      <c r="V51" s="129"/>
      <c r="W51" s="55"/>
    </row>
    <row r="52" spans="1:23" ht="15" thickBot="1" x14ac:dyDescent="0.25">
      <c r="A52" s="185" t="s">
        <v>89</v>
      </c>
      <c r="B52" s="184" t="s">
        <v>79</v>
      </c>
      <c r="C52" s="59"/>
      <c r="D52" s="59"/>
      <c r="E52" s="105">
        <f>IFERROR(VLOOKUP($B52,[4]NUM9!$H$3:$P$167,2,FALSE),0)</f>
        <v>2</v>
      </c>
      <c r="F52" s="105">
        <f>IFERROR(VLOOKUP($B52,[4]NUM9!$H$3:$P$167,3,FALSE),0)</f>
        <v>0</v>
      </c>
      <c r="G52" s="105">
        <f>IFERROR(VLOOKUP($B52,[4]NUM9!$H$3:$P$167,4,FALSE),0)</f>
        <v>0</v>
      </c>
      <c r="H52" s="105">
        <f>IFERROR(VLOOKUP($B52,[4]NUM9!$H$3:$P$167,5,FALSE),0)</f>
        <v>0</v>
      </c>
      <c r="I52" s="105">
        <f>IFERROR(VLOOKUP($B52,[4]NUM9!$H$3:$P$167,6,FALSE),0)</f>
        <v>0</v>
      </c>
      <c r="J52" s="105">
        <f>IFERROR(VLOOKUP($B52,[4]NUM9!$H$3:$P$167,7,FALSE),0)</f>
        <v>1</v>
      </c>
      <c r="K52" s="105">
        <f>IFERROR(VLOOKUP($B52,[4]NUM9!$H$3:$P$167,8,FALSE),0)</f>
        <v>0</v>
      </c>
      <c r="L52" s="101"/>
      <c r="M52" s="101"/>
      <c r="N52" s="101"/>
      <c r="O52" s="101"/>
      <c r="P52" s="73"/>
      <c r="Q52" s="52">
        <f t="shared" si="14"/>
        <v>3</v>
      </c>
      <c r="R52" s="52">
        <f>IFERROR(VLOOKUP($B52,[2]DEN9!$H$3:$J$158,2,FALSE),0)</f>
        <v>8</v>
      </c>
      <c r="S52" s="53">
        <f>IFERROR(VLOOKUP($B52,[1]DEN9!$H$3:$J$158,2,FALSE),0)</f>
        <v>8</v>
      </c>
      <c r="T52" s="52">
        <f>IFERROR(VLOOKUP($B52,[4]DEN9!$H$3:$J$173,2,FALSE),0)</f>
        <v>5</v>
      </c>
      <c r="U52" s="129"/>
      <c r="V52" s="129"/>
      <c r="W52" s="55"/>
    </row>
    <row r="53" spans="1:23" ht="15" thickBot="1" x14ac:dyDescent="0.25">
      <c r="A53" s="185" t="s">
        <v>89</v>
      </c>
      <c r="B53" s="184" t="s">
        <v>80</v>
      </c>
      <c r="C53" s="59"/>
      <c r="D53" s="59"/>
      <c r="E53" s="105">
        <f>IFERROR(VLOOKUP($B53,[4]NUM9!$H$3:$P$167,2,FALSE),0)</f>
        <v>0</v>
      </c>
      <c r="F53" s="105">
        <f>IFERROR(VLOOKUP($B53,[4]NUM9!$H$3:$P$167,3,FALSE),0)</f>
        <v>0</v>
      </c>
      <c r="G53" s="105">
        <f>IFERROR(VLOOKUP($B53,[4]NUM9!$H$3:$P$167,4,FALSE),0)</f>
        <v>0</v>
      </c>
      <c r="H53" s="105">
        <f>IFERROR(VLOOKUP($B53,[4]NUM9!$H$3:$P$167,5,FALSE),0)</f>
        <v>0</v>
      </c>
      <c r="I53" s="105">
        <f>IFERROR(VLOOKUP($B53,[4]NUM9!$H$3:$P$167,6,FALSE),0)</f>
        <v>0</v>
      </c>
      <c r="J53" s="105">
        <f>IFERROR(VLOOKUP($B53,[4]NUM9!$H$3:$P$167,7,FALSE),0)</f>
        <v>0</v>
      </c>
      <c r="K53" s="105">
        <f>IFERROR(VLOOKUP($B53,[4]NUM9!$H$3:$P$167,8,FALSE),0)</f>
        <v>0</v>
      </c>
      <c r="L53" s="101"/>
      <c r="M53" s="101"/>
      <c r="N53" s="101"/>
      <c r="O53" s="101"/>
      <c r="P53" s="73"/>
      <c r="Q53" s="52">
        <f t="shared" si="14"/>
        <v>0</v>
      </c>
      <c r="R53" s="52">
        <f>IFERROR(VLOOKUP($B53,[2]DEN9!$H$3:$J$158,2,FALSE),0)</f>
        <v>1</v>
      </c>
      <c r="S53" s="53">
        <f>IFERROR(VLOOKUP($B53,[1]DEN9!$H$3:$J$158,2,FALSE),0)</f>
        <v>1</v>
      </c>
      <c r="T53" s="52">
        <f>IFERROR(VLOOKUP($B53,[4]DEN9!$H$3:$J$173,2,FALSE),0)</f>
        <v>1</v>
      </c>
      <c r="U53" s="129"/>
      <c r="V53" s="129"/>
      <c r="W53" s="55"/>
    </row>
    <row r="54" spans="1:23" ht="15" thickBot="1" x14ac:dyDescent="0.25">
      <c r="A54" s="185" t="s">
        <v>89</v>
      </c>
      <c r="B54" s="184" t="s">
        <v>81</v>
      </c>
      <c r="C54" s="59"/>
      <c r="D54" s="59"/>
      <c r="E54" s="105">
        <f>IFERROR(VLOOKUP($B54,[4]NUM9!$H$3:$P$167,2,FALSE),0)</f>
        <v>0</v>
      </c>
      <c r="F54" s="105">
        <f>IFERROR(VLOOKUP($B54,[4]NUM9!$H$3:$P$167,3,FALSE),0)</f>
        <v>2</v>
      </c>
      <c r="G54" s="105">
        <f>IFERROR(VLOOKUP($B54,[4]NUM9!$H$3:$P$167,4,FALSE),0)</f>
        <v>1</v>
      </c>
      <c r="H54" s="105">
        <f>IFERROR(VLOOKUP($B54,[4]NUM9!$H$3:$P$167,5,FALSE),0)</f>
        <v>1</v>
      </c>
      <c r="I54" s="105">
        <f>IFERROR(VLOOKUP($B54,[4]NUM9!$H$3:$P$167,6,FALSE),0)</f>
        <v>0</v>
      </c>
      <c r="J54" s="105">
        <f>IFERROR(VLOOKUP($B54,[4]NUM9!$H$3:$P$167,7,FALSE),0)</f>
        <v>0</v>
      </c>
      <c r="K54" s="105">
        <f>IFERROR(VLOOKUP($B54,[4]NUM9!$H$3:$P$167,8,FALSE),0)</f>
        <v>2</v>
      </c>
      <c r="L54" s="101"/>
      <c r="M54" s="101"/>
      <c r="N54" s="101"/>
      <c r="O54" s="101"/>
      <c r="P54" s="73"/>
      <c r="Q54" s="52">
        <f t="shared" si="14"/>
        <v>6</v>
      </c>
      <c r="R54" s="52">
        <f>IFERROR(VLOOKUP($B54,[2]DEN9!$H$3:$J$158,2,FALSE),0)</f>
        <v>9</v>
      </c>
      <c r="S54" s="53">
        <f>IFERROR(VLOOKUP($B54,[1]DEN9!$H$3:$J$158,2,FALSE),0)</f>
        <v>9</v>
      </c>
      <c r="T54" s="52">
        <f>IFERROR(VLOOKUP($B54,[4]DEN9!$H$3:$J$173,2,FALSE),0)</f>
        <v>12</v>
      </c>
      <c r="U54" s="129"/>
      <c r="V54" s="129"/>
      <c r="W54" s="55"/>
    </row>
    <row r="55" spans="1:23" ht="15" thickBot="1" x14ac:dyDescent="0.25">
      <c r="A55" s="185" t="s">
        <v>89</v>
      </c>
      <c r="B55" s="184" t="s">
        <v>82</v>
      </c>
      <c r="C55" s="59"/>
      <c r="D55" s="59"/>
      <c r="E55" s="105">
        <f>IFERROR(VLOOKUP($B55,[4]NUM9!$H$3:$P$167,2,FALSE),0)</f>
        <v>0</v>
      </c>
      <c r="F55" s="105">
        <f>IFERROR(VLOOKUP($B55,[4]NUM9!$H$3:$P$167,3,FALSE),0)</f>
        <v>0</v>
      </c>
      <c r="G55" s="105">
        <f>IFERROR(VLOOKUP($B55,[4]NUM9!$H$3:$P$167,4,FALSE),0)</f>
        <v>0</v>
      </c>
      <c r="H55" s="105">
        <f>IFERROR(VLOOKUP($B55,[4]NUM9!$H$3:$P$167,5,FALSE),0)</f>
        <v>1</v>
      </c>
      <c r="I55" s="105">
        <f>IFERROR(VLOOKUP($B55,[4]NUM9!$H$3:$P$167,6,FALSE),0)</f>
        <v>0</v>
      </c>
      <c r="J55" s="105">
        <f>IFERROR(VLOOKUP($B55,[4]NUM9!$H$3:$P$167,7,FALSE),0)</f>
        <v>2</v>
      </c>
      <c r="K55" s="105">
        <f>IFERROR(VLOOKUP($B55,[4]NUM9!$H$3:$P$167,8,FALSE),0)</f>
        <v>0</v>
      </c>
      <c r="L55" s="101"/>
      <c r="M55" s="101"/>
      <c r="N55" s="101"/>
      <c r="O55" s="101"/>
      <c r="P55" s="73"/>
      <c r="Q55" s="52">
        <f t="shared" si="14"/>
        <v>3</v>
      </c>
      <c r="R55" s="52">
        <f>IFERROR(VLOOKUP($B55,[2]DEN9!$H$3:$J$158,2,FALSE),0)</f>
        <v>5</v>
      </c>
      <c r="S55" s="53">
        <f>IFERROR(VLOOKUP($B55,[1]DEN9!$H$3:$J$158,2,FALSE),0)</f>
        <v>5</v>
      </c>
      <c r="T55" s="52">
        <f>IFERROR(VLOOKUP($B55,[4]DEN9!$H$3:$J$173,2,FALSE),0)</f>
        <v>8</v>
      </c>
      <c r="U55" s="129"/>
      <c r="V55" s="129"/>
      <c r="W55" s="55"/>
    </row>
    <row r="56" spans="1:23" ht="15" thickBot="1" x14ac:dyDescent="0.25">
      <c r="A56" s="185" t="s">
        <v>89</v>
      </c>
      <c r="B56" s="184" t="s">
        <v>83</v>
      </c>
      <c r="C56" s="59"/>
      <c r="D56" s="59"/>
      <c r="E56" s="105">
        <f>IFERROR(VLOOKUP($B56,[4]NUM9!$H$3:$P$167,2,FALSE),0)</f>
        <v>0</v>
      </c>
      <c r="F56" s="105">
        <f>IFERROR(VLOOKUP($B56,[4]NUM9!$H$3:$P$167,3,FALSE),0)</f>
        <v>0</v>
      </c>
      <c r="G56" s="105">
        <f>IFERROR(VLOOKUP($B56,[4]NUM9!$H$3:$P$167,4,FALSE),0)</f>
        <v>0</v>
      </c>
      <c r="H56" s="105">
        <f>IFERROR(VLOOKUP($B56,[4]NUM9!$H$3:$P$167,5,FALSE),0)</f>
        <v>0</v>
      </c>
      <c r="I56" s="105">
        <f>IFERROR(VLOOKUP($B56,[4]NUM9!$H$3:$P$167,6,FALSE),0)</f>
        <v>0</v>
      </c>
      <c r="J56" s="105">
        <f>IFERROR(VLOOKUP($B56,[4]NUM9!$H$3:$P$167,7,FALSE),0)</f>
        <v>0</v>
      </c>
      <c r="K56" s="105">
        <f>IFERROR(VLOOKUP($B56,[4]NUM9!$H$3:$P$167,8,FALSE),0)</f>
        <v>0</v>
      </c>
      <c r="L56" s="101"/>
      <c r="M56" s="101"/>
      <c r="N56" s="101"/>
      <c r="O56" s="101"/>
      <c r="P56" s="73"/>
      <c r="Q56" s="52">
        <f t="shared" si="14"/>
        <v>0</v>
      </c>
      <c r="R56" s="52">
        <f>IFERROR(VLOOKUP($B56,[2]DEN9!$H$3:$J$158,2,FALSE),0)</f>
        <v>0</v>
      </c>
      <c r="S56" s="53">
        <f>IFERROR(VLOOKUP($B56,[1]DEN9!$H$3:$J$158,2,FALSE),0)</f>
        <v>0</v>
      </c>
      <c r="T56" s="52">
        <f>IFERROR(VLOOKUP($B56,[4]DEN9!$H$3:$J$173,2,FALSE),0)</f>
        <v>0</v>
      </c>
      <c r="U56" s="129"/>
      <c r="V56" s="129"/>
      <c r="W56" s="55"/>
    </row>
    <row r="57" spans="1:23" ht="15" thickBot="1" x14ac:dyDescent="0.25">
      <c r="A57" s="185" t="s">
        <v>89</v>
      </c>
      <c r="B57" s="184" t="s">
        <v>84</v>
      </c>
      <c r="C57" s="59"/>
      <c r="D57" s="59"/>
      <c r="E57" s="105">
        <f>IFERROR(VLOOKUP($B57,[4]NUM9!$H$3:$P$167,2,FALSE),0)</f>
        <v>0</v>
      </c>
      <c r="F57" s="105">
        <f>IFERROR(VLOOKUP($B57,[4]NUM9!$H$3:$P$167,3,FALSE),0)</f>
        <v>1</v>
      </c>
      <c r="G57" s="105">
        <f>IFERROR(VLOOKUP($B57,[4]NUM9!$H$3:$P$167,4,FALSE),0)</f>
        <v>1</v>
      </c>
      <c r="H57" s="105">
        <f>IFERROR(VLOOKUP($B57,[4]NUM9!$H$3:$P$167,5,FALSE),0)</f>
        <v>1</v>
      </c>
      <c r="I57" s="105">
        <f>IFERROR(VLOOKUP($B57,[4]NUM9!$H$3:$P$167,6,FALSE),0)</f>
        <v>1</v>
      </c>
      <c r="J57" s="105">
        <f>IFERROR(VLOOKUP($B57,[4]NUM9!$H$3:$P$167,7,FALSE),0)</f>
        <v>0</v>
      </c>
      <c r="K57" s="105">
        <f>IFERROR(VLOOKUP($B57,[4]NUM9!$H$3:$P$167,8,FALSE),0)</f>
        <v>1</v>
      </c>
      <c r="L57" s="101"/>
      <c r="M57" s="101"/>
      <c r="N57" s="101"/>
      <c r="O57" s="101"/>
      <c r="P57" s="73"/>
      <c r="Q57" s="52">
        <f t="shared" si="14"/>
        <v>5</v>
      </c>
      <c r="R57" s="52">
        <f>IFERROR(VLOOKUP($B57,[2]DEN9!$H$3:$J$158,2,FALSE),0)</f>
        <v>10</v>
      </c>
      <c r="S57" s="53">
        <f>IFERROR(VLOOKUP($B57,[1]DEN9!$H$3:$J$158,2,FALSE),0)</f>
        <v>10</v>
      </c>
      <c r="T57" s="52">
        <f>IFERROR(VLOOKUP($B57,[4]DEN9!$H$3:$J$173,2,FALSE),0)</f>
        <v>8</v>
      </c>
      <c r="U57" s="129"/>
      <c r="V57" s="129"/>
      <c r="W57" s="55"/>
    </row>
    <row r="58" spans="1:23" ht="15" thickBot="1" x14ac:dyDescent="0.25">
      <c r="A58" s="185" t="s">
        <v>89</v>
      </c>
      <c r="B58" s="184" t="s">
        <v>85</v>
      </c>
      <c r="C58" s="59"/>
      <c r="D58" s="59"/>
      <c r="E58" s="105">
        <f>IFERROR(VLOOKUP($B58,[4]NUM9!$H$3:$P$167,2,FALSE),0)</f>
        <v>0</v>
      </c>
      <c r="F58" s="105">
        <f>IFERROR(VLOOKUP($B58,[4]NUM9!$H$3:$P$167,3,FALSE),0)</f>
        <v>0</v>
      </c>
      <c r="G58" s="105">
        <f>IFERROR(VLOOKUP($B58,[4]NUM9!$H$3:$P$167,4,FALSE),0)</f>
        <v>0</v>
      </c>
      <c r="H58" s="105">
        <f>IFERROR(VLOOKUP($B58,[4]NUM9!$H$3:$P$167,5,FALSE),0)</f>
        <v>0</v>
      </c>
      <c r="I58" s="105">
        <f>IFERROR(VLOOKUP($B58,[4]NUM9!$H$3:$P$167,6,FALSE),0)</f>
        <v>0</v>
      </c>
      <c r="J58" s="105">
        <f>IFERROR(VLOOKUP($B58,[4]NUM9!$H$3:$P$167,7,FALSE),0)</f>
        <v>0</v>
      </c>
      <c r="K58" s="105">
        <f>IFERROR(VLOOKUP($B58,[4]NUM9!$H$3:$P$167,8,FALSE),0)</f>
        <v>0</v>
      </c>
      <c r="L58" s="101"/>
      <c r="M58" s="101"/>
      <c r="N58" s="101"/>
      <c r="O58" s="101"/>
      <c r="P58" s="73"/>
      <c r="Q58" s="52">
        <f t="shared" si="14"/>
        <v>0</v>
      </c>
      <c r="R58" s="52">
        <f>IFERROR(VLOOKUP($B58,[2]DEN9!$H$3:$J$158,2,FALSE),0)</f>
        <v>0</v>
      </c>
      <c r="S58" s="53">
        <f>IFERROR(VLOOKUP($B58,[1]DEN9!$H$3:$J$158,2,FALSE),0)</f>
        <v>0</v>
      </c>
      <c r="T58" s="52">
        <f>IFERROR(VLOOKUP($B58,[4]DEN9!$H$3:$J$173,2,FALSE),0)</f>
        <v>0</v>
      </c>
      <c r="U58" s="129"/>
      <c r="V58" s="129"/>
      <c r="W58" s="55"/>
    </row>
    <row r="59" spans="1:23" ht="15" thickBot="1" x14ac:dyDescent="0.25">
      <c r="A59" s="185" t="s">
        <v>89</v>
      </c>
      <c r="B59" s="184" t="s">
        <v>86</v>
      </c>
      <c r="C59" s="59"/>
      <c r="D59" s="59"/>
      <c r="E59" s="105">
        <f>IFERROR(VLOOKUP($B59,[4]NUM9!$H$3:$P$167,2,FALSE),0)</f>
        <v>1</v>
      </c>
      <c r="F59" s="105">
        <f>IFERROR(VLOOKUP($B59,[4]NUM9!$H$3:$P$167,3,FALSE),0)</f>
        <v>6</v>
      </c>
      <c r="G59" s="105">
        <f>IFERROR(VLOOKUP($B59,[4]NUM9!$H$3:$P$167,4,FALSE),0)</f>
        <v>3</v>
      </c>
      <c r="H59" s="105">
        <f>IFERROR(VLOOKUP($B59,[4]NUM9!$H$3:$P$167,5,FALSE),0)</f>
        <v>1</v>
      </c>
      <c r="I59" s="105">
        <f>IFERROR(VLOOKUP($B59,[4]NUM9!$H$3:$P$167,6,FALSE),0)</f>
        <v>3</v>
      </c>
      <c r="J59" s="105">
        <f>IFERROR(VLOOKUP($B59,[4]NUM9!$H$3:$P$167,7,FALSE),0)</f>
        <v>3</v>
      </c>
      <c r="K59" s="105">
        <f>IFERROR(VLOOKUP($B59,[4]NUM9!$H$3:$P$167,8,FALSE),0)</f>
        <v>3</v>
      </c>
      <c r="L59" s="101"/>
      <c r="M59" s="101"/>
      <c r="N59" s="101"/>
      <c r="O59" s="101"/>
      <c r="P59" s="73"/>
      <c r="Q59" s="52">
        <f t="shared" si="14"/>
        <v>20</v>
      </c>
      <c r="R59" s="52">
        <f>IFERROR(VLOOKUP($B59,[2]DEN9!$H$3:$J$158,2,FALSE),0)</f>
        <v>33</v>
      </c>
      <c r="S59" s="53">
        <f>IFERROR(VLOOKUP($B59,[1]DEN9!$H$3:$J$158,2,FALSE),0)</f>
        <v>33</v>
      </c>
      <c r="T59" s="52">
        <f>IFERROR(VLOOKUP($B59,[4]DEN9!$H$3:$J$173,2,FALSE),0)</f>
        <v>23</v>
      </c>
      <c r="U59" s="129"/>
      <c r="V59" s="129"/>
      <c r="W59" s="55"/>
    </row>
    <row r="60" spans="1:23" ht="15" thickBot="1" x14ac:dyDescent="0.25">
      <c r="A60" s="185" t="s">
        <v>89</v>
      </c>
      <c r="B60" s="184" t="s">
        <v>87</v>
      </c>
      <c r="C60" s="59"/>
      <c r="D60" s="59"/>
      <c r="E60" s="105">
        <f>IFERROR(VLOOKUP($B60,[4]NUM9!$H$3:$P$167,2,FALSE),0)</f>
        <v>0</v>
      </c>
      <c r="F60" s="105">
        <f>IFERROR(VLOOKUP($B60,[4]NUM9!$H$3:$P$167,3,FALSE),0)</f>
        <v>0</v>
      </c>
      <c r="G60" s="105">
        <f>IFERROR(VLOOKUP($B60,[4]NUM9!$H$3:$P$167,4,FALSE),0)</f>
        <v>1</v>
      </c>
      <c r="H60" s="105">
        <f>IFERROR(VLOOKUP($B60,[4]NUM9!$H$3:$P$167,5,FALSE),0)</f>
        <v>0</v>
      </c>
      <c r="I60" s="105">
        <f>IFERROR(VLOOKUP($B60,[4]NUM9!$H$3:$P$167,6,FALSE),0)</f>
        <v>2</v>
      </c>
      <c r="J60" s="105">
        <f>IFERROR(VLOOKUP($B60,[4]NUM9!$H$3:$P$167,7,FALSE),0)</f>
        <v>0</v>
      </c>
      <c r="K60" s="105">
        <f>IFERROR(VLOOKUP($B60,[4]NUM9!$H$3:$P$167,8,FALSE),0)</f>
        <v>1</v>
      </c>
      <c r="L60" s="101"/>
      <c r="M60" s="101"/>
      <c r="N60" s="101"/>
      <c r="O60" s="101"/>
      <c r="P60" s="73"/>
      <c r="Q60" s="52">
        <f t="shared" si="14"/>
        <v>4</v>
      </c>
      <c r="R60" s="52">
        <f>IFERROR(VLOOKUP($B60,[2]DEN9!$H$3:$J$158,2,FALSE),0)</f>
        <v>5</v>
      </c>
      <c r="S60" s="53">
        <f>IFERROR(VLOOKUP($B60,[1]DEN9!$H$3:$J$158,2,FALSE),0)</f>
        <v>5</v>
      </c>
      <c r="T60" s="52">
        <f>IFERROR(VLOOKUP($B60,[4]DEN9!$H$3:$J$173,2,FALSE),0)</f>
        <v>3</v>
      </c>
      <c r="U60" s="129"/>
      <c r="V60" s="129"/>
      <c r="W60" s="55"/>
    </row>
    <row r="61" spans="1:23" ht="15" thickBot="1" x14ac:dyDescent="0.25">
      <c r="A61" s="185" t="s">
        <v>89</v>
      </c>
      <c r="B61" s="184" t="s">
        <v>88</v>
      </c>
      <c r="C61" s="59"/>
      <c r="D61" s="59"/>
      <c r="E61" s="105">
        <f>IFERROR(VLOOKUP($B61,[4]NUM9!$H$3:$P$167,2,FALSE),0)</f>
        <v>0</v>
      </c>
      <c r="F61" s="105">
        <f>IFERROR(VLOOKUP($B61,[4]NUM9!$H$3:$P$167,3,FALSE),0)</f>
        <v>0</v>
      </c>
      <c r="G61" s="105">
        <f>IFERROR(VLOOKUP($B61,[4]NUM9!$H$3:$P$167,4,FALSE),0)</f>
        <v>0</v>
      </c>
      <c r="H61" s="105">
        <f>IFERROR(VLOOKUP($B61,[4]NUM9!$H$3:$P$167,5,FALSE),0)</f>
        <v>0</v>
      </c>
      <c r="I61" s="105">
        <f>IFERROR(VLOOKUP($B61,[4]NUM9!$H$3:$P$167,6,FALSE),0)</f>
        <v>0</v>
      </c>
      <c r="J61" s="105">
        <f>IFERROR(VLOOKUP($B61,[4]NUM9!$H$3:$P$167,7,FALSE),0)</f>
        <v>0</v>
      </c>
      <c r="K61" s="105">
        <f>IFERROR(VLOOKUP($B61,[4]NUM9!$H$3:$P$167,8,FALSE),0)</f>
        <v>0</v>
      </c>
      <c r="L61" s="101"/>
      <c r="M61" s="101"/>
      <c r="N61" s="101"/>
      <c r="O61" s="101"/>
      <c r="P61" s="73"/>
      <c r="Q61" s="52">
        <f t="shared" si="14"/>
        <v>0</v>
      </c>
      <c r="R61" s="52">
        <f>IFERROR(VLOOKUP($B61,[2]DEN9!$H$3:$J$158,2,FALSE),0)</f>
        <v>3</v>
      </c>
      <c r="S61" s="53">
        <f>IFERROR(VLOOKUP($B61,[1]DEN9!$H$3:$J$158,2,FALSE),0)</f>
        <v>3</v>
      </c>
      <c r="T61" s="52">
        <f>IFERROR(VLOOKUP($B61,[4]DEN9!$H$3:$J$173,2,FALSE),0)</f>
        <v>1</v>
      </c>
      <c r="U61" s="129"/>
      <c r="V61" s="129"/>
      <c r="W61" s="55"/>
    </row>
    <row r="62" spans="1:23" s="61" customFormat="1" ht="15" thickBot="1" x14ac:dyDescent="0.25">
      <c r="A62" s="351" t="s">
        <v>178</v>
      </c>
      <c r="B62" s="352"/>
      <c r="C62" s="276">
        <f>+D62/Metas!O68</f>
        <v>1.2507739938080495</v>
      </c>
      <c r="D62" s="275">
        <f>+Q62/T62</f>
        <v>0.59411764705882353</v>
      </c>
      <c r="E62" s="51">
        <f t="shared" ref="E62:Q62" si="15">SUM(E49:E61)</f>
        <v>7</v>
      </c>
      <c r="F62" s="51">
        <f t="shared" si="15"/>
        <v>24</v>
      </c>
      <c r="G62" s="51">
        <f t="shared" si="15"/>
        <v>11</v>
      </c>
      <c r="H62" s="51">
        <f t="shared" si="15"/>
        <v>5</v>
      </c>
      <c r="I62" s="51">
        <f t="shared" ref="I62:J62" si="16">SUM(I49:I61)</f>
        <v>20</v>
      </c>
      <c r="J62" s="51">
        <f t="shared" si="16"/>
        <v>18</v>
      </c>
      <c r="K62" s="51">
        <f t="shared" ref="K62" si="17">SUM(K49:K61)</f>
        <v>16</v>
      </c>
      <c r="L62" s="51">
        <f t="shared" si="15"/>
        <v>0</v>
      </c>
      <c r="M62" s="51">
        <f t="shared" si="15"/>
        <v>0</v>
      </c>
      <c r="N62" s="51">
        <f t="shared" si="15"/>
        <v>0</v>
      </c>
      <c r="O62" s="51">
        <f t="shared" si="15"/>
        <v>0</v>
      </c>
      <c r="P62" s="51">
        <f t="shared" si="15"/>
        <v>0</v>
      </c>
      <c r="Q62" s="77">
        <f t="shared" si="15"/>
        <v>101</v>
      </c>
      <c r="R62" s="51">
        <f t="shared" ref="R62:W62" si="18">SUM(R49:R61)</f>
        <v>230</v>
      </c>
      <c r="S62" s="51">
        <f t="shared" si="18"/>
        <v>230</v>
      </c>
      <c r="T62" s="51">
        <f t="shared" si="18"/>
        <v>170</v>
      </c>
      <c r="U62" s="51">
        <f t="shared" si="18"/>
        <v>0</v>
      </c>
      <c r="V62" s="51">
        <f t="shared" si="18"/>
        <v>0</v>
      </c>
      <c r="W62" s="51">
        <f t="shared" si="18"/>
        <v>0</v>
      </c>
    </row>
    <row r="63" spans="1:23" ht="15" thickBot="1" x14ac:dyDescent="0.25">
      <c r="A63" s="185" t="s">
        <v>100</v>
      </c>
      <c r="B63" s="184" t="s">
        <v>90</v>
      </c>
      <c r="C63" s="59"/>
      <c r="D63" s="59"/>
      <c r="E63" s="105">
        <f>IFERROR(VLOOKUP($B63,[4]NUM9!$H$3:$P$167,2,FALSE),0)</f>
        <v>4</v>
      </c>
      <c r="F63" s="105">
        <f>IFERROR(VLOOKUP($B63,[4]NUM9!$H$3:$P$167,3,FALSE),0)</f>
        <v>9</v>
      </c>
      <c r="G63" s="105">
        <f>IFERROR(VLOOKUP($B63,[4]NUM9!$H$3:$P$167,4,FALSE),0)</f>
        <v>13</v>
      </c>
      <c r="H63" s="105">
        <f>IFERROR(VLOOKUP($B63,[4]NUM9!$H$3:$P$167,5,FALSE),0)</f>
        <v>8</v>
      </c>
      <c r="I63" s="105">
        <f>IFERROR(VLOOKUP($B63,[4]NUM9!$H$3:$P$167,6,FALSE),0)</f>
        <v>3</v>
      </c>
      <c r="J63" s="105">
        <f>IFERROR(VLOOKUP($B63,[4]NUM9!$H$3:$P$167,7,FALSE),0)</f>
        <v>8</v>
      </c>
      <c r="K63" s="105">
        <f>IFERROR(VLOOKUP($B63,[4]NUM9!$H$3:$P$167,8,FALSE),0)</f>
        <v>6</v>
      </c>
      <c r="L63" s="99"/>
      <c r="M63" s="99"/>
      <c r="N63" s="99"/>
      <c r="O63" s="99"/>
      <c r="P63" s="73"/>
      <c r="Q63" s="52">
        <f t="shared" ref="Q63:Q72" si="19">SUM(E63:P63)</f>
        <v>51</v>
      </c>
      <c r="R63" s="52">
        <f>IFERROR(VLOOKUP($B63,[2]DEN9!$H$3:$J$158,2,FALSE),0)</f>
        <v>65</v>
      </c>
      <c r="S63" s="53">
        <f>IFERROR(VLOOKUP($B63,[1]DEN9!$H$3:$J$158,2,FALSE),0)</f>
        <v>65</v>
      </c>
      <c r="T63" s="52">
        <f>IFERROR(VLOOKUP($B63,[4]DEN9!$H$3:$J$173,2,FALSE),0)</f>
        <v>72</v>
      </c>
      <c r="U63" s="129"/>
      <c r="V63" s="129"/>
      <c r="W63" s="55"/>
    </row>
    <row r="64" spans="1:23" ht="15" thickBot="1" x14ac:dyDescent="0.25">
      <c r="A64" s="185" t="s">
        <v>100</v>
      </c>
      <c r="B64" s="184" t="s">
        <v>91</v>
      </c>
      <c r="C64" s="59"/>
      <c r="D64" s="59"/>
      <c r="E64" s="105">
        <f>IFERROR(VLOOKUP($B64,[4]NUM9!$H$3:$P$167,2,FALSE),0)</f>
        <v>0</v>
      </c>
      <c r="F64" s="105">
        <f>IFERROR(VLOOKUP($B64,[4]NUM9!$H$3:$P$167,3,FALSE),0)</f>
        <v>0</v>
      </c>
      <c r="G64" s="105">
        <f>IFERROR(VLOOKUP($B64,[4]NUM9!$H$3:$P$167,4,FALSE),0)</f>
        <v>0</v>
      </c>
      <c r="H64" s="105">
        <f>IFERROR(VLOOKUP($B64,[4]NUM9!$H$3:$P$167,5,FALSE),0)</f>
        <v>1</v>
      </c>
      <c r="I64" s="105">
        <f>IFERROR(VLOOKUP($B64,[4]NUM9!$H$3:$P$167,6,FALSE),0)</f>
        <v>4</v>
      </c>
      <c r="J64" s="105">
        <f>IFERROR(VLOOKUP($B64,[4]NUM9!$H$3:$P$167,7,FALSE),0)</f>
        <v>0</v>
      </c>
      <c r="K64" s="105">
        <f>IFERROR(VLOOKUP($B64,[4]NUM9!$H$3:$P$167,8,FALSE),0)</f>
        <v>0</v>
      </c>
      <c r="L64" s="99"/>
      <c r="M64" s="99"/>
      <c r="N64" s="99"/>
      <c r="O64" s="99"/>
      <c r="P64" s="73"/>
      <c r="Q64" s="52">
        <f t="shared" si="19"/>
        <v>5</v>
      </c>
      <c r="R64" s="52">
        <f>IFERROR(VLOOKUP($B64,[2]DEN9!$H$3:$J$158,2,FALSE),0)</f>
        <v>6</v>
      </c>
      <c r="S64" s="53">
        <f>IFERROR(VLOOKUP($B64,[1]DEN9!$H$3:$J$158,2,FALSE),0)</f>
        <v>6</v>
      </c>
      <c r="T64" s="52">
        <f>IFERROR(VLOOKUP($B64,[4]DEN9!$H$3:$J$173,2,FALSE),0)</f>
        <v>6</v>
      </c>
      <c r="U64" s="129"/>
      <c r="V64" s="129"/>
      <c r="W64" s="55"/>
    </row>
    <row r="65" spans="1:23" ht="15" thickBot="1" x14ac:dyDescent="0.25">
      <c r="A65" s="185" t="s">
        <v>100</v>
      </c>
      <c r="B65" s="184" t="s">
        <v>92</v>
      </c>
      <c r="C65" s="59"/>
      <c r="D65" s="59"/>
      <c r="E65" s="105">
        <f>IFERROR(VLOOKUP($B65,[4]NUM9!$H$3:$P$167,2,FALSE),0)</f>
        <v>0</v>
      </c>
      <c r="F65" s="105">
        <f>IFERROR(VLOOKUP($B65,[4]NUM9!$H$3:$P$167,3,FALSE),0)</f>
        <v>0</v>
      </c>
      <c r="G65" s="105">
        <f>IFERROR(VLOOKUP($B65,[4]NUM9!$H$3:$P$167,4,FALSE),0)</f>
        <v>0</v>
      </c>
      <c r="H65" s="105">
        <f>IFERROR(VLOOKUP($B65,[4]NUM9!$H$3:$P$167,5,FALSE),0)</f>
        <v>0</v>
      </c>
      <c r="I65" s="105">
        <f>IFERROR(VLOOKUP($B65,[4]NUM9!$H$3:$P$167,6,FALSE),0)</f>
        <v>0</v>
      </c>
      <c r="J65" s="105">
        <f>IFERROR(VLOOKUP($B65,[4]NUM9!$H$3:$P$167,7,FALSE),0)</f>
        <v>0</v>
      </c>
      <c r="K65" s="105">
        <f>IFERROR(VLOOKUP($B65,[4]NUM9!$H$3:$P$167,8,FALSE),0)</f>
        <v>0</v>
      </c>
      <c r="L65" s="99"/>
      <c r="M65" s="99"/>
      <c r="N65" s="99"/>
      <c r="O65" s="99"/>
      <c r="P65" s="73"/>
      <c r="Q65" s="52">
        <f t="shared" si="19"/>
        <v>0</v>
      </c>
      <c r="R65" s="52">
        <f>IFERROR(VLOOKUP($B65,[2]DEN9!$H$3:$J$158,2,FALSE),0)</f>
        <v>2</v>
      </c>
      <c r="S65" s="53">
        <f>IFERROR(VLOOKUP($B65,[1]DEN9!$H$3:$J$158,2,FALSE),0)</f>
        <v>2</v>
      </c>
      <c r="T65" s="52">
        <f>IFERROR(VLOOKUP($B65,[4]DEN9!$H$3:$J$173,2,FALSE),0)</f>
        <v>1</v>
      </c>
      <c r="U65" s="129"/>
      <c r="V65" s="129"/>
      <c r="W65" s="55"/>
    </row>
    <row r="66" spans="1:23" ht="15" thickBot="1" x14ac:dyDescent="0.25">
      <c r="A66" s="185" t="s">
        <v>100</v>
      </c>
      <c r="B66" s="184" t="s">
        <v>93</v>
      </c>
      <c r="C66" s="59"/>
      <c r="D66" s="59"/>
      <c r="E66" s="105">
        <f>IFERROR(VLOOKUP($B66,[4]NUM9!$H$3:$P$167,2,FALSE),0)</f>
        <v>0</v>
      </c>
      <c r="F66" s="105">
        <f>IFERROR(VLOOKUP($B66,[4]NUM9!$H$3:$P$167,3,FALSE),0)</f>
        <v>0</v>
      </c>
      <c r="G66" s="105">
        <f>IFERROR(VLOOKUP($B66,[4]NUM9!$H$3:$P$167,4,FALSE),0)</f>
        <v>4</v>
      </c>
      <c r="H66" s="105">
        <f>IFERROR(VLOOKUP($B66,[4]NUM9!$H$3:$P$167,5,FALSE),0)</f>
        <v>0</v>
      </c>
      <c r="I66" s="105">
        <f>IFERROR(VLOOKUP($B66,[4]NUM9!$H$3:$P$167,6,FALSE),0)</f>
        <v>0</v>
      </c>
      <c r="J66" s="105">
        <f>IFERROR(VLOOKUP($B66,[4]NUM9!$H$3:$P$167,7,FALSE),0)</f>
        <v>1</v>
      </c>
      <c r="K66" s="105">
        <f>IFERROR(VLOOKUP($B66,[4]NUM9!$H$3:$P$167,8,FALSE),0)</f>
        <v>1</v>
      </c>
      <c r="L66" s="99"/>
      <c r="M66" s="99"/>
      <c r="N66" s="99"/>
      <c r="O66" s="99"/>
      <c r="P66" s="73"/>
      <c r="Q66" s="52">
        <f t="shared" si="19"/>
        <v>6</v>
      </c>
      <c r="R66" s="52">
        <f>IFERROR(VLOOKUP($B66,[2]DEN9!$H$3:$J$158,2,FALSE),0)</f>
        <v>8</v>
      </c>
      <c r="S66" s="53">
        <f>IFERROR(VLOOKUP($B66,[1]DEN9!$H$3:$J$158,2,FALSE),0)</f>
        <v>8</v>
      </c>
      <c r="T66" s="52">
        <f>IFERROR(VLOOKUP($B66,[4]DEN9!$H$3:$J$173,2,FALSE),0)</f>
        <v>2</v>
      </c>
      <c r="U66" s="129"/>
      <c r="V66" s="129"/>
      <c r="W66" s="55"/>
    </row>
    <row r="67" spans="1:23" ht="15" thickBot="1" x14ac:dyDescent="0.25">
      <c r="A67" s="185" t="s">
        <v>100</v>
      </c>
      <c r="B67" s="184" t="s">
        <v>94</v>
      </c>
      <c r="C67" s="59"/>
      <c r="D67" s="59"/>
      <c r="E67" s="105">
        <f>IFERROR(VLOOKUP($B67,[4]NUM9!$H$3:$P$167,2,FALSE),0)</f>
        <v>0</v>
      </c>
      <c r="F67" s="105">
        <f>IFERROR(VLOOKUP($B67,[4]NUM9!$H$3:$P$167,3,FALSE),0)</f>
        <v>0</v>
      </c>
      <c r="G67" s="105">
        <f>IFERROR(VLOOKUP($B67,[4]NUM9!$H$3:$P$167,4,FALSE),0)</f>
        <v>0</v>
      </c>
      <c r="H67" s="105">
        <f>IFERROR(VLOOKUP($B67,[4]NUM9!$H$3:$P$167,5,FALSE),0)</f>
        <v>0</v>
      </c>
      <c r="I67" s="105">
        <f>IFERROR(VLOOKUP($B67,[4]NUM9!$H$3:$P$167,6,FALSE),0)</f>
        <v>1</v>
      </c>
      <c r="J67" s="105">
        <f>IFERROR(VLOOKUP($B67,[4]NUM9!$H$3:$P$167,7,FALSE),0)</f>
        <v>0</v>
      </c>
      <c r="K67" s="105">
        <f>IFERROR(VLOOKUP($B67,[4]NUM9!$H$3:$P$167,8,FALSE),0)</f>
        <v>0</v>
      </c>
      <c r="L67" s="99"/>
      <c r="M67" s="99"/>
      <c r="N67" s="99"/>
      <c r="O67" s="99"/>
      <c r="P67" s="73"/>
      <c r="Q67" s="52">
        <f t="shared" si="19"/>
        <v>1</v>
      </c>
      <c r="R67" s="52">
        <f>IFERROR(VLOOKUP($B67,[2]DEN9!$H$3:$J$158,2,FALSE),0)</f>
        <v>4</v>
      </c>
      <c r="S67" s="53">
        <f>IFERROR(VLOOKUP($B67,[1]DEN9!$H$3:$J$158,2,FALSE),0)</f>
        <v>4</v>
      </c>
      <c r="T67" s="52">
        <f>IFERROR(VLOOKUP($B67,[4]DEN9!$H$3:$J$173,2,FALSE),0)</f>
        <v>1</v>
      </c>
      <c r="U67" s="129"/>
      <c r="V67" s="129"/>
      <c r="W67" s="55"/>
    </row>
    <row r="68" spans="1:23" ht="15" thickBot="1" x14ac:dyDescent="0.25">
      <c r="A68" s="185" t="s">
        <v>100</v>
      </c>
      <c r="B68" s="184" t="s">
        <v>95</v>
      </c>
      <c r="C68" s="59"/>
      <c r="D68" s="59"/>
      <c r="E68" s="105">
        <f>IFERROR(VLOOKUP($B68,[4]NUM9!$H$3:$P$167,2,FALSE),0)</f>
        <v>1</v>
      </c>
      <c r="F68" s="105">
        <f>IFERROR(VLOOKUP($B68,[4]NUM9!$H$3:$P$167,3,FALSE),0)</f>
        <v>0</v>
      </c>
      <c r="G68" s="105">
        <f>IFERROR(VLOOKUP($B68,[4]NUM9!$H$3:$P$167,4,FALSE),0)</f>
        <v>2</v>
      </c>
      <c r="H68" s="105">
        <f>IFERROR(VLOOKUP($B68,[4]NUM9!$H$3:$P$167,5,FALSE),0)</f>
        <v>1</v>
      </c>
      <c r="I68" s="105">
        <f>IFERROR(VLOOKUP($B68,[4]NUM9!$H$3:$P$167,6,FALSE),0)</f>
        <v>0</v>
      </c>
      <c r="J68" s="105">
        <f>IFERROR(VLOOKUP($B68,[4]NUM9!$H$3:$P$167,7,FALSE),0)</f>
        <v>1</v>
      </c>
      <c r="K68" s="105">
        <f>IFERROR(VLOOKUP($B68,[4]NUM9!$H$3:$P$167,8,FALSE),0)</f>
        <v>1</v>
      </c>
      <c r="L68" s="99"/>
      <c r="M68" s="99"/>
      <c r="N68" s="99"/>
      <c r="O68" s="99"/>
      <c r="P68" s="73"/>
      <c r="Q68" s="52">
        <f t="shared" si="19"/>
        <v>6</v>
      </c>
      <c r="R68" s="52">
        <f>IFERROR(VLOOKUP($B68,[2]DEN9!$H$3:$J$158,2,FALSE),0)</f>
        <v>13</v>
      </c>
      <c r="S68" s="53">
        <f>IFERROR(VLOOKUP($B68,[1]DEN9!$H$3:$J$158,2,FALSE),0)</f>
        <v>13</v>
      </c>
      <c r="T68" s="52">
        <f>IFERROR(VLOOKUP($B68,[4]DEN9!$H$3:$J$173,2,FALSE),0)</f>
        <v>12</v>
      </c>
      <c r="U68" s="129"/>
      <c r="V68" s="129"/>
      <c r="W68" s="55"/>
    </row>
    <row r="69" spans="1:23" ht="15" thickBot="1" x14ac:dyDescent="0.25">
      <c r="A69" s="185" t="s">
        <v>100</v>
      </c>
      <c r="B69" s="184" t="s">
        <v>96</v>
      </c>
      <c r="C69" s="59"/>
      <c r="D69" s="59"/>
      <c r="E69" s="105">
        <f>IFERROR(VLOOKUP($B69,[4]NUM9!$H$3:$P$167,2,FALSE),0)</f>
        <v>1</v>
      </c>
      <c r="F69" s="105">
        <f>IFERROR(VLOOKUP($B69,[4]NUM9!$H$3:$P$167,3,FALSE),0)</f>
        <v>0</v>
      </c>
      <c r="G69" s="105">
        <f>IFERROR(VLOOKUP($B69,[4]NUM9!$H$3:$P$167,4,FALSE),0)</f>
        <v>0</v>
      </c>
      <c r="H69" s="105">
        <f>IFERROR(VLOOKUP($B69,[4]NUM9!$H$3:$P$167,5,FALSE),0)</f>
        <v>1</v>
      </c>
      <c r="I69" s="105">
        <f>IFERROR(VLOOKUP($B69,[4]NUM9!$H$3:$P$167,6,FALSE),0)</f>
        <v>0</v>
      </c>
      <c r="J69" s="105">
        <f>IFERROR(VLOOKUP($B69,[4]NUM9!$H$3:$P$167,7,FALSE),0)</f>
        <v>0</v>
      </c>
      <c r="K69" s="105">
        <f>IFERROR(VLOOKUP($B69,[4]NUM9!$H$3:$P$167,8,FALSE),0)</f>
        <v>0</v>
      </c>
      <c r="L69" s="99"/>
      <c r="M69" s="99"/>
      <c r="N69" s="99"/>
      <c r="O69" s="99"/>
      <c r="P69" s="73"/>
      <c r="Q69" s="52">
        <f t="shared" si="19"/>
        <v>2</v>
      </c>
      <c r="R69" s="52">
        <f>IFERROR(VLOOKUP($B69,[2]DEN9!$H$3:$J$158,2,FALSE),0)</f>
        <v>2</v>
      </c>
      <c r="S69" s="53">
        <f>IFERROR(VLOOKUP($B69,[1]DEN9!$H$3:$J$158,2,FALSE),0)</f>
        <v>2</v>
      </c>
      <c r="T69" s="52">
        <f>IFERROR(VLOOKUP($B69,[4]DEN9!$H$3:$J$173,2,FALSE),0)</f>
        <v>2</v>
      </c>
      <c r="U69" s="129"/>
      <c r="V69" s="129"/>
      <c r="W69" s="55"/>
    </row>
    <row r="70" spans="1:23" ht="15" thickBot="1" x14ac:dyDescent="0.25">
      <c r="A70" s="185" t="s">
        <v>100</v>
      </c>
      <c r="B70" s="184" t="s">
        <v>97</v>
      </c>
      <c r="C70" s="59"/>
      <c r="D70" s="59"/>
      <c r="E70" s="105">
        <f>IFERROR(VLOOKUP($B70,[4]NUM9!$H$3:$P$167,2,FALSE),0)</f>
        <v>0</v>
      </c>
      <c r="F70" s="105">
        <f>IFERROR(VLOOKUP($B70,[4]NUM9!$H$3:$P$167,3,FALSE),0)</f>
        <v>0</v>
      </c>
      <c r="G70" s="105">
        <f>IFERROR(VLOOKUP($B70,[4]NUM9!$H$3:$P$167,4,FALSE),0)</f>
        <v>1</v>
      </c>
      <c r="H70" s="105">
        <f>IFERROR(VLOOKUP($B70,[4]NUM9!$H$3:$P$167,5,FALSE),0)</f>
        <v>0</v>
      </c>
      <c r="I70" s="105">
        <f>IFERROR(VLOOKUP($B70,[4]NUM9!$H$3:$P$167,6,FALSE),0)</f>
        <v>0</v>
      </c>
      <c r="J70" s="105">
        <f>IFERROR(VLOOKUP($B70,[4]NUM9!$H$3:$P$167,7,FALSE),0)</f>
        <v>0</v>
      </c>
      <c r="K70" s="105">
        <f>IFERROR(VLOOKUP($B70,[4]NUM9!$H$3:$P$167,8,FALSE),0)</f>
        <v>0</v>
      </c>
      <c r="L70" s="99"/>
      <c r="M70" s="99"/>
      <c r="N70" s="99"/>
      <c r="O70" s="99"/>
      <c r="P70" s="73"/>
      <c r="Q70" s="52">
        <f t="shared" si="19"/>
        <v>1</v>
      </c>
      <c r="R70" s="52">
        <f>IFERROR(VLOOKUP($B70,[2]DEN9!$H$3:$J$158,2,FALSE),0)</f>
        <v>0</v>
      </c>
      <c r="S70" s="53">
        <f>IFERROR(VLOOKUP($B70,[1]DEN9!$H$3:$J$158,2,FALSE),0)</f>
        <v>0</v>
      </c>
      <c r="T70" s="52">
        <f>IFERROR(VLOOKUP($B70,[4]DEN9!$H$3:$J$173,2,FALSE),0)</f>
        <v>0</v>
      </c>
      <c r="U70" s="129"/>
      <c r="V70" s="129"/>
      <c r="W70" s="55"/>
    </row>
    <row r="71" spans="1:23" ht="15" thickBot="1" x14ac:dyDescent="0.25">
      <c r="A71" s="185" t="s">
        <v>100</v>
      </c>
      <c r="B71" s="184" t="s">
        <v>98</v>
      </c>
      <c r="C71" s="59"/>
      <c r="D71" s="59"/>
      <c r="E71" s="105">
        <f>IFERROR(VLOOKUP($B71,[4]NUM9!$H$3:$P$167,2,FALSE),0)</f>
        <v>0</v>
      </c>
      <c r="F71" s="105">
        <f>IFERROR(VLOOKUP($B71,[4]NUM9!$H$3:$P$167,3,FALSE),0)</f>
        <v>0</v>
      </c>
      <c r="G71" s="105">
        <f>IFERROR(VLOOKUP($B71,[4]NUM9!$H$3:$P$167,4,FALSE),0)</f>
        <v>0</v>
      </c>
      <c r="H71" s="105">
        <f>IFERROR(VLOOKUP($B71,[4]NUM9!$H$3:$P$167,5,FALSE),0)</f>
        <v>0</v>
      </c>
      <c r="I71" s="105">
        <f>IFERROR(VLOOKUP($B71,[4]NUM9!$H$3:$P$167,6,FALSE),0)</f>
        <v>0</v>
      </c>
      <c r="J71" s="105">
        <f>IFERROR(VLOOKUP($B71,[4]NUM9!$H$3:$P$167,7,FALSE),0)</f>
        <v>0</v>
      </c>
      <c r="K71" s="105">
        <f>IFERROR(VLOOKUP($B71,[4]NUM9!$H$3:$P$167,8,FALSE),0)</f>
        <v>0</v>
      </c>
      <c r="L71" s="73"/>
      <c r="M71" s="73"/>
      <c r="N71" s="73"/>
      <c r="O71" s="73"/>
      <c r="P71" s="73"/>
      <c r="Q71" s="52">
        <f t="shared" si="19"/>
        <v>0</v>
      </c>
      <c r="R71" s="52">
        <f>IFERROR(VLOOKUP($B71,[2]DEN9!$H$3:$J$158,2,FALSE),0)</f>
        <v>0</v>
      </c>
      <c r="S71" s="53">
        <f>IFERROR(VLOOKUP($B71,[1]DEN9!$H$3:$J$158,2,FALSE),0)</f>
        <v>0</v>
      </c>
      <c r="T71" s="52">
        <f>IFERROR(VLOOKUP($B71,[4]DEN9!$H$3:$J$173,2,FALSE),0)</f>
        <v>0</v>
      </c>
      <c r="U71" s="129"/>
      <c r="V71" s="129"/>
      <c r="W71" s="55"/>
    </row>
    <row r="72" spans="1:23" ht="15" thickBot="1" x14ac:dyDescent="0.25">
      <c r="A72" s="185" t="s">
        <v>100</v>
      </c>
      <c r="B72" s="184" t="s">
        <v>99</v>
      </c>
      <c r="C72" s="59"/>
      <c r="D72" s="59"/>
      <c r="E72" s="105">
        <f>IFERROR(VLOOKUP($B72,[4]NUM9!$H$3:$P$167,2,FALSE),0)</f>
        <v>0</v>
      </c>
      <c r="F72" s="105">
        <f>IFERROR(VLOOKUP($B72,[4]NUM9!$H$3:$P$167,3,FALSE),0)</f>
        <v>0</v>
      </c>
      <c r="G72" s="105">
        <f>IFERROR(VLOOKUP($B72,[4]NUM9!$H$3:$P$167,4,FALSE),0)</f>
        <v>0</v>
      </c>
      <c r="H72" s="105">
        <f>IFERROR(VLOOKUP($B72,[4]NUM9!$H$3:$P$167,5,FALSE),0)</f>
        <v>0</v>
      </c>
      <c r="I72" s="105">
        <f>IFERROR(VLOOKUP($B72,[4]NUM9!$H$3:$P$167,6,FALSE),0)</f>
        <v>0</v>
      </c>
      <c r="J72" s="105">
        <f>IFERROR(VLOOKUP($B72,[4]NUM9!$H$3:$P$167,7,FALSE),0)</f>
        <v>0</v>
      </c>
      <c r="K72" s="105">
        <f>IFERROR(VLOOKUP($B72,[4]NUM9!$H$3:$P$167,8,FALSE),0)</f>
        <v>0</v>
      </c>
      <c r="L72" s="73"/>
      <c r="M72" s="73"/>
      <c r="N72" s="73"/>
      <c r="O72" s="73"/>
      <c r="P72" s="73"/>
      <c r="Q72" s="52">
        <f t="shared" si="19"/>
        <v>0</v>
      </c>
      <c r="R72" s="52">
        <f>IFERROR(VLOOKUP($B72,[2]DEN9!$H$3:$J$158,2,FALSE),0)</f>
        <v>0</v>
      </c>
      <c r="S72" s="53">
        <f>IFERROR(VLOOKUP($B72,[1]DEN9!$H$3:$J$158,2,FALSE),0)</f>
        <v>0</v>
      </c>
      <c r="T72" s="52">
        <f>IFERROR(VLOOKUP($B72,[4]DEN9!$H$3:$J$173,2,FALSE),0)</f>
        <v>0</v>
      </c>
      <c r="U72" s="129"/>
      <c r="V72" s="129"/>
      <c r="W72" s="55"/>
    </row>
    <row r="73" spans="1:23" s="61" customFormat="1" ht="15" thickBot="1" x14ac:dyDescent="0.25">
      <c r="A73" s="351" t="s">
        <v>18</v>
      </c>
      <c r="B73" s="352"/>
      <c r="C73" s="276">
        <f>+D73/Metas!O65</f>
        <v>1.595744680851064</v>
      </c>
      <c r="D73" s="275">
        <f>+Q73/T73</f>
        <v>0.75</v>
      </c>
      <c r="E73" s="51">
        <f>SUM(E63:E72)</f>
        <v>6</v>
      </c>
      <c r="F73" s="51">
        <f t="shared" ref="F73:P73" si="20">SUM(F63:F72)</f>
        <v>9</v>
      </c>
      <c r="G73" s="51">
        <f t="shared" si="20"/>
        <v>20</v>
      </c>
      <c r="H73" s="51">
        <f t="shared" si="20"/>
        <v>11</v>
      </c>
      <c r="I73" s="51">
        <f t="shared" ref="I73:J73" si="21">SUM(I63:I72)</f>
        <v>8</v>
      </c>
      <c r="J73" s="51">
        <f t="shared" si="21"/>
        <v>10</v>
      </c>
      <c r="K73" s="51">
        <f t="shared" ref="K73" si="22">SUM(K63:K72)</f>
        <v>8</v>
      </c>
      <c r="L73" s="51">
        <f t="shared" si="20"/>
        <v>0</v>
      </c>
      <c r="M73" s="51">
        <f t="shared" si="20"/>
        <v>0</v>
      </c>
      <c r="N73" s="51">
        <f t="shared" si="20"/>
        <v>0</v>
      </c>
      <c r="O73" s="51">
        <f t="shared" si="20"/>
        <v>0</v>
      </c>
      <c r="P73" s="51">
        <f t="shared" si="20"/>
        <v>0</v>
      </c>
      <c r="Q73" s="77">
        <f t="shared" ref="Q73:W73" si="23">SUM(Q63:Q72)</f>
        <v>72</v>
      </c>
      <c r="R73" s="51">
        <f t="shared" si="23"/>
        <v>100</v>
      </c>
      <c r="S73" s="51">
        <f t="shared" si="23"/>
        <v>100</v>
      </c>
      <c r="T73" s="51">
        <f t="shared" si="23"/>
        <v>96</v>
      </c>
      <c r="U73" s="51">
        <f t="shared" si="23"/>
        <v>0</v>
      </c>
      <c r="V73" s="51">
        <f t="shared" si="23"/>
        <v>0</v>
      </c>
      <c r="W73" s="51">
        <f t="shared" si="23"/>
        <v>0</v>
      </c>
    </row>
    <row r="74" spans="1:23" ht="15" thickBot="1" x14ac:dyDescent="0.25">
      <c r="A74" s="94" t="s">
        <v>106</v>
      </c>
      <c r="B74" s="184" t="s">
        <v>101</v>
      </c>
      <c r="C74" s="59"/>
      <c r="D74" s="59"/>
      <c r="E74" s="105">
        <f>IFERROR(VLOOKUP($B74,[4]NUM9!$H$3:$P$167,2,FALSE),0)</f>
        <v>3</v>
      </c>
      <c r="F74" s="105">
        <f>IFERROR(VLOOKUP($B74,[4]NUM9!$H$3:$P$167,3,FALSE),0)</f>
        <v>5</v>
      </c>
      <c r="G74" s="105">
        <f>IFERROR(VLOOKUP($B74,[4]NUM9!$H$3:$P$167,4,FALSE),0)</f>
        <v>5</v>
      </c>
      <c r="H74" s="105">
        <f>IFERROR(VLOOKUP($B74,[4]NUM9!$H$3:$P$167,5,FALSE),0)</f>
        <v>3</v>
      </c>
      <c r="I74" s="105">
        <f>IFERROR(VLOOKUP($B74,[4]NUM9!$H$3:$P$167,6,FALSE),0)</f>
        <v>3</v>
      </c>
      <c r="J74" s="105">
        <f>IFERROR(VLOOKUP($B74,[4]NUM9!$H$3:$P$167,7,FALSE),0)</f>
        <v>2</v>
      </c>
      <c r="K74" s="105">
        <f>IFERROR(VLOOKUP($B74,[4]NUM9!$H$3:$P$167,8,FALSE),0)</f>
        <v>3</v>
      </c>
      <c r="L74" s="99"/>
      <c r="M74" s="99"/>
      <c r="N74" s="99"/>
      <c r="O74" s="99"/>
      <c r="P74" s="73"/>
      <c r="Q74" s="52">
        <f>SUM(E74:P74)</f>
        <v>24</v>
      </c>
      <c r="R74" s="52">
        <f>IFERROR(VLOOKUP($B74,[2]DEN9!$H$3:$J$158,2,FALSE),0)</f>
        <v>44</v>
      </c>
      <c r="S74" s="53">
        <f>IFERROR(VLOOKUP($B74,[1]DEN9!$H$3:$J$158,2,FALSE),0)</f>
        <v>44</v>
      </c>
      <c r="T74" s="52">
        <f>IFERROR(VLOOKUP($B74,[4]DEN9!$H$3:$J$173,2,FALSE),0)</f>
        <v>46</v>
      </c>
      <c r="U74" s="129"/>
      <c r="V74" s="129"/>
      <c r="W74" s="55"/>
    </row>
    <row r="75" spans="1:23" ht="15" thickBot="1" x14ac:dyDescent="0.25">
      <c r="A75" s="94" t="s">
        <v>106</v>
      </c>
      <c r="B75" s="184" t="s">
        <v>102</v>
      </c>
      <c r="C75" s="59"/>
      <c r="D75" s="59"/>
      <c r="E75" s="105">
        <f>IFERROR(VLOOKUP($B75,[4]NUM9!$H$3:$P$167,2,FALSE),0)</f>
        <v>0</v>
      </c>
      <c r="F75" s="105">
        <f>IFERROR(VLOOKUP($B75,[4]NUM9!$H$3:$P$167,3,FALSE),0)</f>
        <v>1</v>
      </c>
      <c r="G75" s="105">
        <f>IFERROR(VLOOKUP($B75,[4]NUM9!$H$3:$P$167,4,FALSE),0)</f>
        <v>0</v>
      </c>
      <c r="H75" s="105">
        <f>IFERROR(VLOOKUP($B75,[4]NUM9!$H$3:$P$167,5,FALSE),0)</f>
        <v>0</v>
      </c>
      <c r="I75" s="105">
        <f>IFERROR(VLOOKUP($B75,[4]NUM9!$H$3:$P$167,6,FALSE),0)</f>
        <v>0</v>
      </c>
      <c r="J75" s="105">
        <f>IFERROR(VLOOKUP($B75,[4]NUM9!$H$3:$P$167,7,FALSE),0)</f>
        <v>0</v>
      </c>
      <c r="K75" s="105">
        <f>IFERROR(VLOOKUP($B75,[4]NUM9!$H$3:$P$167,8,FALSE),0)</f>
        <v>0</v>
      </c>
      <c r="L75" s="99"/>
      <c r="M75" s="99"/>
      <c r="N75" s="99"/>
      <c r="O75" s="99"/>
      <c r="P75" s="73"/>
      <c r="Q75" s="52">
        <f>SUM(E75:P75)</f>
        <v>1</v>
      </c>
      <c r="R75" s="52">
        <f>IFERROR(VLOOKUP($B75,[2]DEN9!$H$3:$J$158,2,FALSE),0)</f>
        <v>4</v>
      </c>
      <c r="S75" s="53">
        <f>IFERROR(VLOOKUP($B75,[1]DEN9!$H$3:$J$158,2,FALSE),0)</f>
        <v>4</v>
      </c>
      <c r="T75" s="52">
        <f>IFERROR(VLOOKUP($B75,[4]DEN9!$H$3:$J$173,2,FALSE),0)</f>
        <v>5</v>
      </c>
      <c r="U75" s="129"/>
      <c r="V75" s="129"/>
      <c r="W75" s="55"/>
    </row>
    <row r="76" spans="1:23" ht="15" thickBot="1" x14ac:dyDescent="0.25">
      <c r="A76" s="94" t="s">
        <v>106</v>
      </c>
      <c r="B76" s="184" t="s">
        <v>103</v>
      </c>
      <c r="C76" s="59"/>
      <c r="D76" s="59"/>
      <c r="E76" s="105">
        <f>IFERROR(VLOOKUP($B76,[4]NUM9!$H$3:$P$167,2,FALSE),0)</f>
        <v>2</v>
      </c>
      <c r="F76" s="105">
        <f>IFERROR(VLOOKUP($B76,[4]NUM9!$H$3:$P$167,3,FALSE),0)</f>
        <v>1</v>
      </c>
      <c r="G76" s="105">
        <f>IFERROR(VLOOKUP($B76,[4]NUM9!$H$3:$P$167,4,FALSE),0)</f>
        <v>2</v>
      </c>
      <c r="H76" s="105">
        <f>IFERROR(VLOOKUP($B76,[4]NUM9!$H$3:$P$167,5,FALSE),0)</f>
        <v>5</v>
      </c>
      <c r="I76" s="105">
        <f>IFERROR(VLOOKUP($B76,[4]NUM9!$H$3:$P$167,6,FALSE),0)</f>
        <v>0</v>
      </c>
      <c r="J76" s="105">
        <f>IFERROR(VLOOKUP($B76,[4]NUM9!$H$3:$P$167,7,FALSE),0)</f>
        <v>2</v>
      </c>
      <c r="K76" s="105">
        <f>IFERROR(VLOOKUP($B76,[4]NUM9!$H$3:$P$167,8,FALSE),0)</f>
        <v>3</v>
      </c>
      <c r="L76" s="99"/>
      <c r="M76" s="99"/>
      <c r="N76" s="99"/>
      <c r="O76" s="99"/>
      <c r="P76" s="73"/>
      <c r="Q76" s="52">
        <f>SUM(E76:P76)</f>
        <v>15</v>
      </c>
      <c r="R76" s="52">
        <f>IFERROR(VLOOKUP($B76,[2]DEN9!$H$3:$J$158,2,FALSE),0)</f>
        <v>17</v>
      </c>
      <c r="S76" s="53">
        <f>IFERROR(VLOOKUP($B76,[1]DEN9!$H$3:$J$158,2,FALSE),0)</f>
        <v>17</v>
      </c>
      <c r="T76" s="52">
        <f>IFERROR(VLOOKUP($B76,[4]DEN9!$H$3:$J$173,2,FALSE),0)</f>
        <v>23</v>
      </c>
      <c r="U76" s="129"/>
      <c r="V76" s="129"/>
      <c r="W76" s="55"/>
    </row>
    <row r="77" spans="1:23" ht="15" thickBot="1" x14ac:dyDescent="0.25">
      <c r="A77" s="94" t="s">
        <v>106</v>
      </c>
      <c r="B77" s="184" t="s">
        <v>104</v>
      </c>
      <c r="C77" s="59"/>
      <c r="D77" s="59"/>
      <c r="E77" s="105">
        <f>IFERROR(VLOOKUP($B77,[4]NUM9!$H$3:$P$167,2,FALSE),0)</f>
        <v>3</v>
      </c>
      <c r="F77" s="105">
        <f>IFERROR(VLOOKUP($B77,[4]NUM9!$H$3:$P$167,3,FALSE),0)</f>
        <v>0</v>
      </c>
      <c r="G77" s="105">
        <f>IFERROR(VLOOKUP($B77,[4]NUM9!$H$3:$P$167,4,FALSE),0)</f>
        <v>2</v>
      </c>
      <c r="H77" s="105">
        <f>IFERROR(VLOOKUP($B77,[4]NUM9!$H$3:$P$167,5,FALSE),0)</f>
        <v>1</v>
      </c>
      <c r="I77" s="105">
        <f>IFERROR(VLOOKUP($B77,[4]NUM9!$H$3:$P$167,6,FALSE),0)</f>
        <v>1</v>
      </c>
      <c r="J77" s="105">
        <f>IFERROR(VLOOKUP($B77,[4]NUM9!$H$3:$P$167,7,FALSE),0)</f>
        <v>1</v>
      </c>
      <c r="K77" s="105">
        <f>IFERROR(VLOOKUP($B77,[4]NUM9!$H$3:$P$167,8,FALSE),0)</f>
        <v>0</v>
      </c>
      <c r="L77" s="99"/>
      <c r="M77" s="99"/>
      <c r="N77" s="99"/>
      <c r="O77" s="99"/>
      <c r="P77" s="73"/>
      <c r="Q77" s="52">
        <f>SUM(E77:P77)</f>
        <v>8</v>
      </c>
      <c r="R77" s="52">
        <f>IFERROR(VLOOKUP($B77,[2]DEN9!$H$3:$J$158,2,FALSE),0)</f>
        <v>6</v>
      </c>
      <c r="S77" s="53">
        <f>IFERROR(VLOOKUP($B77,[1]DEN9!$H$3:$J$158,2,FALSE),0)</f>
        <v>6</v>
      </c>
      <c r="T77" s="52">
        <f>IFERROR(VLOOKUP($B77,[4]DEN9!$H$3:$J$173,2,FALSE),0)</f>
        <v>12</v>
      </c>
      <c r="U77" s="129"/>
      <c r="V77" s="129"/>
      <c r="W77" s="55"/>
    </row>
    <row r="78" spans="1:23" ht="15" thickBot="1" x14ac:dyDescent="0.25">
      <c r="A78" s="94" t="s">
        <v>106</v>
      </c>
      <c r="B78" s="184" t="s">
        <v>105</v>
      </c>
      <c r="C78" s="59"/>
      <c r="D78" s="59"/>
      <c r="E78" s="105">
        <f>IFERROR(VLOOKUP($B78,[4]NUM9!$H$3:$P$167,2,FALSE),0)</f>
        <v>0</v>
      </c>
      <c r="F78" s="105">
        <f>IFERROR(VLOOKUP($B78,[4]NUM9!$H$3:$P$167,3,FALSE),0)</f>
        <v>0</v>
      </c>
      <c r="G78" s="105">
        <f>IFERROR(VLOOKUP($B78,[4]NUM9!$H$3:$P$167,4,FALSE),0)</f>
        <v>1</v>
      </c>
      <c r="H78" s="105">
        <f>IFERROR(VLOOKUP($B78,[4]NUM9!$H$3:$P$167,5,FALSE),0)</f>
        <v>0</v>
      </c>
      <c r="I78" s="105">
        <f>IFERROR(VLOOKUP($B78,[4]NUM9!$H$3:$P$167,6,FALSE),0)</f>
        <v>3</v>
      </c>
      <c r="J78" s="105">
        <f>IFERROR(VLOOKUP($B78,[4]NUM9!$H$3:$P$167,7,FALSE),0)</f>
        <v>0</v>
      </c>
      <c r="K78" s="105">
        <f>IFERROR(VLOOKUP($B78,[4]NUM9!$H$3:$P$167,8,FALSE),0)</f>
        <v>1</v>
      </c>
      <c r="L78" s="99"/>
      <c r="M78" s="99"/>
      <c r="N78" s="99"/>
      <c r="O78" s="99"/>
      <c r="P78" s="73"/>
      <c r="Q78" s="52">
        <f>SUM(E78:P78)</f>
        <v>5</v>
      </c>
      <c r="R78" s="52">
        <f>IFERROR(VLOOKUP($B78,[2]DEN9!$H$3:$J$158,2,FALSE),0)</f>
        <v>5</v>
      </c>
      <c r="S78" s="53">
        <f>IFERROR(VLOOKUP($B78,[1]DEN9!$H$3:$J$158,2,FALSE),0)</f>
        <v>5</v>
      </c>
      <c r="T78" s="52">
        <f>IFERROR(VLOOKUP($B78,[4]DEN9!$H$3:$J$173,2,FALSE),0)</f>
        <v>6</v>
      </c>
      <c r="U78" s="129"/>
      <c r="V78" s="129"/>
      <c r="W78" s="55"/>
    </row>
    <row r="79" spans="1:23" s="61" customFormat="1" ht="15" thickBot="1" x14ac:dyDescent="0.25">
      <c r="A79" s="351" t="s">
        <v>179</v>
      </c>
      <c r="B79" s="352"/>
      <c r="C79" s="276">
        <f>+D79/Metas!O70</f>
        <v>1.2128146453089244</v>
      </c>
      <c r="D79" s="275">
        <f>+Q79/T79</f>
        <v>0.57608695652173914</v>
      </c>
      <c r="E79" s="51">
        <f>SUM(E74:E78)</f>
        <v>8</v>
      </c>
      <c r="F79" s="51">
        <f t="shared" ref="F79:P79" si="24">SUM(F74:F78)</f>
        <v>7</v>
      </c>
      <c r="G79" s="51">
        <f t="shared" si="24"/>
        <v>10</v>
      </c>
      <c r="H79" s="51">
        <f t="shared" si="24"/>
        <v>9</v>
      </c>
      <c r="I79" s="51">
        <f t="shared" ref="I79:J79" si="25">SUM(I74:I78)</f>
        <v>7</v>
      </c>
      <c r="J79" s="51">
        <f t="shared" si="25"/>
        <v>5</v>
      </c>
      <c r="K79" s="51">
        <f t="shared" ref="K79" si="26">SUM(K74:K78)</f>
        <v>7</v>
      </c>
      <c r="L79" s="51">
        <f t="shared" si="24"/>
        <v>0</v>
      </c>
      <c r="M79" s="51">
        <f t="shared" si="24"/>
        <v>0</v>
      </c>
      <c r="N79" s="51">
        <f t="shared" si="24"/>
        <v>0</v>
      </c>
      <c r="O79" s="51">
        <f t="shared" si="24"/>
        <v>0</v>
      </c>
      <c r="P79" s="51">
        <f t="shared" si="24"/>
        <v>0</v>
      </c>
      <c r="Q79" s="77">
        <f t="shared" ref="Q79:W79" si="27">SUM(Q74:Q78)</f>
        <v>53</v>
      </c>
      <c r="R79" s="51">
        <f t="shared" si="27"/>
        <v>76</v>
      </c>
      <c r="S79" s="51">
        <f t="shared" si="27"/>
        <v>76</v>
      </c>
      <c r="T79" s="51">
        <f t="shared" si="27"/>
        <v>92</v>
      </c>
      <c r="U79" s="51">
        <f t="shared" si="27"/>
        <v>0</v>
      </c>
      <c r="V79" s="51">
        <f t="shared" si="27"/>
        <v>0</v>
      </c>
      <c r="W79" s="51">
        <f t="shared" si="27"/>
        <v>0</v>
      </c>
    </row>
    <row r="80" spans="1:23" ht="15" thickBot="1" x14ac:dyDescent="0.25">
      <c r="A80" s="94" t="s">
        <v>117</v>
      </c>
      <c r="B80" s="184" t="s">
        <v>107</v>
      </c>
      <c r="C80" s="59"/>
      <c r="D80" s="59"/>
      <c r="E80" s="105">
        <f>IFERROR(VLOOKUP($B80,[4]NUM9!$H$3:$P$167,2,FALSE),0)</f>
        <v>4</v>
      </c>
      <c r="F80" s="105">
        <f>IFERROR(VLOOKUP($B80,[4]NUM9!$H$3:$P$167,3,FALSE),0)</f>
        <v>3</v>
      </c>
      <c r="G80" s="105">
        <f>IFERROR(VLOOKUP($B80,[4]NUM9!$H$3:$P$167,4,FALSE),0)</f>
        <v>6</v>
      </c>
      <c r="H80" s="105">
        <f>IFERROR(VLOOKUP($B80,[4]NUM9!$H$3:$P$167,5,FALSE),0)</f>
        <v>4</v>
      </c>
      <c r="I80" s="105">
        <f>IFERROR(VLOOKUP($B80,[4]NUM9!$H$3:$P$167,6,FALSE),0)</f>
        <v>1</v>
      </c>
      <c r="J80" s="105">
        <f>IFERROR(VLOOKUP($B80,[4]NUM9!$H$3:$P$167,7,FALSE),0)</f>
        <v>6</v>
      </c>
      <c r="K80" s="105">
        <f>IFERROR(VLOOKUP($B80,[4]NUM9!$H$3:$P$167,8,FALSE),0)</f>
        <v>8</v>
      </c>
      <c r="L80" s="99"/>
      <c r="M80" s="99"/>
      <c r="N80" s="99"/>
      <c r="O80" s="99"/>
      <c r="P80" s="73"/>
      <c r="Q80" s="52">
        <f t="shared" ref="Q80:Q89" si="28">SUM(E80:P80)</f>
        <v>32</v>
      </c>
      <c r="R80" s="52">
        <f>IFERROR(VLOOKUP($B80,[2]DEN9!$H$3:$J$158,2,FALSE),0)</f>
        <v>60</v>
      </c>
      <c r="S80" s="53">
        <f>IFERROR(VLOOKUP($B80,[1]DEN9!$H$3:$J$158,2,FALSE),0)</f>
        <v>60</v>
      </c>
      <c r="T80" s="52">
        <f>IFERROR(VLOOKUP($B80,[4]DEN9!$H$3:$J$173,2,FALSE),0)</f>
        <v>51</v>
      </c>
      <c r="U80" s="129"/>
      <c r="V80" s="129"/>
      <c r="W80" s="55"/>
    </row>
    <row r="81" spans="1:23" ht="15" thickBot="1" x14ac:dyDescent="0.25">
      <c r="A81" s="94" t="s">
        <v>117</v>
      </c>
      <c r="B81" s="184" t="s">
        <v>108</v>
      </c>
      <c r="C81" s="59"/>
      <c r="D81" s="59"/>
      <c r="E81" s="105">
        <f>IFERROR(VLOOKUP($B81,[4]NUM9!$H$3:$P$167,2,FALSE),0)</f>
        <v>0</v>
      </c>
      <c r="F81" s="105">
        <f>IFERROR(VLOOKUP($B81,[4]NUM9!$H$3:$P$167,3,FALSE),0)</f>
        <v>2</v>
      </c>
      <c r="G81" s="105">
        <f>IFERROR(VLOOKUP($B81,[4]NUM9!$H$3:$P$167,4,FALSE),0)</f>
        <v>0</v>
      </c>
      <c r="H81" s="105">
        <f>IFERROR(VLOOKUP($B81,[4]NUM9!$H$3:$P$167,5,FALSE),0)</f>
        <v>1</v>
      </c>
      <c r="I81" s="105">
        <f>IFERROR(VLOOKUP($B81,[4]NUM9!$H$3:$P$167,6,FALSE),0)</f>
        <v>0</v>
      </c>
      <c r="J81" s="105">
        <f>IFERROR(VLOOKUP($B81,[4]NUM9!$H$3:$P$167,7,FALSE),0)</f>
        <v>1</v>
      </c>
      <c r="K81" s="105">
        <f>IFERROR(VLOOKUP($B81,[4]NUM9!$H$3:$P$167,8,FALSE),0)</f>
        <v>0</v>
      </c>
      <c r="L81" s="99"/>
      <c r="M81" s="99"/>
      <c r="N81" s="99"/>
      <c r="O81" s="99"/>
      <c r="P81" s="73"/>
      <c r="Q81" s="52">
        <f t="shared" si="28"/>
        <v>4</v>
      </c>
      <c r="R81" s="52">
        <f>IFERROR(VLOOKUP($B81,[2]DEN9!$H$3:$J$158,2,FALSE),0)</f>
        <v>9</v>
      </c>
      <c r="S81" s="53">
        <f>IFERROR(VLOOKUP($B81,[1]DEN9!$H$3:$J$158,2,FALSE),0)</f>
        <v>9</v>
      </c>
      <c r="T81" s="52">
        <f>IFERROR(VLOOKUP($B81,[4]DEN9!$H$3:$J$173,2,FALSE),0)</f>
        <v>11</v>
      </c>
      <c r="U81" s="129"/>
      <c r="V81" s="129"/>
      <c r="W81" s="55"/>
    </row>
    <row r="82" spans="1:23" ht="15" thickBot="1" x14ac:dyDescent="0.25">
      <c r="A82" s="94" t="s">
        <v>117</v>
      </c>
      <c r="B82" s="184" t="s">
        <v>109</v>
      </c>
      <c r="C82" s="59"/>
      <c r="D82" s="59"/>
      <c r="E82" s="105">
        <f>IFERROR(VLOOKUP($B82,[4]NUM9!$H$3:$P$167,2,FALSE),0)</f>
        <v>0</v>
      </c>
      <c r="F82" s="105">
        <f>IFERROR(VLOOKUP($B82,[4]NUM9!$H$3:$P$167,3,FALSE),0)</f>
        <v>1</v>
      </c>
      <c r="G82" s="105">
        <f>IFERROR(VLOOKUP($B82,[4]NUM9!$H$3:$P$167,4,FALSE),0)</f>
        <v>0</v>
      </c>
      <c r="H82" s="105">
        <f>IFERROR(VLOOKUP($B82,[4]NUM9!$H$3:$P$167,5,FALSE),0)</f>
        <v>0</v>
      </c>
      <c r="I82" s="105">
        <f>IFERROR(VLOOKUP($B82,[4]NUM9!$H$3:$P$167,6,FALSE),0)</f>
        <v>0</v>
      </c>
      <c r="J82" s="105">
        <f>IFERROR(VLOOKUP($B82,[4]NUM9!$H$3:$P$167,7,FALSE),0)</f>
        <v>0</v>
      </c>
      <c r="K82" s="105">
        <f>IFERROR(VLOOKUP($B82,[4]NUM9!$H$3:$P$167,8,FALSE),0)</f>
        <v>0</v>
      </c>
      <c r="L82" s="99"/>
      <c r="M82" s="99"/>
      <c r="N82" s="99"/>
      <c r="O82" s="99"/>
      <c r="P82" s="73"/>
      <c r="Q82" s="52">
        <f t="shared" si="28"/>
        <v>1</v>
      </c>
      <c r="R82" s="52">
        <f>IFERROR(VLOOKUP($B82,[2]DEN9!$H$3:$J$158,2,FALSE),0)</f>
        <v>4</v>
      </c>
      <c r="S82" s="53">
        <f>IFERROR(VLOOKUP($B82,[1]DEN9!$H$3:$J$158,2,FALSE),0)</f>
        <v>4</v>
      </c>
      <c r="T82" s="52">
        <f>IFERROR(VLOOKUP($B82,[4]DEN9!$H$3:$J$173,2,FALSE),0)</f>
        <v>5</v>
      </c>
      <c r="U82" s="129"/>
      <c r="V82" s="129"/>
      <c r="W82" s="55"/>
    </row>
    <row r="83" spans="1:23" ht="15" thickBot="1" x14ac:dyDescent="0.25">
      <c r="A83" s="94" t="s">
        <v>117</v>
      </c>
      <c r="B83" s="184" t="s">
        <v>110</v>
      </c>
      <c r="C83" s="59"/>
      <c r="D83" s="59"/>
      <c r="E83" s="105">
        <f>IFERROR(VLOOKUP($B83,[4]NUM9!$H$3:$P$167,2,FALSE),0)</f>
        <v>2</v>
      </c>
      <c r="F83" s="105">
        <f>IFERROR(VLOOKUP($B83,[4]NUM9!$H$3:$P$167,3,FALSE),0)</f>
        <v>0</v>
      </c>
      <c r="G83" s="105">
        <f>IFERROR(VLOOKUP($B83,[4]NUM9!$H$3:$P$167,4,FALSE),0)</f>
        <v>3</v>
      </c>
      <c r="H83" s="105">
        <f>IFERROR(VLOOKUP($B83,[4]NUM9!$H$3:$P$167,5,FALSE),0)</f>
        <v>4</v>
      </c>
      <c r="I83" s="105">
        <f>IFERROR(VLOOKUP($B83,[4]NUM9!$H$3:$P$167,6,FALSE),0)</f>
        <v>1</v>
      </c>
      <c r="J83" s="105">
        <f>IFERROR(VLOOKUP($B83,[4]NUM9!$H$3:$P$167,7,FALSE),0)</f>
        <v>1</v>
      </c>
      <c r="K83" s="105">
        <f>IFERROR(VLOOKUP($B83,[4]NUM9!$H$3:$P$167,8,FALSE),0)</f>
        <v>1</v>
      </c>
      <c r="L83" s="99"/>
      <c r="M83" s="99"/>
      <c r="N83" s="99"/>
      <c r="O83" s="99"/>
      <c r="P83" s="73"/>
      <c r="Q83" s="52">
        <f t="shared" si="28"/>
        <v>12</v>
      </c>
      <c r="R83" s="52">
        <f>IFERROR(VLOOKUP($B83,[2]DEN9!$H$3:$J$158,2,FALSE),0)</f>
        <v>13</v>
      </c>
      <c r="S83" s="53">
        <f>IFERROR(VLOOKUP($B83,[1]DEN9!$H$3:$J$158,2,FALSE),0)</f>
        <v>13</v>
      </c>
      <c r="T83" s="52">
        <f>IFERROR(VLOOKUP($B83,[4]DEN9!$H$3:$J$173,2,FALSE),0)</f>
        <v>19</v>
      </c>
      <c r="U83" s="129"/>
      <c r="V83" s="129"/>
      <c r="W83" s="55"/>
    </row>
    <row r="84" spans="1:23" ht="15" thickBot="1" x14ac:dyDescent="0.25">
      <c r="A84" s="94" t="s">
        <v>117</v>
      </c>
      <c r="B84" s="184" t="s">
        <v>111</v>
      </c>
      <c r="C84" s="59"/>
      <c r="D84" s="59"/>
      <c r="E84" s="105">
        <f>IFERROR(VLOOKUP($B84,[4]NUM9!$H$3:$P$167,2,FALSE),0)</f>
        <v>2</v>
      </c>
      <c r="F84" s="105">
        <f>IFERROR(VLOOKUP($B84,[4]NUM9!$H$3:$P$167,3,FALSE),0)</f>
        <v>1</v>
      </c>
      <c r="G84" s="105">
        <f>IFERROR(VLOOKUP($B84,[4]NUM9!$H$3:$P$167,4,FALSE),0)</f>
        <v>0</v>
      </c>
      <c r="H84" s="105">
        <f>IFERROR(VLOOKUP($B84,[4]NUM9!$H$3:$P$167,5,FALSE),0)</f>
        <v>0</v>
      </c>
      <c r="I84" s="105">
        <f>IFERROR(VLOOKUP($B84,[4]NUM9!$H$3:$P$167,6,FALSE),0)</f>
        <v>0</v>
      </c>
      <c r="J84" s="105">
        <f>IFERROR(VLOOKUP($B84,[4]NUM9!$H$3:$P$167,7,FALSE),0)</f>
        <v>0</v>
      </c>
      <c r="K84" s="105">
        <f>IFERROR(VLOOKUP($B84,[4]NUM9!$H$3:$P$167,8,FALSE),0)</f>
        <v>1</v>
      </c>
      <c r="L84" s="99"/>
      <c r="M84" s="99"/>
      <c r="N84" s="99"/>
      <c r="O84" s="99"/>
      <c r="P84" s="73"/>
      <c r="Q84" s="52">
        <f t="shared" si="28"/>
        <v>4</v>
      </c>
      <c r="R84" s="52">
        <f>IFERROR(VLOOKUP($B84,[2]DEN9!$H$3:$J$158,2,FALSE),0)</f>
        <v>10</v>
      </c>
      <c r="S84" s="53">
        <f>IFERROR(VLOOKUP($B84,[1]DEN9!$H$3:$J$158,2,FALSE),0)</f>
        <v>10</v>
      </c>
      <c r="T84" s="52">
        <f>IFERROR(VLOOKUP($B84,[4]DEN9!$H$3:$J$173,2,FALSE),0)</f>
        <v>10</v>
      </c>
      <c r="U84" s="129"/>
      <c r="V84" s="129"/>
      <c r="W84" s="55"/>
    </row>
    <row r="85" spans="1:23" ht="15" thickBot="1" x14ac:dyDescent="0.25">
      <c r="A85" s="94" t="s">
        <v>117</v>
      </c>
      <c r="B85" s="184" t="s">
        <v>112</v>
      </c>
      <c r="C85" s="59"/>
      <c r="D85" s="59"/>
      <c r="E85" s="105">
        <f>IFERROR(VLOOKUP($B85,[4]NUM9!$H$3:$P$167,2,FALSE),0)</f>
        <v>0</v>
      </c>
      <c r="F85" s="105">
        <f>IFERROR(VLOOKUP($B85,[4]NUM9!$H$3:$P$167,3,FALSE),0)</f>
        <v>1</v>
      </c>
      <c r="G85" s="105">
        <f>IFERROR(VLOOKUP($B85,[4]NUM9!$H$3:$P$167,4,FALSE),0)</f>
        <v>0</v>
      </c>
      <c r="H85" s="105">
        <f>IFERROR(VLOOKUP($B85,[4]NUM9!$H$3:$P$167,5,FALSE),0)</f>
        <v>0</v>
      </c>
      <c r="I85" s="105">
        <f>IFERROR(VLOOKUP($B85,[4]NUM9!$H$3:$P$167,6,FALSE),0)</f>
        <v>1</v>
      </c>
      <c r="J85" s="105">
        <f>IFERROR(VLOOKUP($B85,[4]NUM9!$H$3:$P$167,7,FALSE),0)</f>
        <v>0</v>
      </c>
      <c r="K85" s="105">
        <f>IFERROR(VLOOKUP($B85,[4]NUM9!$H$3:$P$167,8,FALSE),0)</f>
        <v>0</v>
      </c>
      <c r="L85" s="99"/>
      <c r="M85" s="99"/>
      <c r="N85" s="99"/>
      <c r="O85" s="99"/>
      <c r="P85" s="73"/>
      <c r="Q85" s="52">
        <f t="shared" si="28"/>
        <v>2</v>
      </c>
      <c r="R85" s="52">
        <f>IFERROR(VLOOKUP($B85,[2]DEN9!$H$3:$J$158,2,FALSE),0)</f>
        <v>4</v>
      </c>
      <c r="S85" s="53">
        <f>IFERROR(VLOOKUP($B85,[1]DEN9!$H$3:$J$158,2,FALSE),0)</f>
        <v>4</v>
      </c>
      <c r="T85" s="52">
        <f>IFERROR(VLOOKUP($B85,[4]DEN9!$H$3:$J$173,2,FALSE),0)</f>
        <v>2</v>
      </c>
      <c r="U85" s="129"/>
      <c r="V85" s="129"/>
      <c r="W85" s="55"/>
    </row>
    <row r="86" spans="1:23" ht="15" thickBot="1" x14ac:dyDescent="0.25">
      <c r="A86" s="94" t="s">
        <v>117</v>
      </c>
      <c r="B86" s="184" t="s">
        <v>113</v>
      </c>
      <c r="C86" s="59"/>
      <c r="D86" s="59"/>
      <c r="E86" s="105">
        <f>IFERROR(VLOOKUP($B86,[4]NUM9!$H$3:$P$167,2,FALSE),0)</f>
        <v>0</v>
      </c>
      <c r="F86" s="105">
        <f>IFERROR(VLOOKUP($B86,[4]NUM9!$H$3:$P$167,3,FALSE),0)</f>
        <v>2</v>
      </c>
      <c r="G86" s="105">
        <f>IFERROR(VLOOKUP($B86,[4]NUM9!$H$3:$P$167,4,FALSE),0)</f>
        <v>1</v>
      </c>
      <c r="H86" s="105">
        <f>IFERROR(VLOOKUP($B86,[4]NUM9!$H$3:$P$167,5,FALSE),0)</f>
        <v>0</v>
      </c>
      <c r="I86" s="105">
        <f>IFERROR(VLOOKUP($B86,[4]NUM9!$H$3:$P$167,6,FALSE),0)</f>
        <v>1</v>
      </c>
      <c r="J86" s="105">
        <f>IFERROR(VLOOKUP($B86,[4]NUM9!$H$3:$P$167,7,FALSE),0)</f>
        <v>1</v>
      </c>
      <c r="K86" s="105">
        <f>IFERROR(VLOOKUP($B86,[4]NUM9!$H$3:$P$167,8,FALSE),0)</f>
        <v>0</v>
      </c>
      <c r="L86" s="99"/>
      <c r="M86" s="99"/>
      <c r="N86" s="99"/>
      <c r="O86" s="99"/>
      <c r="P86" s="73"/>
      <c r="Q86" s="52">
        <f t="shared" si="28"/>
        <v>5</v>
      </c>
      <c r="R86" s="52">
        <f>IFERROR(VLOOKUP($B86,[2]DEN9!$H$3:$J$158,2,FALSE),0)</f>
        <v>11</v>
      </c>
      <c r="S86" s="53">
        <f>IFERROR(VLOOKUP($B86,[1]DEN9!$H$3:$J$158,2,FALSE),0)</f>
        <v>11</v>
      </c>
      <c r="T86" s="52">
        <f>IFERROR(VLOOKUP($B86,[4]DEN9!$H$3:$J$173,2,FALSE),0)</f>
        <v>8</v>
      </c>
      <c r="U86" s="129"/>
      <c r="V86" s="129"/>
      <c r="W86" s="55"/>
    </row>
    <row r="87" spans="1:23" ht="15" thickBot="1" x14ac:dyDescent="0.25">
      <c r="A87" s="94" t="s">
        <v>117</v>
      </c>
      <c r="B87" s="184" t="s">
        <v>114</v>
      </c>
      <c r="C87" s="59"/>
      <c r="D87" s="59"/>
      <c r="E87" s="105">
        <f>IFERROR(VLOOKUP($B87,[4]NUM9!$H$3:$P$167,2,FALSE),0)</f>
        <v>0</v>
      </c>
      <c r="F87" s="105">
        <f>IFERROR(VLOOKUP($B87,[4]NUM9!$H$3:$P$167,3,FALSE),0)</f>
        <v>0</v>
      </c>
      <c r="G87" s="105">
        <f>IFERROR(VLOOKUP($B87,[4]NUM9!$H$3:$P$167,4,FALSE),0)</f>
        <v>0</v>
      </c>
      <c r="H87" s="105">
        <f>IFERROR(VLOOKUP($B87,[4]NUM9!$H$3:$P$167,5,FALSE),0)</f>
        <v>0</v>
      </c>
      <c r="I87" s="105">
        <f>IFERROR(VLOOKUP($B87,[4]NUM9!$H$3:$P$167,6,FALSE),0)</f>
        <v>1</v>
      </c>
      <c r="J87" s="105">
        <f>IFERROR(VLOOKUP($B87,[4]NUM9!$H$3:$P$167,7,FALSE),0)</f>
        <v>1</v>
      </c>
      <c r="K87" s="105">
        <f>IFERROR(VLOOKUP($B87,[4]NUM9!$H$3:$P$167,8,FALSE),0)</f>
        <v>0</v>
      </c>
      <c r="L87" s="99"/>
      <c r="M87" s="99"/>
      <c r="N87" s="99"/>
      <c r="O87" s="99"/>
      <c r="P87" s="73"/>
      <c r="Q87" s="52">
        <f t="shared" si="28"/>
        <v>2</v>
      </c>
      <c r="R87" s="52">
        <f>IFERROR(VLOOKUP($B87,[2]DEN9!$H$3:$J$158,2,FALSE),0)</f>
        <v>4</v>
      </c>
      <c r="S87" s="53">
        <f>IFERROR(VLOOKUP($B87,[1]DEN9!$H$3:$J$158,2,FALSE),0)</f>
        <v>4</v>
      </c>
      <c r="T87" s="52">
        <f>IFERROR(VLOOKUP($B87,[4]DEN9!$H$3:$J$173,2,FALSE),0)</f>
        <v>6</v>
      </c>
      <c r="U87" s="129"/>
      <c r="V87" s="129"/>
      <c r="W87" s="55"/>
    </row>
    <row r="88" spans="1:23" ht="15" thickBot="1" x14ac:dyDescent="0.25">
      <c r="A88" s="94" t="s">
        <v>117</v>
      </c>
      <c r="B88" s="184" t="s">
        <v>115</v>
      </c>
      <c r="C88" s="59"/>
      <c r="D88" s="59"/>
      <c r="E88" s="105">
        <f>IFERROR(VLOOKUP($B88,[4]NUM9!$H$3:$P$167,2,FALSE),0)</f>
        <v>0</v>
      </c>
      <c r="F88" s="105">
        <f>IFERROR(VLOOKUP($B88,[4]NUM9!$H$3:$P$167,3,FALSE),0)</f>
        <v>0</v>
      </c>
      <c r="G88" s="105">
        <f>IFERROR(VLOOKUP($B88,[4]NUM9!$H$3:$P$167,4,FALSE),0)</f>
        <v>1</v>
      </c>
      <c r="H88" s="105">
        <f>IFERROR(VLOOKUP($B88,[4]NUM9!$H$3:$P$167,5,FALSE),0)</f>
        <v>2</v>
      </c>
      <c r="I88" s="105">
        <f>IFERROR(VLOOKUP($B88,[4]NUM9!$H$3:$P$167,6,FALSE),0)</f>
        <v>1</v>
      </c>
      <c r="J88" s="105">
        <f>IFERROR(VLOOKUP($B88,[4]NUM9!$H$3:$P$167,7,FALSE),0)</f>
        <v>0</v>
      </c>
      <c r="K88" s="105">
        <f>IFERROR(VLOOKUP($B88,[4]NUM9!$H$3:$P$167,8,FALSE),0)</f>
        <v>0</v>
      </c>
      <c r="L88" s="99"/>
      <c r="M88" s="99"/>
      <c r="N88" s="99"/>
      <c r="O88" s="99"/>
      <c r="P88" s="73"/>
      <c r="Q88" s="52">
        <f t="shared" si="28"/>
        <v>4</v>
      </c>
      <c r="R88" s="52">
        <f>IFERROR(VLOOKUP($B88,[2]DEN9!$H$3:$J$158,2,FALSE),0)</f>
        <v>2</v>
      </c>
      <c r="S88" s="53">
        <f>IFERROR(VLOOKUP($B88,[1]DEN9!$H$3:$J$158,2,FALSE),0)</f>
        <v>2</v>
      </c>
      <c r="T88" s="52">
        <f>IFERROR(VLOOKUP($B88,[4]DEN9!$H$3:$J$173,2,FALSE),0)</f>
        <v>7</v>
      </c>
      <c r="U88" s="129"/>
      <c r="V88" s="129"/>
      <c r="W88" s="55"/>
    </row>
    <row r="89" spans="1:23" ht="15" thickBot="1" x14ac:dyDescent="0.25">
      <c r="A89" s="94" t="s">
        <v>117</v>
      </c>
      <c r="B89" s="184" t="s">
        <v>116</v>
      </c>
      <c r="C89" s="59"/>
      <c r="D89" s="59"/>
      <c r="E89" s="105">
        <f>IFERROR(VLOOKUP($B89,[4]NUM9!$H$3:$P$167,2,FALSE),0)</f>
        <v>0</v>
      </c>
      <c r="F89" s="105">
        <f>IFERROR(VLOOKUP($B89,[4]NUM9!$H$3:$P$167,3,FALSE),0)</f>
        <v>1</v>
      </c>
      <c r="G89" s="105">
        <f>IFERROR(VLOOKUP($B89,[4]NUM9!$H$3:$P$167,4,FALSE),0)</f>
        <v>1</v>
      </c>
      <c r="H89" s="105">
        <f>IFERROR(VLOOKUP($B89,[4]NUM9!$H$3:$P$167,5,FALSE),0)</f>
        <v>1</v>
      </c>
      <c r="I89" s="105">
        <f>IFERROR(VLOOKUP($B89,[4]NUM9!$H$3:$P$167,6,FALSE),0)</f>
        <v>0</v>
      </c>
      <c r="J89" s="105">
        <f>IFERROR(VLOOKUP($B89,[4]NUM9!$H$3:$P$167,7,FALSE),0)</f>
        <v>0</v>
      </c>
      <c r="K89" s="105">
        <f>IFERROR(VLOOKUP($B89,[4]NUM9!$H$3:$P$167,8,FALSE),0)</f>
        <v>0</v>
      </c>
      <c r="L89" s="99"/>
      <c r="M89" s="99"/>
      <c r="N89" s="99"/>
      <c r="O89" s="99"/>
      <c r="P89" s="73"/>
      <c r="Q89" s="52">
        <f t="shared" si="28"/>
        <v>3</v>
      </c>
      <c r="R89" s="52">
        <f>IFERROR(VLOOKUP($B89,[2]DEN9!$H$3:$J$158,2,FALSE),0)</f>
        <v>4</v>
      </c>
      <c r="S89" s="53">
        <f>IFERROR(VLOOKUP($B89,[1]DEN9!$H$3:$J$158,2,FALSE),0)</f>
        <v>4</v>
      </c>
      <c r="T89" s="52">
        <f>IFERROR(VLOOKUP($B89,[4]DEN9!$H$3:$J$173,2,FALSE),0)</f>
        <v>5</v>
      </c>
      <c r="U89" s="129"/>
      <c r="V89" s="129"/>
      <c r="W89" s="55"/>
    </row>
    <row r="90" spans="1:23" s="61" customFormat="1" ht="15" thickBot="1" x14ac:dyDescent="0.25">
      <c r="A90" s="351" t="s">
        <v>180</v>
      </c>
      <c r="B90" s="352"/>
      <c r="C90" s="276">
        <f>+D90/Metas!O75</f>
        <v>1.1709677419354838</v>
      </c>
      <c r="D90" s="275">
        <f>+Q90/T90</f>
        <v>0.55645161290322576</v>
      </c>
      <c r="E90" s="51">
        <f>SUM(E80:E89)</f>
        <v>8</v>
      </c>
      <c r="F90" s="51">
        <f t="shared" ref="F90:P90" si="29">SUM(F80:F89)</f>
        <v>11</v>
      </c>
      <c r="G90" s="51">
        <f t="shared" si="29"/>
        <v>12</v>
      </c>
      <c r="H90" s="51">
        <f t="shared" si="29"/>
        <v>12</v>
      </c>
      <c r="I90" s="51">
        <f t="shared" ref="I90:J90" si="30">SUM(I80:I89)</f>
        <v>6</v>
      </c>
      <c r="J90" s="51">
        <f t="shared" si="30"/>
        <v>10</v>
      </c>
      <c r="K90" s="51">
        <f t="shared" ref="K90" si="31">SUM(K80:K89)</f>
        <v>10</v>
      </c>
      <c r="L90" s="51">
        <f t="shared" si="29"/>
        <v>0</v>
      </c>
      <c r="M90" s="51">
        <f t="shared" si="29"/>
        <v>0</v>
      </c>
      <c r="N90" s="51">
        <f t="shared" si="29"/>
        <v>0</v>
      </c>
      <c r="O90" s="51">
        <f t="shared" si="29"/>
        <v>0</v>
      </c>
      <c r="P90" s="51">
        <f t="shared" si="29"/>
        <v>0</v>
      </c>
      <c r="Q90" s="77">
        <f t="shared" ref="Q90:W90" si="32">SUM(Q80:Q89)</f>
        <v>69</v>
      </c>
      <c r="R90" s="51">
        <f t="shared" si="32"/>
        <v>121</v>
      </c>
      <c r="S90" s="51">
        <f t="shared" si="32"/>
        <v>121</v>
      </c>
      <c r="T90" s="51">
        <f t="shared" si="32"/>
        <v>124</v>
      </c>
      <c r="U90" s="51">
        <f t="shared" si="32"/>
        <v>0</v>
      </c>
      <c r="V90" s="51">
        <f t="shared" si="32"/>
        <v>0</v>
      </c>
      <c r="W90" s="51">
        <f t="shared" si="32"/>
        <v>0</v>
      </c>
    </row>
    <row r="91" spans="1:23" ht="15" thickBot="1" x14ac:dyDescent="0.25">
      <c r="A91" s="94" t="s">
        <v>134</v>
      </c>
      <c r="B91" s="184" t="s">
        <v>118</v>
      </c>
      <c r="C91" s="59"/>
      <c r="D91" s="59"/>
      <c r="E91" s="105">
        <f>IFERROR(VLOOKUP($B91,[4]NUM9!$H$3:$P$167,2,FALSE),0)</f>
        <v>4</v>
      </c>
      <c r="F91" s="105">
        <f>IFERROR(VLOOKUP($B91,[4]NUM9!$H$3:$P$167,3,FALSE),0)</f>
        <v>7</v>
      </c>
      <c r="G91" s="105">
        <f>IFERROR(VLOOKUP($B91,[4]NUM9!$H$3:$P$167,4,FALSE),0)</f>
        <v>7</v>
      </c>
      <c r="H91" s="105">
        <f>IFERROR(VLOOKUP($B91,[4]NUM9!$H$3:$P$167,5,FALSE),0)</f>
        <v>10</v>
      </c>
      <c r="I91" s="105">
        <f>IFERROR(VLOOKUP($B91,[4]NUM9!$H$3:$P$167,6,FALSE),0)</f>
        <v>5</v>
      </c>
      <c r="J91" s="105">
        <f>IFERROR(VLOOKUP($B91,[4]NUM9!$H$3:$P$167,7,FALSE),0)</f>
        <v>2</v>
      </c>
      <c r="K91" s="105">
        <f>IFERROR(VLOOKUP($B91,[4]NUM9!$H$3:$P$167,8,FALSE),0)</f>
        <v>5</v>
      </c>
      <c r="L91" s="99"/>
      <c r="M91" s="99"/>
      <c r="N91" s="99"/>
      <c r="O91" s="99"/>
      <c r="P91" s="73"/>
      <c r="Q91" s="52">
        <f t="shared" ref="Q91:Q107" si="33">SUM(E91:P91)</f>
        <v>40</v>
      </c>
      <c r="R91" s="6">
        <f>IFERROR(VLOOKUP($B91,[1]DEN9!$H$3:$J$158,2,FALSE),0)</f>
        <v>63</v>
      </c>
      <c r="S91" s="53">
        <f>IFERROR(VLOOKUP($B91,[1]DEN9!$H$3:$J$158,2,FALSE),0)</f>
        <v>63</v>
      </c>
      <c r="T91" s="52">
        <f>IFERROR(VLOOKUP($B91,[4]DEN9!$H$3:$J$173,2,FALSE),0)</f>
        <v>67</v>
      </c>
      <c r="U91" s="129"/>
      <c r="V91" s="129"/>
      <c r="W91" s="55"/>
    </row>
    <row r="92" spans="1:23" ht="15" thickBot="1" x14ac:dyDescent="0.25">
      <c r="A92" s="94" t="s">
        <v>134</v>
      </c>
      <c r="B92" s="184" t="s">
        <v>119</v>
      </c>
      <c r="C92" s="59"/>
      <c r="D92" s="59"/>
      <c r="E92" s="105">
        <f>IFERROR(VLOOKUP($B92,[4]NUM9!$H$3:$P$167,2,FALSE),0)</f>
        <v>23</v>
      </c>
      <c r="F92" s="105">
        <f>IFERROR(VLOOKUP($B92,[4]NUM9!$H$3:$P$167,3,FALSE),0)</f>
        <v>32</v>
      </c>
      <c r="G92" s="105">
        <f>IFERROR(VLOOKUP($B92,[4]NUM9!$H$3:$P$167,4,FALSE),0)</f>
        <v>22</v>
      </c>
      <c r="H92" s="105">
        <f>IFERROR(VLOOKUP($B92,[4]NUM9!$H$3:$P$167,5,FALSE),0)</f>
        <v>42</v>
      </c>
      <c r="I92" s="105">
        <f>IFERROR(VLOOKUP($B92,[4]NUM9!$H$3:$P$167,6,FALSE),0)</f>
        <v>39</v>
      </c>
      <c r="J92" s="105">
        <f>IFERROR(VLOOKUP($B92,[4]NUM9!$H$3:$P$167,7,FALSE),0)</f>
        <v>39</v>
      </c>
      <c r="K92" s="105">
        <f>IFERROR(VLOOKUP($B92,[4]NUM9!$H$3:$P$167,8,FALSE),0)</f>
        <v>29</v>
      </c>
      <c r="L92" s="99"/>
      <c r="M92" s="99"/>
      <c r="N92" s="99"/>
      <c r="O92" s="99"/>
      <c r="P92" s="73"/>
      <c r="Q92" s="52">
        <f t="shared" si="33"/>
        <v>226</v>
      </c>
      <c r="R92" s="6">
        <f>IFERROR(VLOOKUP($B92,[1]DEN9!$H$3:$J$158,2,FALSE),0)</f>
        <v>370</v>
      </c>
      <c r="S92" s="53">
        <f>IFERROR(VLOOKUP($B92,[1]DEN9!$H$3:$J$158,2,FALSE),0)</f>
        <v>370</v>
      </c>
      <c r="T92" s="52">
        <f>IFERROR(VLOOKUP($B92,[4]DEN9!$H$3:$J$173,2,FALSE),0)</f>
        <v>386</v>
      </c>
      <c r="U92" s="129"/>
      <c r="V92" s="129"/>
      <c r="W92" s="55"/>
    </row>
    <row r="93" spans="1:23" ht="15" thickBot="1" x14ac:dyDescent="0.25">
      <c r="A93" s="94" t="s">
        <v>134</v>
      </c>
      <c r="B93" s="184" t="s">
        <v>120</v>
      </c>
      <c r="C93" s="59"/>
      <c r="D93" s="59"/>
      <c r="E93" s="105">
        <f>IFERROR(VLOOKUP($B93,[4]NUM9!$H$3:$P$167,2,FALSE),0)</f>
        <v>19</v>
      </c>
      <c r="F93" s="105">
        <f>IFERROR(VLOOKUP($B93,[4]NUM9!$H$3:$P$167,3,FALSE),0)</f>
        <v>56</v>
      </c>
      <c r="G93" s="105">
        <f>IFERROR(VLOOKUP($B93,[4]NUM9!$H$3:$P$167,4,FALSE),0)</f>
        <v>52</v>
      </c>
      <c r="H93" s="105">
        <f>IFERROR(VLOOKUP($B93,[4]NUM9!$H$3:$P$167,5,FALSE),0)</f>
        <v>39</v>
      </c>
      <c r="I93" s="105">
        <f>IFERROR(VLOOKUP($B93,[4]NUM9!$H$3:$P$167,6,FALSE),0)</f>
        <v>35</v>
      </c>
      <c r="J93" s="105">
        <f>IFERROR(VLOOKUP($B93,[4]NUM9!$H$3:$P$167,7,FALSE),0)</f>
        <v>34</v>
      </c>
      <c r="K93" s="105">
        <f>IFERROR(VLOOKUP($B93,[4]NUM9!$H$3:$P$167,8,FALSE),0)</f>
        <v>30</v>
      </c>
      <c r="L93" s="99"/>
      <c r="M93" s="99"/>
      <c r="N93" s="99"/>
      <c r="O93" s="99"/>
      <c r="P93" s="73"/>
      <c r="Q93" s="52">
        <f t="shared" si="33"/>
        <v>265</v>
      </c>
      <c r="R93" s="6">
        <f>IFERROR(VLOOKUP($B93,[1]DEN9!$H$3:$J$158,2,FALSE),0)</f>
        <v>509</v>
      </c>
      <c r="S93" s="53">
        <f>IFERROR(VLOOKUP($B93,[1]DEN9!$H$3:$J$158,2,FALSE),0)</f>
        <v>509</v>
      </c>
      <c r="T93" s="52">
        <f>IFERROR(VLOOKUP($B93,[4]DEN9!$H$3:$J$173,2,FALSE),0)</f>
        <v>506</v>
      </c>
      <c r="U93" s="129"/>
      <c r="V93" s="129"/>
      <c r="W93" s="55"/>
    </row>
    <row r="94" spans="1:23" ht="15" thickBot="1" x14ac:dyDescent="0.25">
      <c r="A94" s="94" t="s">
        <v>134</v>
      </c>
      <c r="B94" s="184" t="s">
        <v>121</v>
      </c>
      <c r="C94" s="59"/>
      <c r="D94" s="59"/>
      <c r="E94" s="105">
        <f>IFERROR(VLOOKUP($B94,[4]NUM9!$H$3:$P$167,2,FALSE),0)</f>
        <v>0</v>
      </c>
      <c r="F94" s="105">
        <f>IFERROR(VLOOKUP($B94,[4]NUM9!$H$3:$P$167,3,FALSE),0)</f>
        <v>2</v>
      </c>
      <c r="G94" s="105">
        <f>IFERROR(VLOOKUP($B94,[4]NUM9!$H$3:$P$167,4,FALSE),0)</f>
        <v>8</v>
      </c>
      <c r="H94" s="105">
        <f>IFERROR(VLOOKUP($B94,[4]NUM9!$H$3:$P$167,5,FALSE),0)</f>
        <v>6</v>
      </c>
      <c r="I94" s="105">
        <f>IFERROR(VLOOKUP($B94,[4]NUM9!$H$3:$P$167,6,FALSE),0)</f>
        <v>4</v>
      </c>
      <c r="J94" s="105">
        <f>IFERROR(VLOOKUP($B94,[4]NUM9!$H$3:$P$167,7,FALSE),0)</f>
        <v>4</v>
      </c>
      <c r="K94" s="105">
        <f>IFERROR(VLOOKUP($B94,[4]NUM9!$H$3:$P$167,8,FALSE),0)</f>
        <v>5</v>
      </c>
      <c r="L94" s="99"/>
      <c r="M94" s="99"/>
      <c r="N94" s="99"/>
      <c r="O94" s="99"/>
      <c r="P94" s="73"/>
      <c r="Q94" s="52">
        <f t="shared" si="33"/>
        <v>29</v>
      </c>
      <c r="R94" s="6">
        <f>IFERROR(VLOOKUP($B94,[1]DEN9!$H$3:$J$158,2,FALSE),0)</f>
        <v>82</v>
      </c>
      <c r="S94" s="53">
        <f>IFERROR(VLOOKUP($B94,[1]DEN9!$H$3:$J$158,2,FALSE),0)</f>
        <v>82</v>
      </c>
      <c r="T94" s="52">
        <f>IFERROR(VLOOKUP($B94,[4]DEN9!$H$3:$J$173,2,FALSE),0)</f>
        <v>82</v>
      </c>
      <c r="U94" s="129"/>
      <c r="V94" s="129"/>
      <c r="W94" s="55"/>
    </row>
    <row r="95" spans="1:23" ht="15" thickBot="1" x14ac:dyDescent="0.25">
      <c r="A95" s="94" t="s">
        <v>134</v>
      </c>
      <c r="B95" s="184" t="s">
        <v>122</v>
      </c>
      <c r="C95" s="59"/>
      <c r="D95" s="59"/>
      <c r="E95" s="105">
        <f>IFERROR(VLOOKUP($B95,[4]NUM9!$H$3:$P$167,2,FALSE),0)</f>
        <v>0</v>
      </c>
      <c r="F95" s="105">
        <f>IFERROR(VLOOKUP($B95,[4]NUM9!$H$3:$P$167,3,FALSE),0)</f>
        <v>3</v>
      </c>
      <c r="G95" s="105">
        <f>IFERROR(VLOOKUP($B95,[4]NUM9!$H$3:$P$167,4,FALSE),0)</f>
        <v>1</v>
      </c>
      <c r="H95" s="105">
        <f>IFERROR(VLOOKUP($B95,[4]NUM9!$H$3:$P$167,5,FALSE),0)</f>
        <v>1</v>
      </c>
      <c r="I95" s="105">
        <f>IFERROR(VLOOKUP($B95,[4]NUM9!$H$3:$P$167,6,FALSE),0)</f>
        <v>1</v>
      </c>
      <c r="J95" s="105">
        <f>IFERROR(VLOOKUP($B95,[4]NUM9!$H$3:$P$167,7,FALSE),0)</f>
        <v>0</v>
      </c>
      <c r="K95" s="105">
        <f>IFERROR(VLOOKUP($B95,[4]NUM9!$H$3:$P$167,8,FALSE),0)</f>
        <v>0</v>
      </c>
      <c r="L95" s="99"/>
      <c r="M95" s="99"/>
      <c r="N95" s="99"/>
      <c r="O95" s="99"/>
      <c r="P95" s="73"/>
      <c r="Q95" s="52">
        <f t="shared" si="33"/>
        <v>6</v>
      </c>
      <c r="R95" s="6">
        <f>IFERROR(VLOOKUP($B95,[1]DEN9!$H$3:$J$158,2,FALSE),0)</f>
        <v>12</v>
      </c>
      <c r="S95" s="53">
        <f>IFERROR(VLOOKUP($B95,[1]DEN9!$H$3:$J$158,2,FALSE),0)</f>
        <v>12</v>
      </c>
      <c r="T95" s="52">
        <f>IFERROR(VLOOKUP($B95,[4]DEN9!$H$3:$J$173,2,FALSE),0)</f>
        <v>7</v>
      </c>
      <c r="U95" s="129"/>
      <c r="V95" s="129"/>
      <c r="W95" s="55"/>
    </row>
    <row r="96" spans="1:23" ht="15" thickBot="1" x14ac:dyDescent="0.25">
      <c r="A96" s="94" t="s">
        <v>134</v>
      </c>
      <c r="B96" s="184" t="s">
        <v>123</v>
      </c>
      <c r="C96" s="59"/>
      <c r="D96" s="59"/>
      <c r="E96" s="105">
        <f>IFERROR(VLOOKUP($B96,[4]NUM9!$H$3:$P$167,2,FALSE),0)</f>
        <v>0</v>
      </c>
      <c r="F96" s="105">
        <f>IFERROR(VLOOKUP($B96,[4]NUM9!$H$3:$P$167,3,FALSE),0)</f>
        <v>0</v>
      </c>
      <c r="G96" s="105">
        <f>IFERROR(VLOOKUP($B96,[4]NUM9!$H$3:$P$167,4,FALSE),0)</f>
        <v>1</v>
      </c>
      <c r="H96" s="105">
        <f>IFERROR(VLOOKUP($B96,[4]NUM9!$H$3:$P$167,5,FALSE),0)</f>
        <v>1</v>
      </c>
      <c r="I96" s="105">
        <f>IFERROR(VLOOKUP($B96,[4]NUM9!$H$3:$P$167,6,FALSE),0)</f>
        <v>1</v>
      </c>
      <c r="J96" s="105">
        <f>IFERROR(VLOOKUP($B96,[4]NUM9!$H$3:$P$167,7,FALSE),0)</f>
        <v>0</v>
      </c>
      <c r="K96" s="105">
        <f>IFERROR(VLOOKUP($B96,[4]NUM9!$H$3:$P$167,8,FALSE),0)</f>
        <v>0</v>
      </c>
      <c r="L96" s="99"/>
      <c r="M96" s="99"/>
      <c r="N96" s="99"/>
      <c r="O96" s="99"/>
      <c r="P96" s="73"/>
      <c r="Q96" s="52">
        <f t="shared" si="33"/>
        <v>3</v>
      </c>
      <c r="R96" s="6">
        <f>IFERROR(VLOOKUP($B96,[1]DEN9!$H$3:$J$158,2,FALSE),0)</f>
        <v>16</v>
      </c>
      <c r="S96" s="53">
        <f>IFERROR(VLOOKUP($B96,[1]DEN9!$H$3:$J$158,2,FALSE),0)</f>
        <v>16</v>
      </c>
      <c r="T96" s="52">
        <f>IFERROR(VLOOKUP($B96,[4]DEN9!$H$3:$J$173,2,FALSE),0)</f>
        <v>8</v>
      </c>
      <c r="U96" s="129"/>
      <c r="V96" s="129"/>
      <c r="W96" s="55"/>
    </row>
    <row r="97" spans="1:23" ht="15" thickBot="1" x14ac:dyDescent="0.25">
      <c r="A97" s="94" t="s">
        <v>134</v>
      </c>
      <c r="B97" s="184" t="s">
        <v>124</v>
      </c>
      <c r="C97" s="59"/>
      <c r="D97" s="59"/>
      <c r="E97" s="105">
        <f>IFERROR(VLOOKUP($B97,[4]NUM9!$H$3:$P$167,2,FALSE),0)</f>
        <v>1</v>
      </c>
      <c r="F97" s="105">
        <f>IFERROR(VLOOKUP($B97,[4]NUM9!$H$3:$P$167,3,FALSE),0)</f>
        <v>0</v>
      </c>
      <c r="G97" s="105">
        <f>IFERROR(VLOOKUP($B97,[4]NUM9!$H$3:$P$167,4,FALSE),0)</f>
        <v>1</v>
      </c>
      <c r="H97" s="105">
        <f>IFERROR(VLOOKUP($B97,[4]NUM9!$H$3:$P$167,5,FALSE),0)</f>
        <v>2</v>
      </c>
      <c r="I97" s="105">
        <f>IFERROR(VLOOKUP($B97,[4]NUM9!$H$3:$P$167,6,FALSE),0)</f>
        <v>0</v>
      </c>
      <c r="J97" s="105">
        <f>IFERROR(VLOOKUP($B97,[4]NUM9!$H$3:$P$167,7,FALSE),0)</f>
        <v>0</v>
      </c>
      <c r="K97" s="105">
        <f>IFERROR(VLOOKUP($B97,[4]NUM9!$H$3:$P$167,8,FALSE),0)</f>
        <v>0</v>
      </c>
      <c r="L97" s="99"/>
      <c r="M97" s="99"/>
      <c r="N97" s="99"/>
      <c r="O97" s="99"/>
      <c r="P97" s="73"/>
      <c r="Q97" s="52">
        <f t="shared" si="33"/>
        <v>4</v>
      </c>
      <c r="R97" s="6">
        <f>IFERROR(VLOOKUP($B97,[1]DEN9!$H$3:$J$158,2,FALSE),0)</f>
        <v>9</v>
      </c>
      <c r="S97" s="53">
        <f>IFERROR(VLOOKUP($B97,[1]DEN9!$H$3:$J$158,2,FALSE),0)</f>
        <v>9</v>
      </c>
      <c r="T97" s="52">
        <f>IFERROR(VLOOKUP($B97,[4]DEN9!$H$3:$J$173,2,FALSE),0)</f>
        <v>8</v>
      </c>
      <c r="U97" s="129"/>
      <c r="V97" s="129"/>
      <c r="W97" s="55"/>
    </row>
    <row r="98" spans="1:23" ht="15" thickBot="1" x14ac:dyDescent="0.25">
      <c r="A98" s="94" t="s">
        <v>134</v>
      </c>
      <c r="B98" s="184" t="s">
        <v>125</v>
      </c>
      <c r="C98" s="59"/>
      <c r="D98" s="59"/>
      <c r="E98" s="105">
        <f>IFERROR(VLOOKUP($B98,[4]NUM9!$H$3:$P$167,2,FALSE),0)</f>
        <v>1</v>
      </c>
      <c r="F98" s="105">
        <f>IFERROR(VLOOKUP($B98,[4]NUM9!$H$3:$P$167,3,FALSE),0)</f>
        <v>0</v>
      </c>
      <c r="G98" s="105">
        <f>IFERROR(VLOOKUP($B98,[4]NUM9!$H$3:$P$167,4,FALSE),0)</f>
        <v>0</v>
      </c>
      <c r="H98" s="105">
        <f>IFERROR(VLOOKUP($B98,[4]NUM9!$H$3:$P$167,5,FALSE),0)</f>
        <v>0</v>
      </c>
      <c r="I98" s="105">
        <f>IFERROR(VLOOKUP($B98,[4]NUM9!$H$3:$P$167,6,FALSE),0)</f>
        <v>1</v>
      </c>
      <c r="J98" s="105">
        <f>IFERROR(VLOOKUP($B98,[4]NUM9!$H$3:$P$167,7,FALSE),0)</f>
        <v>0</v>
      </c>
      <c r="K98" s="105">
        <f>IFERROR(VLOOKUP($B98,[4]NUM9!$H$3:$P$167,8,FALSE),0)</f>
        <v>0</v>
      </c>
      <c r="L98" s="99"/>
      <c r="M98" s="99"/>
      <c r="N98" s="99"/>
      <c r="O98" s="99"/>
      <c r="P98" s="73"/>
      <c r="Q98" s="52">
        <f t="shared" si="33"/>
        <v>2</v>
      </c>
      <c r="R98" s="6">
        <f>IFERROR(VLOOKUP($B98,[1]DEN9!$H$3:$J$158,2,FALSE),0)</f>
        <v>3</v>
      </c>
      <c r="S98" s="53">
        <f>IFERROR(VLOOKUP($B98,[1]DEN9!$H$3:$J$158,2,FALSE),0)</f>
        <v>3</v>
      </c>
      <c r="T98" s="52">
        <f>IFERROR(VLOOKUP($B98,[4]DEN9!$H$3:$J$173,2,FALSE),0)</f>
        <v>1</v>
      </c>
      <c r="U98" s="129"/>
      <c r="V98" s="129"/>
      <c r="W98" s="55"/>
    </row>
    <row r="99" spans="1:23" ht="15" thickBot="1" x14ac:dyDescent="0.25">
      <c r="A99" s="94" t="s">
        <v>134</v>
      </c>
      <c r="B99" s="184" t="s">
        <v>126</v>
      </c>
      <c r="C99" s="59"/>
      <c r="D99" s="59"/>
      <c r="E99" s="105">
        <f>IFERROR(VLOOKUP($B99,[4]NUM9!$H$3:$P$167,2,FALSE),0)</f>
        <v>1</v>
      </c>
      <c r="F99" s="105">
        <f>IFERROR(VLOOKUP($B99,[4]NUM9!$H$3:$P$167,3,FALSE),0)</f>
        <v>3</v>
      </c>
      <c r="G99" s="105">
        <f>IFERROR(VLOOKUP($B99,[4]NUM9!$H$3:$P$167,4,FALSE),0)</f>
        <v>2</v>
      </c>
      <c r="H99" s="105">
        <f>IFERROR(VLOOKUP($B99,[4]NUM9!$H$3:$P$167,5,FALSE),0)</f>
        <v>4</v>
      </c>
      <c r="I99" s="105">
        <f>IFERROR(VLOOKUP($B99,[4]NUM9!$H$3:$P$167,6,FALSE),0)</f>
        <v>0</v>
      </c>
      <c r="J99" s="105">
        <f>IFERROR(VLOOKUP($B99,[4]NUM9!$H$3:$P$167,7,FALSE),0)</f>
        <v>7</v>
      </c>
      <c r="K99" s="105">
        <f>IFERROR(VLOOKUP($B99,[4]NUM9!$H$3:$P$167,8,FALSE),0)</f>
        <v>3</v>
      </c>
      <c r="L99" s="99"/>
      <c r="M99" s="99"/>
      <c r="N99" s="99"/>
      <c r="O99" s="99"/>
      <c r="P99" s="73"/>
      <c r="Q99" s="52">
        <f t="shared" si="33"/>
        <v>20</v>
      </c>
      <c r="R99" s="6">
        <f>IFERROR(VLOOKUP($B99,[1]DEN9!$H$3:$J$158,2,FALSE),0)</f>
        <v>19</v>
      </c>
      <c r="S99" s="53">
        <f>IFERROR(VLOOKUP($B99,[1]DEN9!$H$3:$J$158,2,FALSE),0)</f>
        <v>19</v>
      </c>
      <c r="T99" s="52">
        <f>IFERROR(VLOOKUP($B99,[4]DEN9!$H$3:$J$173,2,FALSE),0)</f>
        <v>24</v>
      </c>
      <c r="U99" s="129"/>
      <c r="V99" s="129"/>
      <c r="W99" s="55"/>
    </row>
    <row r="100" spans="1:23" ht="15" thickBot="1" x14ac:dyDescent="0.25">
      <c r="A100" s="94" t="s">
        <v>134</v>
      </c>
      <c r="B100" s="184" t="s">
        <v>127</v>
      </c>
      <c r="C100" s="59"/>
      <c r="D100" s="59"/>
      <c r="E100" s="105">
        <f>IFERROR(VLOOKUP($B100,[4]NUM9!$H$3:$P$167,2,FALSE),0)</f>
        <v>0</v>
      </c>
      <c r="F100" s="105">
        <f>IFERROR(VLOOKUP($B100,[4]NUM9!$H$3:$P$167,3,FALSE),0)</f>
        <v>1</v>
      </c>
      <c r="G100" s="105">
        <f>IFERROR(VLOOKUP($B100,[4]NUM9!$H$3:$P$167,4,FALSE),0)</f>
        <v>1</v>
      </c>
      <c r="H100" s="105">
        <f>IFERROR(VLOOKUP($B100,[4]NUM9!$H$3:$P$167,5,FALSE),0)</f>
        <v>2</v>
      </c>
      <c r="I100" s="105">
        <f>IFERROR(VLOOKUP($B100,[4]NUM9!$H$3:$P$167,6,FALSE),0)</f>
        <v>0</v>
      </c>
      <c r="J100" s="105">
        <f>IFERROR(VLOOKUP($B100,[4]NUM9!$H$3:$P$167,7,FALSE),0)</f>
        <v>1</v>
      </c>
      <c r="K100" s="105">
        <f>IFERROR(VLOOKUP($B100,[4]NUM9!$H$3:$P$167,8,FALSE),0)</f>
        <v>0</v>
      </c>
      <c r="L100" s="99"/>
      <c r="M100" s="99"/>
      <c r="N100" s="99"/>
      <c r="O100" s="99"/>
      <c r="P100" s="73"/>
      <c r="Q100" s="52">
        <f t="shared" si="33"/>
        <v>5</v>
      </c>
      <c r="R100" s="6">
        <f>IFERROR(VLOOKUP($B100,[1]DEN9!$H$3:$J$158,2,FALSE),0)</f>
        <v>5</v>
      </c>
      <c r="S100" s="53">
        <f>IFERROR(VLOOKUP($B100,[1]DEN9!$H$3:$J$158,2,FALSE),0)</f>
        <v>5</v>
      </c>
      <c r="T100" s="52">
        <f>IFERROR(VLOOKUP($B100,[4]DEN9!$H$3:$J$173,2,FALSE),0)</f>
        <v>6</v>
      </c>
      <c r="U100" s="129"/>
      <c r="V100" s="129"/>
      <c r="W100" s="55"/>
    </row>
    <row r="101" spans="1:23" ht="15" thickBot="1" x14ac:dyDescent="0.25">
      <c r="A101" s="94" t="s">
        <v>134</v>
      </c>
      <c r="B101" s="184" t="s">
        <v>128</v>
      </c>
      <c r="C101" s="59"/>
      <c r="D101" s="59"/>
      <c r="E101" s="105">
        <f>IFERROR(VLOOKUP($B101,[4]NUM9!$H$3:$P$167,2,FALSE),0)</f>
        <v>0</v>
      </c>
      <c r="F101" s="105">
        <f>IFERROR(VLOOKUP($B101,[4]NUM9!$H$3:$P$167,3,FALSE),0)</f>
        <v>0</v>
      </c>
      <c r="G101" s="105">
        <f>IFERROR(VLOOKUP($B101,[4]NUM9!$H$3:$P$167,4,FALSE),0)</f>
        <v>0</v>
      </c>
      <c r="H101" s="105">
        <f>IFERROR(VLOOKUP($B101,[4]NUM9!$H$3:$P$167,5,FALSE),0)</f>
        <v>0</v>
      </c>
      <c r="I101" s="105">
        <f>IFERROR(VLOOKUP($B101,[4]NUM9!$H$3:$P$167,6,FALSE),0)</f>
        <v>0</v>
      </c>
      <c r="J101" s="105">
        <f>IFERROR(VLOOKUP($B101,[4]NUM9!$H$3:$P$167,7,FALSE),0)</f>
        <v>0</v>
      </c>
      <c r="K101" s="105">
        <f>IFERROR(VLOOKUP($B101,[4]NUM9!$H$3:$P$167,8,FALSE),0)</f>
        <v>1</v>
      </c>
      <c r="L101" s="99"/>
      <c r="M101" s="99"/>
      <c r="N101" s="99"/>
      <c r="O101" s="99"/>
      <c r="P101" s="73"/>
      <c r="Q101" s="52">
        <f t="shared" si="33"/>
        <v>1</v>
      </c>
      <c r="R101" s="6">
        <f>IFERROR(VLOOKUP($B101,[1]DEN9!$H$3:$J$158,2,FALSE),0)</f>
        <v>4</v>
      </c>
      <c r="S101" s="53">
        <f>IFERROR(VLOOKUP($B101,[1]DEN9!$H$3:$J$158,2,FALSE),0)</f>
        <v>4</v>
      </c>
      <c r="T101" s="52">
        <f>IFERROR(VLOOKUP($B101,[4]DEN9!$H$3:$J$173,2,FALSE),0)</f>
        <v>5</v>
      </c>
      <c r="U101" s="129"/>
      <c r="V101" s="129"/>
      <c r="W101" s="55"/>
    </row>
    <row r="102" spans="1:23" ht="15" thickBot="1" x14ac:dyDescent="0.25">
      <c r="A102" s="94" t="s">
        <v>134</v>
      </c>
      <c r="B102" s="184" t="s">
        <v>129</v>
      </c>
      <c r="C102" s="59"/>
      <c r="D102" s="59"/>
      <c r="E102" s="105">
        <f>IFERROR(VLOOKUP($B102,[4]NUM9!$H$3:$P$167,2,FALSE),0)</f>
        <v>1</v>
      </c>
      <c r="F102" s="105">
        <f>IFERROR(VLOOKUP($B102,[4]NUM9!$H$3:$P$167,3,FALSE),0)</f>
        <v>0</v>
      </c>
      <c r="G102" s="105">
        <f>IFERROR(VLOOKUP($B102,[4]NUM9!$H$3:$P$167,4,FALSE),0)</f>
        <v>0</v>
      </c>
      <c r="H102" s="105">
        <f>IFERROR(VLOOKUP($B102,[4]NUM9!$H$3:$P$167,5,FALSE),0)</f>
        <v>1</v>
      </c>
      <c r="I102" s="105">
        <f>IFERROR(VLOOKUP($B102,[4]NUM9!$H$3:$P$167,6,FALSE),0)</f>
        <v>1</v>
      </c>
      <c r="J102" s="105">
        <f>IFERROR(VLOOKUP($B102,[4]NUM9!$H$3:$P$167,7,FALSE),0)</f>
        <v>0</v>
      </c>
      <c r="K102" s="105">
        <f>IFERROR(VLOOKUP($B102,[4]NUM9!$H$3:$P$167,8,FALSE),0)</f>
        <v>1</v>
      </c>
      <c r="L102" s="99"/>
      <c r="M102" s="99"/>
      <c r="N102" s="99"/>
      <c r="O102" s="99"/>
      <c r="P102" s="73"/>
      <c r="Q102" s="52">
        <f t="shared" si="33"/>
        <v>4</v>
      </c>
      <c r="R102" s="6">
        <f>IFERROR(VLOOKUP($B102,[1]DEN9!$H$3:$J$158,2,FALSE),0)</f>
        <v>1</v>
      </c>
      <c r="S102" s="53">
        <f>IFERROR(VLOOKUP($B102,[1]DEN9!$H$3:$J$158,2,FALSE),0)</f>
        <v>1</v>
      </c>
      <c r="T102" s="52">
        <f>IFERROR(VLOOKUP($B102,[4]DEN9!$H$3:$J$173,2,FALSE),0)</f>
        <v>2</v>
      </c>
      <c r="U102" s="129"/>
      <c r="V102" s="129"/>
      <c r="W102" s="55"/>
    </row>
    <row r="103" spans="1:23" ht="15" thickBot="1" x14ac:dyDescent="0.25">
      <c r="A103" s="94" t="s">
        <v>134</v>
      </c>
      <c r="B103" s="184" t="s">
        <v>130</v>
      </c>
      <c r="C103" s="59"/>
      <c r="D103" s="59"/>
      <c r="E103" s="105">
        <f>IFERROR(VLOOKUP($B103,[4]NUM9!$H$3:$P$167,2,FALSE),0)</f>
        <v>0</v>
      </c>
      <c r="F103" s="105">
        <f>IFERROR(VLOOKUP($B103,[4]NUM9!$H$3:$P$167,3,FALSE),0)</f>
        <v>2</v>
      </c>
      <c r="G103" s="105">
        <f>IFERROR(VLOOKUP($B103,[4]NUM9!$H$3:$P$167,4,FALSE),0)</f>
        <v>1</v>
      </c>
      <c r="H103" s="105">
        <f>IFERROR(VLOOKUP($B103,[4]NUM9!$H$3:$P$167,5,FALSE),0)</f>
        <v>3</v>
      </c>
      <c r="I103" s="105">
        <f>IFERROR(VLOOKUP($B103,[4]NUM9!$H$3:$P$167,6,FALSE),0)</f>
        <v>0</v>
      </c>
      <c r="J103" s="105">
        <f>IFERROR(VLOOKUP($B103,[4]NUM9!$H$3:$P$167,7,FALSE),0)</f>
        <v>2</v>
      </c>
      <c r="K103" s="105">
        <f>IFERROR(VLOOKUP($B103,[4]NUM9!$H$3:$P$167,8,FALSE),0)</f>
        <v>2</v>
      </c>
      <c r="L103" s="99"/>
      <c r="M103" s="99"/>
      <c r="N103" s="99"/>
      <c r="O103" s="99"/>
      <c r="P103" s="73"/>
      <c r="Q103" s="52">
        <f t="shared" si="33"/>
        <v>10</v>
      </c>
      <c r="R103" s="6">
        <f>IFERROR(VLOOKUP($B103,[1]DEN9!$H$3:$J$158,2,FALSE),0)</f>
        <v>18</v>
      </c>
      <c r="S103" s="53">
        <f>IFERROR(VLOOKUP($B103,[1]DEN9!$H$3:$J$158,2,FALSE),0)</f>
        <v>18</v>
      </c>
      <c r="T103" s="52">
        <f>IFERROR(VLOOKUP($B103,[4]DEN9!$H$3:$J$173,2,FALSE),0)</f>
        <v>20</v>
      </c>
      <c r="U103" s="129"/>
      <c r="V103" s="129"/>
      <c r="W103" s="55"/>
    </row>
    <row r="104" spans="1:23" ht="15" thickBot="1" x14ac:dyDescent="0.25">
      <c r="A104" s="94" t="s">
        <v>134</v>
      </c>
      <c r="B104" s="184" t="s">
        <v>131</v>
      </c>
      <c r="C104" s="59"/>
      <c r="D104" s="59"/>
      <c r="E104" s="105">
        <f>IFERROR(VLOOKUP($B104,[4]NUM9!$H$3:$P$167,2,FALSE),0)</f>
        <v>0</v>
      </c>
      <c r="F104" s="105">
        <f>IFERROR(VLOOKUP($B104,[4]NUM9!$H$3:$P$167,3,FALSE),0)</f>
        <v>0</v>
      </c>
      <c r="G104" s="105">
        <f>IFERROR(VLOOKUP($B104,[4]NUM9!$H$3:$P$167,4,FALSE),0)</f>
        <v>0</v>
      </c>
      <c r="H104" s="105">
        <f>IFERROR(VLOOKUP($B104,[4]NUM9!$H$3:$P$167,5,FALSE),0)</f>
        <v>0</v>
      </c>
      <c r="I104" s="105">
        <f>IFERROR(VLOOKUP($B104,[4]NUM9!$H$3:$P$167,6,FALSE),0)</f>
        <v>0</v>
      </c>
      <c r="J104" s="105">
        <f>IFERROR(VLOOKUP($B104,[4]NUM9!$H$3:$P$167,7,FALSE),0)</f>
        <v>4</v>
      </c>
      <c r="K104" s="105">
        <f>IFERROR(VLOOKUP($B104,[4]NUM9!$H$3:$P$167,8,FALSE),0)</f>
        <v>0</v>
      </c>
      <c r="L104" s="99"/>
      <c r="M104" s="99"/>
      <c r="N104" s="99"/>
      <c r="O104" s="99"/>
      <c r="P104" s="73"/>
      <c r="Q104" s="52">
        <f t="shared" si="33"/>
        <v>4</v>
      </c>
      <c r="R104" s="6">
        <f>IFERROR(VLOOKUP($B104,[1]DEN9!$H$3:$J$158,2,FALSE),0)</f>
        <v>15</v>
      </c>
      <c r="S104" s="53">
        <f>IFERROR(VLOOKUP($B104,[1]DEN9!$H$3:$J$158,2,FALSE),0)</f>
        <v>15</v>
      </c>
      <c r="T104" s="52">
        <f>IFERROR(VLOOKUP($B104,[4]DEN9!$H$3:$J$173,2,FALSE),0)</f>
        <v>9</v>
      </c>
      <c r="U104" s="129"/>
      <c r="V104" s="129"/>
      <c r="W104" s="55"/>
    </row>
    <row r="105" spans="1:23" ht="15" thickBot="1" x14ac:dyDescent="0.25">
      <c r="A105" s="94" t="s">
        <v>134</v>
      </c>
      <c r="B105" s="184" t="s">
        <v>132</v>
      </c>
      <c r="C105" s="59"/>
      <c r="D105" s="59"/>
      <c r="E105" s="105">
        <f>IFERROR(VLOOKUP($B105,[4]NUM9!$H$3:$P$167,2,FALSE),0)</f>
        <v>6</v>
      </c>
      <c r="F105" s="105">
        <f>IFERROR(VLOOKUP($B105,[4]NUM9!$H$3:$P$167,3,FALSE),0)</f>
        <v>9</v>
      </c>
      <c r="G105" s="105">
        <f>IFERROR(VLOOKUP($B105,[4]NUM9!$H$3:$P$167,4,FALSE),0)</f>
        <v>6</v>
      </c>
      <c r="H105" s="105">
        <f>IFERROR(VLOOKUP($B105,[4]NUM9!$H$3:$P$167,5,FALSE),0)</f>
        <v>8</v>
      </c>
      <c r="I105" s="105">
        <f>IFERROR(VLOOKUP($B105,[4]NUM9!$H$3:$P$167,6,FALSE),0)</f>
        <v>6</v>
      </c>
      <c r="J105" s="105">
        <f>IFERROR(VLOOKUP($B105,[4]NUM9!$H$3:$P$167,7,FALSE),0)</f>
        <v>5</v>
      </c>
      <c r="K105" s="105">
        <f>IFERROR(VLOOKUP($B105,[4]NUM9!$H$3:$P$167,8,FALSE),0)</f>
        <v>6</v>
      </c>
      <c r="L105" s="99"/>
      <c r="M105" s="99"/>
      <c r="N105" s="99"/>
      <c r="O105" s="99"/>
      <c r="P105" s="73"/>
      <c r="Q105" s="52">
        <f t="shared" si="33"/>
        <v>46</v>
      </c>
      <c r="R105" s="6">
        <f>IFERROR(VLOOKUP($B105,[1]DEN9!$H$3:$J$158,2,FALSE),0)</f>
        <v>79</v>
      </c>
      <c r="S105" s="53">
        <f>IFERROR(VLOOKUP($B105,[1]DEN9!$H$3:$J$158,2,FALSE),0)</f>
        <v>79</v>
      </c>
      <c r="T105" s="52">
        <f>IFERROR(VLOOKUP($B105,[4]DEN9!$H$3:$J$173,2,FALSE),0)</f>
        <v>96</v>
      </c>
      <c r="U105" s="129"/>
      <c r="V105" s="129"/>
      <c r="W105" s="55"/>
    </row>
    <row r="106" spans="1:23" ht="15" thickBot="1" x14ac:dyDescent="0.25">
      <c r="A106" s="94" t="s">
        <v>134</v>
      </c>
      <c r="B106" s="184" t="s">
        <v>133</v>
      </c>
      <c r="C106" s="59"/>
      <c r="D106" s="59"/>
      <c r="E106" s="105">
        <f>IFERROR(VLOOKUP($B106,[4]NUM9!$H$3:$P$167,2,FALSE),0)</f>
        <v>7</v>
      </c>
      <c r="F106" s="105">
        <f>IFERROR(VLOOKUP($B106,[4]NUM9!$H$3:$P$167,3,FALSE),0)</f>
        <v>4</v>
      </c>
      <c r="G106" s="105">
        <f>IFERROR(VLOOKUP($B106,[4]NUM9!$H$3:$P$167,4,FALSE),0)</f>
        <v>4</v>
      </c>
      <c r="H106" s="105">
        <f>IFERROR(VLOOKUP($B106,[4]NUM9!$H$3:$P$167,5,FALSE),0)</f>
        <v>3</v>
      </c>
      <c r="I106" s="105">
        <f>IFERROR(VLOOKUP($B106,[4]NUM9!$H$3:$P$167,6,FALSE),0)</f>
        <v>5</v>
      </c>
      <c r="J106" s="105">
        <f>IFERROR(VLOOKUP($B106,[4]NUM9!$H$3:$P$167,7,FALSE),0)</f>
        <v>7</v>
      </c>
      <c r="K106" s="105">
        <f>IFERROR(VLOOKUP($B106,[4]NUM9!$H$3:$P$167,8,FALSE),0)</f>
        <v>5</v>
      </c>
      <c r="L106" s="99"/>
      <c r="M106" s="99"/>
      <c r="N106" s="99"/>
      <c r="O106" s="99"/>
      <c r="P106" s="73"/>
      <c r="Q106" s="52">
        <f t="shared" si="33"/>
        <v>35</v>
      </c>
      <c r="R106" s="6">
        <f>IFERROR(VLOOKUP($B106,[1]DEN9!$H$3:$J$158,2,FALSE),0)</f>
        <v>48</v>
      </c>
      <c r="S106" s="53">
        <f>IFERROR(VLOOKUP($B106,[1]DEN9!$H$3:$J$158,2,FALSE),0)</f>
        <v>48</v>
      </c>
      <c r="T106" s="52">
        <f>IFERROR(VLOOKUP($B106,[4]DEN9!$H$3:$J$173,2,FALSE),0)</f>
        <v>42</v>
      </c>
      <c r="U106" s="129"/>
      <c r="V106" s="129"/>
      <c r="W106" s="55"/>
    </row>
    <row r="107" spans="1:23" ht="15" thickBot="1" x14ac:dyDescent="0.25">
      <c r="A107" s="94" t="s">
        <v>134</v>
      </c>
      <c r="B107" s="184" t="s">
        <v>347</v>
      </c>
      <c r="C107" s="59"/>
      <c r="D107" s="59"/>
      <c r="E107" s="105">
        <f>IFERROR(VLOOKUP($B107,[4]NUM9!$H$3:$P$167,2,FALSE),0)</f>
        <v>7</v>
      </c>
      <c r="F107" s="105">
        <f>IFERROR(VLOOKUP($B107,[4]NUM9!$H$3:$P$167,3,FALSE),0)</f>
        <v>4</v>
      </c>
      <c r="G107" s="105">
        <f>IFERROR(VLOOKUP($B107,[4]NUM9!$H$3:$P$167,4,FALSE),0)</f>
        <v>4</v>
      </c>
      <c r="H107" s="105">
        <f>IFERROR(VLOOKUP($B107,[4]NUM9!$H$3:$P$167,5,FALSE),0)</f>
        <v>2</v>
      </c>
      <c r="I107" s="105">
        <f>IFERROR(VLOOKUP($B107,[4]NUM9!$H$3:$P$167,6,FALSE),0)</f>
        <v>3</v>
      </c>
      <c r="J107" s="105">
        <f>IFERROR(VLOOKUP($B107,[4]NUM9!$H$3:$P$167,7,FALSE),0)</f>
        <v>3</v>
      </c>
      <c r="K107" s="105">
        <f>IFERROR(VLOOKUP($B107,[4]NUM9!$H$3:$P$167,8,FALSE),0)</f>
        <v>4</v>
      </c>
      <c r="L107" s="99"/>
      <c r="M107" s="99"/>
      <c r="N107" s="99"/>
      <c r="O107" s="99"/>
      <c r="P107" s="73"/>
      <c r="Q107" s="52">
        <f t="shared" si="33"/>
        <v>27</v>
      </c>
      <c r="R107" s="6">
        <f>IFERROR(VLOOKUP($B107,[1]DEN9!$H$3:$J$158,2,FALSE),0)</f>
        <v>42</v>
      </c>
      <c r="S107" s="53">
        <f>IFERROR(VLOOKUP($B107,[1]DEN9!$H$3:$J$158,2,FALSE),0)</f>
        <v>42</v>
      </c>
      <c r="T107" s="52">
        <f>IFERROR(VLOOKUP($B107,[4]DEN9!$H$3:$J$173,2,FALSE),0)</f>
        <v>42</v>
      </c>
      <c r="U107" s="129"/>
      <c r="V107" s="129"/>
      <c r="W107" s="55"/>
    </row>
    <row r="108" spans="1:23" s="61" customFormat="1" ht="15" thickBot="1" x14ac:dyDescent="0.25">
      <c r="A108" s="351" t="s">
        <v>181</v>
      </c>
      <c r="B108" s="352"/>
      <c r="C108" s="276">
        <f>+D108/Metas!O72</f>
        <v>1.1674020705138304</v>
      </c>
      <c r="D108" s="275">
        <f>+Q108/T108</f>
        <v>0.55453852021357741</v>
      </c>
      <c r="E108" s="51">
        <f>SUM(E91:E107)</f>
        <v>70</v>
      </c>
      <c r="F108" s="51">
        <f t="shared" ref="F108:P108" si="34">SUM(F91:F107)</f>
        <v>123</v>
      </c>
      <c r="G108" s="51">
        <f t="shared" si="34"/>
        <v>110</v>
      </c>
      <c r="H108" s="51">
        <f t="shared" si="34"/>
        <v>124</v>
      </c>
      <c r="I108" s="51">
        <f t="shared" ref="I108:J108" si="35">SUM(I91:I107)</f>
        <v>101</v>
      </c>
      <c r="J108" s="51">
        <f t="shared" si="35"/>
        <v>108</v>
      </c>
      <c r="K108" s="51">
        <f t="shared" ref="K108" si="36">SUM(K91:K107)</f>
        <v>91</v>
      </c>
      <c r="L108" s="51">
        <f t="shared" si="34"/>
        <v>0</v>
      </c>
      <c r="M108" s="51">
        <f t="shared" si="34"/>
        <v>0</v>
      </c>
      <c r="N108" s="51">
        <f t="shared" si="34"/>
        <v>0</v>
      </c>
      <c r="O108" s="51">
        <f t="shared" si="34"/>
        <v>0</v>
      </c>
      <c r="P108" s="51">
        <f t="shared" si="34"/>
        <v>0</v>
      </c>
      <c r="Q108" s="51">
        <f>SUM(Q91:Q107)</f>
        <v>727</v>
      </c>
      <c r="R108" s="51">
        <f>SUM(R91:R107)</f>
        <v>1295</v>
      </c>
      <c r="S108" s="51">
        <f t="shared" ref="S108:W108" si="37">SUM(S91:S107)</f>
        <v>1295</v>
      </c>
      <c r="T108" s="51">
        <f>SUM(T91:T107)</f>
        <v>1311</v>
      </c>
      <c r="U108" s="51">
        <f t="shared" si="37"/>
        <v>0</v>
      </c>
      <c r="V108" s="51">
        <f t="shared" si="37"/>
        <v>0</v>
      </c>
      <c r="W108" s="51">
        <f t="shared" si="37"/>
        <v>0</v>
      </c>
    </row>
    <row r="109" spans="1:23" ht="15" thickBot="1" x14ac:dyDescent="0.25">
      <c r="A109" s="94" t="s">
        <v>147</v>
      </c>
      <c r="B109" s="184" t="s">
        <v>135</v>
      </c>
      <c r="C109" s="59"/>
      <c r="D109" s="59"/>
      <c r="E109" s="105">
        <f>IFERROR(VLOOKUP($B109,[4]NUM9!$H$3:$P$167,2,FALSE),0)</f>
        <v>0</v>
      </c>
      <c r="F109" s="105">
        <f>IFERROR(VLOOKUP($B109,[4]NUM9!$H$3:$P$167,3,FALSE),0)</f>
        <v>0</v>
      </c>
      <c r="G109" s="105">
        <f>IFERROR(VLOOKUP($B109,[4]NUM9!$H$3:$P$167,4,FALSE),0)</f>
        <v>0</v>
      </c>
      <c r="H109" s="105">
        <f>IFERROR(VLOOKUP($B109,[4]NUM9!$H$3:$P$167,5,FALSE),0)</f>
        <v>0</v>
      </c>
      <c r="I109" s="105">
        <f>IFERROR(VLOOKUP($B109,[4]NUM9!$H$3:$P$167,6,FALSE),0)</f>
        <v>0</v>
      </c>
      <c r="J109" s="105">
        <f>IFERROR(VLOOKUP($B109,[4]NUM9!$H$3:$P$167,7,FALSE),0)</f>
        <v>0</v>
      </c>
      <c r="K109" s="105">
        <f>IFERROR(VLOOKUP($B109,[4]NUM9!$H$3:$P$167,8,FALSE),0)</f>
        <v>0</v>
      </c>
      <c r="L109" s="73"/>
      <c r="M109" s="73"/>
      <c r="N109" s="73"/>
      <c r="O109" s="73"/>
      <c r="P109" s="73"/>
      <c r="Q109" s="52">
        <f t="shared" ref="Q109:Q120" si="38">SUM(E109:P109)</f>
        <v>0</v>
      </c>
      <c r="R109" s="6">
        <f>IFERROR(VLOOKUP($B109,[1]DEN9!$H$3:$J$158,2,FALSE),0)</f>
        <v>0</v>
      </c>
      <c r="S109" s="53">
        <f>IFERROR(VLOOKUP($B109,[1]DEN9!$H$3:$J$158,2,FALSE),0)</f>
        <v>0</v>
      </c>
      <c r="T109" s="52">
        <f>IFERROR(VLOOKUP($B109,[4]DEN9!$H$3:$J$173,2,FALSE),0)</f>
        <v>0</v>
      </c>
      <c r="U109" s="129"/>
      <c r="V109" s="129"/>
      <c r="W109" s="55"/>
    </row>
    <row r="110" spans="1:23" ht="15" thickBot="1" x14ac:dyDescent="0.25">
      <c r="A110" s="94" t="s">
        <v>147</v>
      </c>
      <c r="B110" s="184" t="s">
        <v>136</v>
      </c>
      <c r="C110" s="59"/>
      <c r="D110" s="59"/>
      <c r="E110" s="105">
        <f>IFERROR(VLOOKUP($B110,[4]NUM9!$H$3:$P$167,2,FALSE),0)</f>
        <v>1</v>
      </c>
      <c r="F110" s="105">
        <f>IFERROR(VLOOKUP($B110,[4]NUM9!$H$3:$P$167,3,FALSE),0)</f>
        <v>0</v>
      </c>
      <c r="G110" s="105">
        <f>IFERROR(VLOOKUP($B110,[4]NUM9!$H$3:$P$167,4,FALSE),0)</f>
        <v>1</v>
      </c>
      <c r="H110" s="105">
        <f>IFERROR(VLOOKUP($B110,[4]NUM9!$H$3:$P$167,5,FALSE),0)</f>
        <v>0</v>
      </c>
      <c r="I110" s="105">
        <f>IFERROR(VLOOKUP($B110,[4]NUM9!$H$3:$P$167,6,FALSE),0)</f>
        <v>0</v>
      </c>
      <c r="J110" s="105">
        <f>IFERROR(VLOOKUP($B110,[4]NUM9!$H$3:$P$167,7,FALSE),0)</f>
        <v>0</v>
      </c>
      <c r="K110" s="105">
        <f>IFERROR(VLOOKUP($B110,[4]NUM9!$H$3:$P$167,8,FALSE),0)</f>
        <v>0</v>
      </c>
      <c r="L110" s="99"/>
      <c r="M110" s="99"/>
      <c r="N110" s="99"/>
      <c r="O110" s="99"/>
      <c r="P110" s="73"/>
      <c r="Q110" s="52">
        <f t="shared" si="38"/>
        <v>2</v>
      </c>
      <c r="R110" s="6">
        <f>IFERROR(VLOOKUP($B110,[1]DEN9!$H$3:$J$158,2,FALSE),0)</f>
        <v>3</v>
      </c>
      <c r="S110" s="53">
        <f>IFERROR(VLOOKUP($B110,[1]DEN9!$H$3:$J$158,2,FALSE),0)</f>
        <v>3</v>
      </c>
      <c r="T110" s="52">
        <f>IFERROR(VLOOKUP($B110,[4]DEN9!$H$3:$J$173,2,FALSE),0)</f>
        <v>2</v>
      </c>
      <c r="U110" s="129"/>
      <c r="V110" s="129"/>
      <c r="W110" s="55"/>
    </row>
    <row r="111" spans="1:23" ht="15" thickBot="1" x14ac:dyDescent="0.25">
      <c r="A111" s="94" t="s">
        <v>147</v>
      </c>
      <c r="B111" s="184" t="s">
        <v>137</v>
      </c>
      <c r="C111" s="59"/>
      <c r="D111" s="59"/>
      <c r="E111" s="105">
        <f>IFERROR(VLOOKUP($B111,[4]NUM9!$H$3:$P$167,2,FALSE),0)</f>
        <v>0</v>
      </c>
      <c r="F111" s="105">
        <f>IFERROR(VLOOKUP($B111,[4]NUM9!$H$3:$P$167,3,FALSE),0)</f>
        <v>0</v>
      </c>
      <c r="G111" s="105">
        <f>IFERROR(VLOOKUP($B111,[4]NUM9!$H$3:$P$167,4,FALSE),0)</f>
        <v>2</v>
      </c>
      <c r="H111" s="105">
        <f>IFERROR(VLOOKUP($B111,[4]NUM9!$H$3:$P$167,5,FALSE),0)</f>
        <v>0</v>
      </c>
      <c r="I111" s="105">
        <f>IFERROR(VLOOKUP($B111,[4]NUM9!$H$3:$P$167,6,FALSE),0)</f>
        <v>0</v>
      </c>
      <c r="J111" s="105">
        <f>IFERROR(VLOOKUP($B111,[4]NUM9!$H$3:$P$167,7,FALSE),0)</f>
        <v>1</v>
      </c>
      <c r="K111" s="105">
        <f>IFERROR(VLOOKUP($B111,[4]NUM9!$H$3:$P$167,8,FALSE),0)</f>
        <v>0</v>
      </c>
      <c r="L111" s="99"/>
      <c r="M111" s="99"/>
      <c r="N111" s="99"/>
      <c r="O111" s="99"/>
      <c r="P111" s="73"/>
      <c r="Q111" s="52">
        <f t="shared" si="38"/>
        <v>3</v>
      </c>
      <c r="R111" s="6">
        <f>IFERROR(VLOOKUP($B111,[1]DEN9!$H$3:$J$158,2,FALSE),0)</f>
        <v>7</v>
      </c>
      <c r="S111" s="53">
        <f>IFERROR(VLOOKUP($B111,[1]DEN9!$H$3:$J$158,2,FALSE),0)</f>
        <v>7</v>
      </c>
      <c r="T111" s="52">
        <f>IFERROR(VLOOKUP($B111,[4]DEN9!$H$3:$J$173,2,FALSE),0)</f>
        <v>5</v>
      </c>
      <c r="U111" s="129"/>
      <c r="V111" s="129"/>
      <c r="W111" s="55"/>
    </row>
    <row r="112" spans="1:23" ht="15" thickBot="1" x14ac:dyDescent="0.25">
      <c r="A112" s="94" t="s">
        <v>147</v>
      </c>
      <c r="B112" s="184" t="s">
        <v>138</v>
      </c>
      <c r="C112" s="59"/>
      <c r="D112" s="59"/>
      <c r="E112" s="105">
        <f>IFERROR(VLOOKUP($B112,[4]NUM9!$H$3:$P$167,2,FALSE),0)</f>
        <v>0</v>
      </c>
      <c r="F112" s="105">
        <f>IFERROR(VLOOKUP($B112,[4]NUM9!$H$3:$P$167,3,FALSE),0)</f>
        <v>1</v>
      </c>
      <c r="G112" s="105">
        <f>IFERROR(VLOOKUP($B112,[4]NUM9!$H$3:$P$167,4,FALSE),0)</f>
        <v>0</v>
      </c>
      <c r="H112" s="105">
        <f>IFERROR(VLOOKUP($B112,[4]NUM9!$H$3:$P$167,5,FALSE),0)</f>
        <v>0</v>
      </c>
      <c r="I112" s="105">
        <f>IFERROR(VLOOKUP($B112,[4]NUM9!$H$3:$P$167,6,FALSE),0)</f>
        <v>0</v>
      </c>
      <c r="J112" s="105">
        <f>IFERROR(VLOOKUP($B112,[4]NUM9!$H$3:$P$167,7,FALSE),0)</f>
        <v>0</v>
      </c>
      <c r="K112" s="105">
        <f>IFERROR(VLOOKUP($B112,[4]NUM9!$H$3:$P$167,8,FALSE),0)</f>
        <v>1</v>
      </c>
      <c r="L112" s="99"/>
      <c r="M112" s="99"/>
      <c r="N112" s="99"/>
      <c r="O112" s="99"/>
      <c r="P112" s="73"/>
      <c r="Q112" s="52">
        <f t="shared" si="38"/>
        <v>2</v>
      </c>
      <c r="R112" s="6">
        <f>IFERROR(VLOOKUP($B112,[1]DEN9!$H$3:$J$158,2,FALSE),0)</f>
        <v>4</v>
      </c>
      <c r="S112" s="53">
        <f>IFERROR(VLOOKUP($B112,[1]DEN9!$H$3:$J$158,2,FALSE),0)</f>
        <v>4</v>
      </c>
      <c r="T112" s="52">
        <f>IFERROR(VLOOKUP($B112,[4]DEN9!$H$3:$J$173,2,FALSE),0)</f>
        <v>7</v>
      </c>
      <c r="U112" s="129"/>
      <c r="V112" s="129"/>
      <c r="W112" s="55"/>
    </row>
    <row r="113" spans="1:23" ht="15" thickBot="1" x14ac:dyDescent="0.25">
      <c r="A113" s="94" t="s">
        <v>147</v>
      </c>
      <c r="B113" s="184" t="s">
        <v>139</v>
      </c>
      <c r="C113" s="59"/>
      <c r="D113" s="59"/>
      <c r="E113" s="105">
        <f>IFERROR(VLOOKUP($B113,[4]NUM9!$H$3:$P$167,2,FALSE),0)</f>
        <v>0</v>
      </c>
      <c r="F113" s="105">
        <f>IFERROR(VLOOKUP($B113,[4]NUM9!$H$3:$P$167,3,FALSE),0)</f>
        <v>2</v>
      </c>
      <c r="G113" s="105">
        <f>IFERROR(VLOOKUP($B113,[4]NUM9!$H$3:$P$167,4,FALSE),0)</f>
        <v>1</v>
      </c>
      <c r="H113" s="105">
        <f>IFERROR(VLOOKUP($B113,[4]NUM9!$H$3:$P$167,5,FALSE),0)</f>
        <v>0</v>
      </c>
      <c r="I113" s="105">
        <f>IFERROR(VLOOKUP($B113,[4]NUM9!$H$3:$P$167,6,FALSE),0)</f>
        <v>1</v>
      </c>
      <c r="J113" s="105">
        <f>IFERROR(VLOOKUP($B113,[4]NUM9!$H$3:$P$167,7,FALSE),0)</f>
        <v>1</v>
      </c>
      <c r="K113" s="105">
        <f>IFERROR(VLOOKUP($B113,[4]NUM9!$H$3:$P$167,8,FALSE),0)</f>
        <v>0</v>
      </c>
      <c r="L113" s="99"/>
      <c r="M113" s="99"/>
      <c r="N113" s="99"/>
      <c r="O113" s="99"/>
      <c r="P113" s="73"/>
      <c r="Q113" s="52">
        <f t="shared" si="38"/>
        <v>5</v>
      </c>
      <c r="R113" s="6">
        <f>IFERROR(VLOOKUP($B113,[1]DEN9!$H$3:$J$158,2,FALSE),0)</f>
        <v>11</v>
      </c>
      <c r="S113" s="53">
        <f>IFERROR(VLOOKUP($B113,[1]DEN9!$H$3:$J$158,2,FALSE),0)</f>
        <v>11</v>
      </c>
      <c r="T113" s="52">
        <f>IFERROR(VLOOKUP($B113,[4]DEN9!$H$3:$J$173,2,FALSE),0)</f>
        <v>10</v>
      </c>
      <c r="U113" s="129"/>
      <c r="V113" s="129"/>
      <c r="W113" s="55"/>
    </row>
    <row r="114" spans="1:23" ht="15" thickBot="1" x14ac:dyDescent="0.25">
      <c r="A114" s="94" t="s">
        <v>147</v>
      </c>
      <c r="B114" s="184" t="s">
        <v>140</v>
      </c>
      <c r="C114" s="59"/>
      <c r="D114" s="59"/>
      <c r="E114" s="105">
        <f>IFERROR(VLOOKUP($B114,[4]NUM9!$H$3:$P$167,2,FALSE),0)</f>
        <v>0</v>
      </c>
      <c r="F114" s="105">
        <f>IFERROR(VLOOKUP($B114,[4]NUM9!$H$3:$P$167,3,FALSE),0)</f>
        <v>0</v>
      </c>
      <c r="G114" s="105">
        <f>IFERROR(VLOOKUP($B114,[4]NUM9!$H$3:$P$167,4,FALSE),0)</f>
        <v>1</v>
      </c>
      <c r="H114" s="105">
        <f>IFERROR(VLOOKUP($B114,[4]NUM9!$H$3:$P$167,5,FALSE),0)</f>
        <v>0</v>
      </c>
      <c r="I114" s="105">
        <f>IFERROR(VLOOKUP($B114,[4]NUM9!$H$3:$P$167,6,FALSE),0)</f>
        <v>0</v>
      </c>
      <c r="J114" s="105">
        <f>IFERROR(VLOOKUP($B114,[4]NUM9!$H$3:$P$167,7,FALSE),0)</f>
        <v>0</v>
      </c>
      <c r="K114" s="105">
        <f>IFERROR(VLOOKUP($B114,[4]NUM9!$H$3:$P$167,8,FALSE),0)</f>
        <v>0</v>
      </c>
      <c r="L114" s="99"/>
      <c r="M114" s="99"/>
      <c r="N114" s="99"/>
      <c r="O114" s="99"/>
      <c r="P114" s="73"/>
      <c r="Q114" s="52">
        <f t="shared" si="38"/>
        <v>1</v>
      </c>
      <c r="R114" s="6">
        <f>IFERROR(VLOOKUP($B114,[1]DEN9!$H$3:$J$158,2,FALSE),0)</f>
        <v>2</v>
      </c>
      <c r="S114" s="53">
        <f>IFERROR(VLOOKUP($B114,[1]DEN9!$H$3:$J$158,2,FALSE),0)</f>
        <v>2</v>
      </c>
      <c r="T114" s="52">
        <f>IFERROR(VLOOKUP($B114,[4]DEN9!$H$3:$J$173,2,FALSE),0)</f>
        <v>1</v>
      </c>
      <c r="U114" s="129"/>
      <c r="V114" s="129"/>
      <c r="W114" s="55"/>
    </row>
    <row r="115" spans="1:23" ht="15" thickBot="1" x14ac:dyDescent="0.25">
      <c r="A115" s="94" t="s">
        <v>147</v>
      </c>
      <c r="B115" s="184" t="s">
        <v>141</v>
      </c>
      <c r="C115" s="59"/>
      <c r="D115" s="59"/>
      <c r="E115" s="105">
        <f>IFERROR(VLOOKUP($B115,[4]NUM9!$H$3:$P$167,2,FALSE),0)</f>
        <v>0</v>
      </c>
      <c r="F115" s="105">
        <f>IFERROR(VLOOKUP($B115,[4]NUM9!$H$3:$P$167,3,FALSE),0)</f>
        <v>1</v>
      </c>
      <c r="G115" s="105">
        <f>IFERROR(VLOOKUP($B115,[4]NUM9!$H$3:$P$167,4,FALSE),0)</f>
        <v>1</v>
      </c>
      <c r="H115" s="105">
        <f>IFERROR(VLOOKUP($B115,[4]NUM9!$H$3:$P$167,5,FALSE),0)</f>
        <v>0</v>
      </c>
      <c r="I115" s="105">
        <f>IFERROR(VLOOKUP($B115,[4]NUM9!$H$3:$P$167,6,FALSE),0)</f>
        <v>0</v>
      </c>
      <c r="J115" s="105">
        <f>IFERROR(VLOOKUP($B115,[4]NUM9!$H$3:$P$167,7,FALSE),0)</f>
        <v>0</v>
      </c>
      <c r="K115" s="105">
        <f>IFERROR(VLOOKUP($B115,[4]NUM9!$H$3:$P$167,8,FALSE),0)</f>
        <v>0</v>
      </c>
      <c r="L115" s="99"/>
      <c r="M115" s="99"/>
      <c r="N115" s="99"/>
      <c r="O115" s="99"/>
      <c r="P115" s="73"/>
      <c r="Q115" s="52">
        <f t="shared" si="38"/>
        <v>2</v>
      </c>
      <c r="R115" s="6">
        <f>IFERROR(VLOOKUP($B115,[1]DEN9!$H$3:$J$158,2,FALSE),0)</f>
        <v>3</v>
      </c>
      <c r="S115" s="53">
        <f>IFERROR(VLOOKUP($B115,[1]DEN9!$H$3:$J$158,2,FALSE),0)</f>
        <v>3</v>
      </c>
      <c r="T115" s="52">
        <f>IFERROR(VLOOKUP($B115,[4]DEN9!$H$3:$J$173,2,FALSE),0)</f>
        <v>2</v>
      </c>
      <c r="U115" s="129"/>
      <c r="V115" s="129"/>
      <c r="W115" s="55"/>
    </row>
    <row r="116" spans="1:23" ht="15" thickBot="1" x14ac:dyDescent="0.25">
      <c r="A116" s="94" t="s">
        <v>147</v>
      </c>
      <c r="B116" s="184" t="s">
        <v>142</v>
      </c>
      <c r="C116" s="59"/>
      <c r="D116" s="59"/>
      <c r="E116" s="105">
        <f>IFERROR(VLOOKUP($B116,[4]NUM9!$H$3:$P$167,2,FALSE),0)</f>
        <v>1</v>
      </c>
      <c r="F116" s="105">
        <f>IFERROR(VLOOKUP($B116,[4]NUM9!$H$3:$P$167,3,FALSE),0)</f>
        <v>0</v>
      </c>
      <c r="G116" s="105">
        <f>IFERROR(VLOOKUP($B116,[4]NUM9!$H$3:$P$167,4,FALSE),0)</f>
        <v>0</v>
      </c>
      <c r="H116" s="105">
        <f>IFERROR(VLOOKUP($B116,[4]NUM9!$H$3:$P$167,5,FALSE),0)</f>
        <v>1</v>
      </c>
      <c r="I116" s="105">
        <f>IFERROR(VLOOKUP($B116,[4]NUM9!$H$3:$P$167,6,FALSE),0)</f>
        <v>0</v>
      </c>
      <c r="J116" s="105">
        <f>IFERROR(VLOOKUP($B116,[4]NUM9!$H$3:$P$167,7,FALSE),0)</f>
        <v>1</v>
      </c>
      <c r="K116" s="105">
        <f>IFERROR(VLOOKUP($B116,[4]NUM9!$H$3:$P$167,8,FALSE),0)</f>
        <v>0</v>
      </c>
      <c r="L116" s="99"/>
      <c r="M116" s="99"/>
      <c r="N116" s="99"/>
      <c r="O116" s="99"/>
      <c r="P116" s="73"/>
      <c r="Q116" s="52">
        <f t="shared" si="38"/>
        <v>3</v>
      </c>
      <c r="R116" s="6">
        <f>IFERROR(VLOOKUP($B116,[1]DEN9!$H$3:$J$158,2,FALSE),0)</f>
        <v>7</v>
      </c>
      <c r="S116" s="53">
        <f>IFERROR(VLOOKUP($B116,[1]DEN9!$H$3:$J$158,2,FALSE),0)</f>
        <v>7</v>
      </c>
      <c r="T116" s="52">
        <f>IFERROR(VLOOKUP($B116,[4]DEN9!$H$3:$J$173,2,FALSE),0)</f>
        <v>7</v>
      </c>
      <c r="U116" s="129"/>
      <c r="V116" s="129"/>
      <c r="W116" s="55"/>
    </row>
    <row r="117" spans="1:23" ht="15" thickBot="1" x14ac:dyDescent="0.25">
      <c r="A117" s="94" t="s">
        <v>147</v>
      </c>
      <c r="B117" s="184" t="s">
        <v>143</v>
      </c>
      <c r="C117" s="59"/>
      <c r="D117" s="59"/>
      <c r="E117" s="105">
        <f>IFERROR(VLOOKUP($B117,[4]NUM9!$H$3:$P$167,2,FALSE),0)</f>
        <v>0</v>
      </c>
      <c r="F117" s="105">
        <f>IFERROR(VLOOKUP($B117,[4]NUM9!$H$3:$P$167,3,FALSE),0)</f>
        <v>0</v>
      </c>
      <c r="G117" s="105">
        <f>IFERROR(VLOOKUP($B117,[4]NUM9!$H$3:$P$167,4,FALSE),0)</f>
        <v>0</v>
      </c>
      <c r="H117" s="105">
        <f>IFERROR(VLOOKUP($B117,[4]NUM9!$H$3:$P$167,5,FALSE),0)</f>
        <v>0</v>
      </c>
      <c r="I117" s="105">
        <f>IFERROR(VLOOKUP($B117,[4]NUM9!$H$3:$P$167,6,FALSE),0)</f>
        <v>0</v>
      </c>
      <c r="J117" s="105">
        <f>IFERROR(VLOOKUP($B117,[4]NUM9!$H$3:$P$167,7,FALSE),0)</f>
        <v>3</v>
      </c>
      <c r="K117" s="105">
        <f>IFERROR(VLOOKUP($B117,[4]NUM9!$H$3:$P$167,8,FALSE),0)</f>
        <v>0</v>
      </c>
      <c r="L117" s="99"/>
      <c r="M117" s="99"/>
      <c r="N117" s="99"/>
      <c r="O117" s="99"/>
      <c r="P117" s="73"/>
      <c r="Q117" s="52">
        <f t="shared" si="38"/>
        <v>3</v>
      </c>
      <c r="R117" s="6">
        <f>IFERROR(VLOOKUP($B117,[1]DEN9!$H$3:$J$158,2,FALSE),0)</f>
        <v>2</v>
      </c>
      <c r="S117" s="53">
        <f>IFERROR(VLOOKUP($B117,[1]DEN9!$H$3:$J$158,2,FALSE),0)</f>
        <v>2</v>
      </c>
      <c r="T117" s="52">
        <f>IFERROR(VLOOKUP($B117,[4]DEN9!$H$3:$J$173,2,FALSE),0)</f>
        <v>5</v>
      </c>
      <c r="U117" s="129"/>
      <c r="V117" s="129"/>
      <c r="W117" s="55"/>
    </row>
    <row r="118" spans="1:23" ht="15" thickBot="1" x14ac:dyDescent="0.25">
      <c r="A118" s="94" t="s">
        <v>147</v>
      </c>
      <c r="B118" s="184" t="s">
        <v>144</v>
      </c>
      <c r="C118" s="59"/>
      <c r="D118" s="59"/>
      <c r="E118" s="105">
        <f>IFERROR(VLOOKUP($B118,[4]NUM9!$H$3:$P$167,2,FALSE),0)</f>
        <v>0</v>
      </c>
      <c r="F118" s="105">
        <f>IFERROR(VLOOKUP($B118,[4]NUM9!$H$3:$P$167,3,FALSE),0)</f>
        <v>1</v>
      </c>
      <c r="G118" s="105">
        <f>IFERROR(VLOOKUP($B118,[4]NUM9!$H$3:$P$167,4,FALSE),0)</f>
        <v>1</v>
      </c>
      <c r="H118" s="105">
        <f>IFERROR(VLOOKUP($B118,[4]NUM9!$H$3:$P$167,5,FALSE),0)</f>
        <v>0</v>
      </c>
      <c r="I118" s="105">
        <f>IFERROR(VLOOKUP($B118,[4]NUM9!$H$3:$P$167,6,FALSE),0)</f>
        <v>0</v>
      </c>
      <c r="J118" s="105">
        <f>IFERROR(VLOOKUP($B118,[4]NUM9!$H$3:$P$167,7,FALSE),0)</f>
        <v>0</v>
      </c>
      <c r="K118" s="105">
        <f>IFERROR(VLOOKUP($B118,[4]NUM9!$H$3:$P$167,8,FALSE),0)</f>
        <v>0</v>
      </c>
      <c r="L118" s="99"/>
      <c r="M118" s="99"/>
      <c r="N118" s="99"/>
      <c r="O118" s="99"/>
      <c r="P118" s="73"/>
      <c r="Q118" s="52">
        <f t="shared" si="38"/>
        <v>2</v>
      </c>
      <c r="R118" s="6">
        <f>IFERROR(VLOOKUP($B118,[1]DEN9!$H$3:$J$158,2,FALSE),0)</f>
        <v>4</v>
      </c>
      <c r="S118" s="53">
        <f>IFERROR(VLOOKUP($B118,[1]DEN9!$H$3:$J$158,2,FALSE),0)</f>
        <v>4</v>
      </c>
      <c r="T118" s="52">
        <f>IFERROR(VLOOKUP($B118,[4]DEN9!$H$3:$J$173,2,FALSE),0)</f>
        <v>2</v>
      </c>
      <c r="U118" s="129"/>
      <c r="V118" s="129"/>
      <c r="W118" s="55"/>
    </row>
    <row r="119" spans="1:23" ht="15" thickBot="1" x14ac:dyDescent="0.25">
      <c r="A119" s="94" t="s">
        <v>147</v>
      </c>
      <c r="B119" s="184" t="s">
        <v>145</v>
      </c>
      <c r="C119" s="59"/>
      <c r="D119" s="59"/>
      <c r="E119" s="105">
        <f>IFERROR(VLOOKUP($B119,[4]NUM9!$H$3:$P$167,2,FALSE),0)</f>
        <v>0</v>
      </c>
      <c r="F119" s="105">
        <f>IFERROR(VLOOKUP($B119,[4]NUM9!$H$3:$P$167,3,FALSE),0)</f>
        <v>1</v>
      </c>
      <c r="G119" s="105">
        <f>IFERROR(VLOOKUP($B119,[4]NUM9!$H$3:$P$167,4,FALSE),0)</f>
        <v>0</v>
      </c>
      <c r="H119" s="105">
        <f>IFERROR(VLOOKUP($B119,[4]NUM9!$H$3:$P$167,5,FALSE),0)</f>
        <v>0</v>
      </c>
      <c r="I119" s="105">
        <f>IFERROR(VLOOKUP($B119,[4]NUM9!$H$3:$P$167,6,FALSE),0)</f>
        <v>0</v>
      </c>
      <c r="J119" s="105">
        <f>IFERROR(VLOOKUP($B119,[4]NUM9!$H$3:$P$167,7,FALSE),0)</f>
        <v>0</v>
      </c>
      <c r="K119" s="105">
        <f>IFERROR(VLOOKUP($B119,[4]NUM9!$H$3:$P$167,8,FALSE),0)</f>
        <v>0</v>
      </c>
      <c r="L119" s="99"/>
      <c r="M119" s="99"/>
      <c r="N119" s="99"/>
      <c r="O119" s="99"/>
      <c r="P119" s="73"/>
      <c r="Q119" s="52">
        <f t="shared" si="38"/>
        <v>1</v>
      </c>
      <c r="R119" s="6">
        <f>IFERROR(VLOOKUP($B119,[1]DEN9!$H$3:$J$158,2,FALSE),0)</f>
        <v>1</v>
      </c>
      <c r="S119" s="53">
        <f>IFERROR(VLOOKUP($B119,[1]DEN9!$H$3:$J$158,2,FALSE),0)</f>
        <v>1</v>
      </c>
      <c r="T119" s="52">
        <f>IFERROR(VLOOKUP($B119,[4]DEN9!$H$3:$J$173,2,FALSE),0)</f>
        <v>2</v>
      </c>
      <c r="U119" s="129"/>
      <c r="V119" s="129"/>
      <c r="W119" s="55"/>
    </row>
    <row r="120" spans="1:23" ht="15" thickBot="1" x14ac:dyDescent="0.25">
      <c r="A120" s="94" t="s">
        <v>147</v>
      </c>
      <c r="B120" s="184" t="s">
        <v>146</v>
      </c>
      <c r="C120" s="59"/>
      <c r="D120" s="59"/>
      <c r="E120" s="105">
        <f>IFERROR(VLOOKUP($B120,[4]NUM9!$H$3:$P$167,2,FALSE),0)</f>
        <v>0</v>
      </c>
      <c r="F120" s="105">
        <f>IFERROR(VLOOKUP($B120,[4]NUM9!$H$3:$P$167,3,FALSE),0)</f>
        <v>0</v>
      </c>
      <c r="G120" s="105">
        <f>IFERROR(VLOOKUP($B120,[4]NUM9!$H$3:$P$167,4,FALSE),0)</f>
        <v>0</v>
      </c>
      <c r="H120" s="105">
        <f>IFERROR(VLOOKUP($B120,[4]NUM9!$H$3:$P$167,5,FALSE),0)</f>
        <v>0</v>
      </c>
      <c r="I120" s="105">
        <f>IFERROR(VLOOKUP($B120,[4]NUM9!$H$3:$P$167,6,FALSE),0)</f>
        <v>0</v>
      </c>
      <c r="J120" s="105">
        <f>IFERROR(VLOOKUP($B120,[4]NUM9!$H$3:$P$167,7,FALSE),0)</f>
        <v>0</v>
      </c>
      <c r="K120" s="105">
        <f>IFERROR(VLOOKUP($B120,[4]NUM9!$H$3:$P$167,8,FALSE),0)</f>
        <v>0</v>
      </c>
      <c r="L120" s="99"/>
      <c r="M120" s="99"/>
      <c r="N120" s="99"/>
      <c r="O120" s="99"/>
      <c r="P120" s="73"/>
      <c r="Q120" s="52">
        <f t="shared" si="38"/>
        <v>0</v>
      </c>
      <c r="R120" s="6">
        <f>IFERROR(VLOOKUP($B120,[1]DEN9!$H$3:$J$158,2,FALSE),0)</f>
        <v>0</v>
      </c>
      <c r="S120" s="53">
        <f>IFERROR(VLOOKUP($B120,[1]DEN9!$H$3:$J$158,2,FALSE),0)</f>
        <v>0</v>
      </c>
      <c r="T120" s="52">
        <f>IFERROR(VLOOKUP($B120,[4]DEN9!$H$3:$J$173,2,FALSE),0)</f>
        <v>0</v>
      </c>
      <c r="U120" s="129"/>
      <c r="V120" s="129"/>
      <c r="W120" s="55"/>
    </row>
    <row r="121" spans="1:23" s="61" customFormat="1" ht="15" thickBot="1" x14ac:dyDescent="0.25">
      <c r="A121" s="351" t="s">
        <v>182</v>
      </c>
      <c r="B121" s="352"/>
      <c r="C121" s="276">
        <f>+D121/Metas!O66</f>
        <v>1.175030599755202</v>
      </c>
      <c r="D121" s="275">
        <f>+Q121/T121</f>
        <v>0.55813953488372092</v>
      </c>
      <c r="E121" s="51">
        <f>SUM(E109:E120)</f>
        <v>2</v>
      </c>
      <c r="F121" s="51">
        <f t="shared" ref="F121:P121" si="39">SUM(F109:F120)</f>
        <v>6</v>
      </c>
      <c r="G121" s="51">
        <f t="shared" si="39"/>
        <v>7</v>
      </c>
      <c r="H121" s="51">
        <f t="shared" si="39"/>
        <v>1</v>
      </c>
      <c r="I121" s="51">
        <f t="shared" ref="I121:J121" si="40">SUM(I109:I120)</f>
        <v>1</v>
      </c>
      <c r="J121" s="51">
        <f t="shared" si="40"/>
        <v>6</v>
      </c>
      <c r="K121" s="51">
        <f t="shared" ref="K121" si="41">SUM(K109:K120)</f>
        <v>1</v>
      </c>
      <c r="L121" s="51">
        <f t="shared" si="39"/>
        <v>0</v>
      </c>
      <c r="M121" s="51">
        <f t="shared" si="39"/>
        <v>0</v>
      </c>
      <c r="N121" s="51">
        <f t="shared" si="39"/>
        <v>0</v>
      </c>
      <c r="O121" s="51">
        <f t="shared" si="39"/>
        <v>0</v>
      </c>
      <c r="P121" s="51">
        <f t="shared" si="39"/>
        <v>0</v>
      </c>
      <c r="Q121" s="77">
        <f t="shared" ref="Q121:W121" si="42">SUM(Q109:Q120)</f>
        <v>24</v>
      </c>
      <c r="R121" s="51">
        <f t="shared" si="42"/>
        <v>44</v>
      </c>
      <c r="S121" s="51">
        <f t="shared" si="42"/>
        <v>44</v>
      </c>
      <c r="T121" s="51">
        <f t="shared" si="42"/>
        <v>43</v>
      </c>
      <c r="U121" s="51">
        <f t="shared" si="42"/>
        <v>0</v>
      </c>
      <c r="V121" s="51">
        <f t="shared" si="42"/>
        <v>0</v>
      </c>
      <c r="W121" s="51">
        <f t="shared" si="42"/>
        <v>0</v>
      </c>
    </row>
    <row r="122" spans="1:23" ht="15" thickBot="1" x14ac:dyDescent="0.25">
      <c r="A122" s="94" t="s">
        <v>161</v>
      </c>
      <c r="B122" s="184" t="s">
        <v>148</v>
      </c>
      <c r="C122" s="59"/>
      <c r="D122" s="59"/>
      <c r="E122" s="105">
        <f>IFERROR(VLOOKUP($B122,[4]NUM9!$H$3:$P$167,2,FALSE),0)</f>
        <v>16</v>
      </c>
      <c r="F122" s="105">
        <f>IFERROR(VLOOKUP($B122,[4]NUM9!$H$3:$P$167,3,FALSE),0)</f>
        <v>9</v>
      </c>
      <c r="G122" s="105">
        <f>IFERROR(VLOOKUP($B122,[4]NUM9!$H$3:$P$167,4,FALSE),0)</f>
        <v>17</v>
      </c>
      <c r="H122" s="105">
        <f>IFERROR(VLOOKUP($B122,[4]NUM9!$H$3:$P$167,5,FALSE),0)</f>
        <v>12</v>
      </c>
      <c r="I122" s="105">
        <f>IFERROR(VLOOKUP($B122,[4]NUM9!$H$3:$P$167,6,FALSE),0)</f>
        <v>15</v>
      </c>
      <c r="J122" s="105">
        <f>IFERROR(VLOOKUP($B122,[4]NUM9!$H$3:$P$167,7,FALSE),0)</f>
        <v>13</v>
      </c>
      <c r="K122" s="105">
        <f>IFERROR(VLOOKUP($B122,[4]NUM9!$H$3:$P$167,8,FALSE),0)</f>
        <v>15</v>
      </c>
      <c r="L122" s="99"/>
      <c r="M122" s="99"/>
      <c r="N122" s="99"/>
      <c r="O122" s="99"/>
      <c r="P122" s="73"/>
      <c r="Q122" s="52">
        <f t="shared" ref="Q122:Q134" si="43">SUM(E122:P122)</f>
        <v>97</v>
      </c>
      <c r="R122" s="6">
        <f>IFERROR(VLOOKUP($B122,[1]DEN9!$H$3:$J$158,2,FALSE),0)</f>
        <v>152</v>
      </c>
      <c r="S122" s="53">
        <f>IFERROR(VLOOKUP($B122,[1]DEN9!$H$3:$J$158,2,FALSE),0)</f>
        <v>152</v>
      </c>
      <c r="T122" s="52">
        <f>IFERROR(VLOOKUP($B122,[4]DEN9!$H$3:$J$173,2,FALSE),0)</f>
        <v>182</v>
      </c>
      <c r="U122" s="129"/>
      <c r="V122" s="129"/>
      <c r="W122" s="55"/>
    </row>
    <row r="123" spans="1:23" ht="15" thickBot="1" x14ac:dyDescent="0.25">
      <c r="A123" s="94" t="s">
        <v>161</v>
      </c>
      <c r="B123" s="184" t="s">
        <v>149</v>
      </c>
      <c r="C123" s="59"/>
      <c r="D123" s="59"/>
      <c r="E123" s="105">
        <f>IFERROR(VLOOKUP($B123,[4]NUM9!$H$3:$P$167,2,FALSE),0)</f>
        <v>7</v>
      </c>
      <c r="F123" s="105">
        <f>IFERROR(VLOOKUP($B123,[4]NUM9!$H$3:$P$167,3,FALSE),0)</f>
        <v>2</v>
      </c>
      <c r="G123" s="105">
        <f>IFERROR(VLOOKUP($B123,[4]NUM9!$H$3:$P$167,4,FALSE),0)</f>
        <v>6</v>
      </c>
      <c r="H123" s="105">
        <f>IFERROR(VLOOKUP($B123,[4]NUM9!$H$3:$P$167,5,FALSE),0)</f>
        <v>4</v>
      </c>
      <c r="I123" s="105">
        <f>IFERROR(VLOOKUP($B123,[4]NUM9!$H$3:$P$167,6,FALSE),0)</f>
        <v>6</v>
      </c>
      <c r="J123" s="105">
        <f>IFERROR(VLOOKUP($B123,[4]NUM9!$H$3:$P$167,7,FALSE),0)</f>
        <v>6</v>
      </c>
      <c r="K123" s="105">
        <f>IFERROR(VLOOKUP($B123,[4]NUM9!$H$3:$P$167,8,FALSE),0)</f>
        <v>2</v>
      </c>
      <c r="L123" s="99"/>
      <c r="M123" s="99"/>
      <c r="N123" s="99"/>
      <c r="O123" s="99"/>
      <c r="P123" s="73"/>
      <c r="Q123" s="52">
        <f t="shared" si="43"/>
        <v>33</v>
      </c>
      <c r="R123" s="6">
        <f>IFERROR(VLOOKUP($B123,[1]DEN9!$H$3:$J$158,2,FALSE),0)</f>
        <v>65</v>
      </c>
      <c r="S123" s="53">
        <f>IFERROR(VLOOKUP($B123,[1]DEN9!$H$3:$J$158,2,FALSE),0)</f>
        <v>65</v>
      </c>
      <c r="T123" s="52">
        <f>IFERROR(VLOOKUP($B123,[4]DEN9!$H$3:$J$173,2,FALSE),0)</f>
        <v>61</v>
      </c>
      <c r="U123" s="129"/>
      <c r="V123" s="129"/>
      <c r="W123" s="55"/>
    </row>
    <row r="124" spans="1:23" ht="15" thickBot="1" x14ac:dyDescent="0.25">
      <c r="A124" s="94" t="s">
        <v>161</v>
      </c>
      <c r="B124" s="184" t="s">
        <v>150</v>
      </c>
      <c r="C124" s="59"/>
      <c r="D124" s="59"/>
      <c r="E124" s="105">
        <f>IFERROR(VLOOKUP($B124,[4]NUM9!$H$3:$P$167,2,FALSE),0)</f>
        <v>2</v>
      </c>
      <c r="F124" s="105">
        <f>IFERROR(VLOOKUP($B124,[4]NUM9!$H$3:$P$167,3,FALSE),0)</f>
        <v>3</v>
      </c>
      <c r="G124" s="105">
        <f>IFERROR(VLOOKUP($B124,[4]NUM9!$H$3:$P$167,4,FALSE),0)</f>
        <v>3</v>
      </c>
      <c r="H124" s="105">
        <f>IFERROR(VLOOKUP($B124,[4]NUM9!$H$3:$P$167,5,FALSE),0)</f>
        <v>0</v>
      </c>
      <c r="I124" s="105">
        <f>IFERROR(VLOOKUP($B124,[4]NUM9!$H$3:$P$167,6,FALSE),0)</f>
        <v>1</v>
      </c>
      <c r="J124" s="105">
        <f>IFERROR(VLOOKUP($B124,[4]NUM9!$H$3:$P$167,7,FALSE),0)</f>
        <v>3</v>
      </c>
      <c r="K124" s="105">
        <f>IFERROR(VLOOKUP($B124,[4]NUM9!$H$3:$P$167,8,FALSE),0)</f>
        <v>4</v>
      </c>
      <c r="L124" s="99"/>
      <c r="M124" s="99"/>
      <c r="N124" s="99"/>
      <c r="O124" s="99"/>
      <c r="P124" s="73"/>
      <c r="Q124" s="52">
        <f t="shared" si="43"/>
        <v>16</v>
      </c>
      <c r="R124" s="6">
        <f>IFERROR(VLOOKUP($B124,[1]DEN9!$H$3:$J$158,2,FALSE),0)</f>
        <v>27</v>
      </c>
      <c r="S124" s="53">
        <f>IFERROR(VLOOKUP($B124,[1]DEN9!$H$3:$J$158,2,FALSE),0)</f>
        <v>27</v>
      </c>
      <c r="T124" s="52">
        <f>IFERROR(VLOOKUP($B124,[4]DEN9!$H$3:$J$173,2,FALSE),0)</f>
        <v>31</v>
      </c>
      <c r="U124" s="129"/>
      <c r="V124" s="129"/>
      <c r="W124" s="55"/>
    </row>
    <row r="125" spans="1:23" ht="15" thickBot="1" x14ac:dyDescent="0.25">
      <c r="A125" s="94" t="s">
        <v>161</v>
      </c>
      <c r="B125" s="184" t="s">
        <v>151</v>
      </c>
      <c r="C125" s="59"/>
      <c r="D125" s="59"/>
      <c r="E125" s="105">
        <f>IFERROR(VLOOKUP($B125,[4]NUM9!$H$3:$P$167,2,FALSE),0)</f>
        <v>8</v>
      </c>
      <c r="F125" s="105">
        <f>IFERROR(VLOOKUP($B125,[4]NUM9!$H$3:$P$167,3,FALSE),0)</f>
        <v>9</v>
      </c>
      <c r="G125" s="105">
        <f>IFERROR(VLOOKUP($B125,[4]NUM9!$H$3:$P$167,4,FALSE),0)</f>
        <v>13</v>
      </c>
      <c r="H125" s="105">
        <f>IFERROR(VLOOKUP($B125,[4]NUM9!$H$3:$P$167,5,FALSE),0)</f>
        <v>9</v>
      </c>
      <c r="I125" s="105">
        <f>IFERROR(VLOOKUP($B125,[4]NUM9!$H$3:$P$167,6,FALSE),0)</f>
        <v>7</v>
      </c>
      <c r="J125" s="105">
        <f>IFERROR(VLOOKUP($B125,[4]NUM9!$H$3:$P$167,7,FALSE),0)</f>
        <v>10</v>
      </c>
      <c r="K125" s="105">
        <f>IFERROR(VLOOKUP($B125,[4]NUM9!$H$3:$P$167,8,FALSE),0)</f>
        <v>7</v>
      </c>
      <c r="L125" s="99"/>
      <c r="M125" s="99"/>
      <c r="N125" s="99"/>
      <c r="O125" s="99"/>
      <c r="P125" s="73"/>
      <c r="Q125" s="52">
        <f t="shared" si="43"/>
        <v>63</v>
      </c>
      <c r="R125" s="6">
        <f>IFERROR(VLOOKUP($B125,[1]DEN9!$H$3:$J$158,2,FALSE),0)</f>
        <v>138</v>
      </c>
      <c r="S125" s="53">
        <f>IFERROR(VLOOKUP($B125,[1]DEN9!$H$3:$J$158,2,FALSE),0)</f>
        <v>138</v>
      </c>
      <c r="T125" s="52">
        <f>IFERROR(VLOOKUP($B125,[4]DEN9!$H$3:$J$173,2,FALSE),0)</f>
        <v>115</v>
      </c>
      <c r="U125" s="129"/>
      <c r="V125" s="129"/>
      <c r="W125" s="55"/>
    </row>
    <row r="126" spans="1:23" ht="15" thickBot="1" x14ac:dyDescent="0.25">
      <c r="A126" s="94" t="s">
        <v>161</v>
      </c>
      <c r="B126" s="184" t="s">
        <v>152</v>
      </c>
      <c r="C126" s="59"/>
      <c r="D126" s="59"/>
      <c r="E126" s="105">
        <f>IFERROR(VLOOKUP($B126,[4]NUM9!$H$3:$P$167,2,FALSE),0)</f>
        <v>0</v>
      </c>
      <c r="F126" s="105">
        <f>IFERROR(VLOOKUP($B126,[4]NUM9!$H$3:$P$167,3,FALSE),0)</f>
        <v>0</v>
      </c>
      <c r="G126" s="105">
        <f>IFERROR(VLOOKUP($B126,[4]NUM9!$H$3:$P$167,4,FALSE),0)</f>
        <v>0</v>
      </c>
      <c r="H126" s="105">
        <f>IFERROR(VLOOKUP($B126,[4]NUM9!$H$3:$P$167,5,FALSE),0)</f>
        <v>1</v>
      </c>
      <c r="I126" s="105">
        <f>IFERROR(VLOOKUP($B126,[4]NUM9!$H$3:$P$167,6,FALSE),0)</f>
        <v>0</v>
      </c>
      <c r="J126" s="105">
        <f>IFERROR(VLOOKUP($B126,[4]NUM9!$H$3:$P$167,7,FALSE),0)</f>
        <v>0</v>
      </c>
      <c r="K126" s="105">
        <f>IFERROR(VLOOKUP($B126,[4]NUM9!$H$3:$P$167,8,FALSE),0)</f>
        <v>1</v>
      </c>
      <c r="L126" s="99"/>
      <c r="M126" s="99"/>
      <c r="N126" s="99"/>
      <c r="O126" s="99"/>
      <c r="P126" s="73"/>
      <c r="Q126" s="52">
        <f t="shared" si="43"/>
        <v>2</v>
      </c>
      <c r="R126" s="6">
        <f>IFERROR(VLOOKUP($B126,[1]DEN9!$H$3:$J$158,2,FALSE),0)</f>
        <v>1</v>
      </c>
      <c r="S126" s="53">
        <f>IFERROR(VLOOKUP($B126,[1]DEN9!$H$3:$J$158,2,FALSE),0)</f>
        <v>1</v>
      </c>
      <c r="T126" s="52">
        <f>IFERROR(VLOOKUP($B126,[4]DEN9!$H$3:$J$173,2,FALSE),0)</f>
        <v>3</v>
      </c>
      <c r="U126" s="129"/>
      <c r="V126" s="129"/>
      <c r="W126" s="55"/>
    </row>
    <row r="127" spans="1:23" ht="15" thickBot="1" x14ac:dyDescent="0.25">
      <c r="A127" s="94" t="s">
        <v>161</v>
      </c>
      <c r="B127" s="184" t="s">
        <v>153</v>
      </c>
      <c r="C127" s="59"/>
      <c r="D127" s="59"/>
      <c r="E127" s="105">
        <f>IFERROR(VLOOKUP($B127,[4]NUM9!$H$3:$P$167,2,FALSE),0)</f>
        <v>1</v>
      </c>
      <c r="F127" s="105">
        <f>IFERROR(VLOOKUP($B127,[4]NUM9!$H$3:$P$167,3,FALSE),0)</f>
        <v>0</v>
      </c>
      <c r="G127" s="105">
        <f>IFERROR(VLOOKUP($B127,[4]NUM9!$H$3:$P$167,4,FALSE),0)</f>
        <v>0</v>
      </c>
      <c r="H127" s="105">
        <f>IFERROR(VLOOKUP($B127,[4]NUM9!$H$3:$P$167,5,FALSE),0)</f>
        <v>0</v>
      </c>
      <c r="I127" s="105">
        <f>IFERROR(VLOOKUP($B127,[4]NUM9!$H$3:$P$167,6,FALSE),0)</f>
        <v>1</v>
      </c>
      <c r="J127" s="105">
        <f>IFERROR(VLOOKUP($B127,[4]NUM9!$H$3:$P$167,7,FALSE),0)</f>
        <v>1</v>
      </c>
      <c r="K127" s="105">
        <f>IFERROR(VLOOKUP($B127,[4]NUM9!$H$3:$P$167,8,FALSE),0)</f>
        <v>0</v>
      </c>
      <c r="L127" s="99"/>
      <c r="M127" s="99"/>
      <c r="N127" s="99"/>
      <c r="O127" s="99"/>
      <c r="P127" s="73"/>
      <c r="Q127" s="52">
        <f t="shared" si="43"/>
        <v>3</v>
      </c>
      <c r="R127" s="6">
        <f>IFERROR(VLOOKUP($B127,[1]DEN9!$H$3:$J$158,2,FALSE),0)</f>
        <v>11</v>
      </c>
      <c r="S127" s="53">
        <f>IFERROR(VLOOKUP($B127,[1]DEN9!$H$3:$J$158,2,FALSE),0)</f>
        <v>11</v>
      </c>
      <c r="T127" s="52">
        <f>IFERROR(VLOOKUP($B127,[4]DEN9!$H$3:$J$173,2,FALSE),0)</f>
        <v>3</v>
      </c>
      <c r="U127" s="129"/>
      <c r="V127" s="129"/>
      <c r="W127" s="55"/>
    </row>
    <row r="128" spans="1:23" ht="15" thickBot="1" x14ac:dyDescent="0.25">
      <c r="A128" s="94" t="s">
        <v>161</v>
      </c>
      <c r="B128" s="184" t="s">
        <v>154</v>
      </c>
      <c r="C128" s="59"/>
      <c r="D128" s="59"/>
      <c r="E128" s="105">
        <f>IFERROR(VLOOKUP($B128,[4]NUM9!$H$3:$P$167,2,FALSE),0)</f>
        <v>0</v>
      </c>
      <c r="F128" s="105">
        <f>IFERROR(VLOOKUP($B128,[4]NUM9!$H$3:$P$167,3,FALSE),0)</f>
        <v>0</v>
      </c>
      <c r="G128" s="105">
        <f>IFERROR(VLOOKUP($B128,[4]NUM9!$H$3:$P$167,4,FALSE),0)</f>
        <v>0</v>
      </c>
      <c r="H128" s="105">
        <f>IFERROR(VLOOKUP($B128,[4]NUM9!$H$3:$P$167,5,FALSE),0)</f>
        <v>0</v>
      </c>
      <c r="I128" s="105">
        <f>IFERROR(VLOOKUP($B128,[4]NUM9!$H$3:$P$167,6,FALSE),0)</f>
        <v>0</v>
      </c>
      <c r="J128" s="105">
        <f>IFERROR(VLOOKUP($B128,[4]NUM9!$H$3:$P$167,7,FALSE),0)</f>
        <v>1</v>
      </c>
      <c r="K128" s="105">
        <f>IFERROR(VLOOKUP($B128,[4]NUM9!$H$3:$P$167,8,FALSE),0)</f>
        <v>0</v>
      </c>
      <c r="L128" s="99"/>
      <c r="M128" s="99"/>
      <c r="N128" s="99"/>
      <c r="O128" s="99"/>
      <c r="P128" s="73"/>
      <c r="Q128" s="52">
        <f t="shared" si="43"/>
        <v>1</v>
      </c>
      <c r="R128" s="6">
        <f>IFERROR(VLOOKUP($B128,[1]DEN9!$H$3:$J$158,2,FALSE),0)</f>
        <v>4</v>
      </c>
      <c r="S128" s="53">
        <f>IFERROR(VLOOKUP($B128,[1]DEN9!$H$3:$J$158,2,FALSE),0)</f>
        <v>4</v>
      </c>
      <c r="T128" s="52">
        <f>IFERROR(VLOOKUP($B128,[4]DEN9!$H$3:$J$173,2,FALSE),0)</f>
        <v>3</v>
      </c>
      <c r="U128" s="129"/>
      <c r="V128" s="129"/>
      <c r="W128" s="55"/>
    </row>
    <row r="129" spans="1:23" ht="15" thickBot="1" x14ac:dyDescent="0.25">
      <c r="A129" s="94" t="s">
        <v>161</v>
      </c>
      <c r="B129" s="184" t="s">
        <v>155</v>
      </c>
      <c r="C129" s="59"/>
      <c r="D129" s="59"/>
      <c r="E129" s="105">
        <f>IFERROR(VLOOKUP($B129,[4]NUM9!$H$3:$P$167,2,FALSE),0)</f>
        <v>2</v>
      </c>
      <c r="F129" s="105">
        <f>IFERROR(VLOOKUP($B129,[4]NUM9!$H$3:$P$167,3,FALSE),0)</f>
        <v>1</v>
      </c>
      <c r="G129" s="105">
        <f>IFERROR(VLOOKUP($B129,[4]NUM9!$H$3:$P$167,4,FALSE),0)</f>
        <v>0</v>
      </c>
      <c r="H129" s="105">
        <f>IFERROR(VLOOKUP($B129,[4]NUM9!$H$3:$P$167,5,FALSE),0)</f>
        <v>1</v>
      </c>
      <c r="I129" s="105">
        <f>IFERROR(VLOOKUP($B129,[4]NUM9!$H$3:$P$167,6,FALSE),0)</f>
        <v>0</v>
      </c>
      <c r="J129" s="105">
        <f>IFERROR(VLOOKUP($B129,[4]NUM9!$H$3:$P$167,7,FALSE),0)</f>
        <v>0</v>
      </c>
      <c r="K129" s="105">
        <f>IFERROR(VLOOKUP($B129,[4]NUM9!$H$3:$P$167,8,FALSE),0)</f>
        <v>0</v>
      </c>
      <c r="L129" s="99"/>
      <c r="M129" s="99"/>
      <c r="N129" s="99"/>
      <c r="O129" s="99"/>
      <c r="P129" s="73"/>
      <c r="Q129" s="52">
        <f t="shared" si="43"/>
        <v>4</v>
      </c>
      <c r="R129" s="6">
        <f>IFERROR(VLOOKUP($B129,[1]DEN9!$H$3:$J$158,2,FALSE),0)</f>
        <v>5</v>
      </c>
      <c r="S129" s="53">
        <f>IFERROR(VLOOKUP($B129,[1]DEN9!$H$3:$J$158,2,FALSE),0)</f>
        <v>5</v>
      </c>
      <c r="T129" s="52">
        <f>IFERROR(VLOOKUP($B129,[4]DEN9!$H$3:$J$173,2,FALSE),0)</f>
        <v>4</v>
      </c>
      <c r="U129" s="129"/>
      <c r="V129" s="129"/>
      <c r="W129" s="55"/>
    </row>
    <row r="130" spans="1:23" ht="15" thickBot="1" x14ac:dyDescent="0.25">
      <c r="A130" s="94" t="s">
        <v>161</v>
      </c>
      <c r="B130" s="184" t="s">
        <v>156</v>
      </c>
      <c r="C130" s="59"/>
      <c r="D130" s="59"/>
      <c r="E130" s="105">
        <f>IFERROR(VLOOKUP($B130,[4]NUM9!$H$3:$P$167,2,FALSE),0)</f>
        <v>1</v>
      </c>
      <c r="F130" s="105">
        <f>IFERROR(VLOOKUP($B130,[4]NUM9!$H$3:$P$167,3,FALSE),0)</f>
        <v>0</v>
      </c>
      <c r="G130" s="105">
        <f>IFERROR(VLOOKUP($B130,[4]NUM9!$H$3:$P$167,4,FALSE),0)</f>
        <v>0</v>
      </c>
      <c r="H130" s="105">
        <f>IFERROR(VLOOKUP($B130,[4]NUM9!$H$3:$P$167,5,FALSE),0)</f>
        <v>0</v>
      </c>
      <c r="I130" s="105">
        <f>IFERROR(VLOOKUP($B130,[4]NUM9!$H$3:$P$167,6,FALSE),0)</f>
        <v>0</v>
      </c>
      <c r="J130" s="105">
        <f>IFERROR(VLOOKUP($B130,[4]NUM9!$H$3:$P$167,7,FALSE),0)</f>
        <v>0</v>
      </c>
      <c r="K130" s="105">
        <f>IFERROR(VLOOKUP($B130,[4]NUM9!$H$3:$P$167,8,FALSE),0)</f>
        <v>0</v>
      </c>
      <c r="L130" s="99"/>
      <c r="M130" s="99"/>
      <c r="N130" s="99"/>
      <c r="O130" s="99"/>
      <c r="P130" s="73"/>
      <c r="Q130" s="52">
        <f t="shared" si="43"/>
        <v>1</v>
      </c>
      <c r="R130" s="6">
        <f>IFERROR(VLOOKUP($B130,[1]DEN9!$H$3:$J$158,2,FALSE),0)</f>
        <v>4</v>
      </c>
      <c r="S130" s="53">
        <f>IFERROR(VLOOKUP($B130,[1]DEN9!$H$3:$J$158,2,FALSE),0)</f>
        <v>4</v>
      </c>
      <c r="T130" s="52">
        <f>IFERROR(VLOOKUP($B130,[4]DEN9!$H$3:$J$173,2,FALSE),0)</f>
        <v>4</v>
      </c>
      <c r="U130" s="129"/>
      <c r="V130" s="129"/>
      <c r="W130" s="55"/>
    </row>
    <row r="131" spans="1:23" ht="15" thickBot="1" x14ac:dyDescent="0.25">
      <c r="A131" s="94" t="s">
        <v>161</v>
      </c>
      <c r="B131" s="184" t="s">
        <v>157</v>
      </c>
      <c r="C131" s="59"/>
      <c r="D131" s="59"/>
      <c r="E131" s="105">
        <f>IFERROR(VLOOKUP($B131,[4]NUM9!$H$3:$P$167,2,FALSE),0)</f>
        <v>0</v>
      </c>
      <c r="F131" s="105">
        <f>IFERROR(VLOOKUP($B131,[4]NUM9!$H$3:$P$167,3,FALSE),0)</f>
        <v>2</v>
      </c>
      <c r="G131" s="105">
        <f>IFERROR(VLOOKUP($B131,[4]NUM9!$H$3:$P$167,4,FALSE),0)</f>
        <v>1</v>
      </c>
      <c r="H131" s="105">
        <f>IFERROR(VLOOKUP($B131,[4]NUM9!$H$3:$P$167,5,FALSE),0)</f>
        <v>0</v>
      </c>
      <c r="I131" s="105">
        <f>IFERROR(VLOOKUP($B131,[4]NUM9!$H$3:$P$167,6,FALSE),0)</f>
        <v>1</v>
      </c>
      <c r="J131" s="105">
        <f>IFERROR(VLOOKUP($B131,[4]NUM9!$H$3:$P$167,7,FALSE),0)</f>
        <v>1</v>
      </c>
      <c r="K131" s="105">
        <f>IFERROR(VLOOKUP($B131,[4]NUM9!$H$3:$P$167,8,FALSE),0)</f>
        <v>1</v>
      </c>
      <c r="L131" s="99"/>
      <c r="M131" s="99"/>
      <c r="N131" s="99"/>
      <c r="O131" s="99"/>
      <c r="P131" s="73"/>
      <c r="Q131" s="52">
        <f t="shared" si="43"/>
        <v>6</v>
      </c>
      <c r="R131" s="6">
        <f>IFERROR(VLOOKUP($B131,[1]DEN9!$H$3:$J$158,2,FALSE),0)</f>
        <v>15</v>
      </c>
      <c r="S131" s="53">
        <f>IFERROR(VLOOKUP($B131,[1]DEN9!$H$3:$J$158,2,FALSE),0)</f>
        <v>15</v>
      </c>
      <c r="T131" s="52">
        <f>IFERROR(VLOOKUP($B131,[4]DEN9!$H$3:$J$173,2,FALSE),0)</f>
        <v>9</v>
      </c>
      <c r="U131" s="129"/>
      <c r="V131" s="129"/>
      <c r="W131" s="55"/>
    </row>
    <row r="132" spans="1:23" ht="15" thickBot="1" x14ac:dyDescent="0.25">
      <c r="A132" s="94" t="s">
        <v>161</v>
      </c>
      <c r="B132" s="184" t="s">
        <v>158</v>
      </c>
      <c r="C132" s="59"/>
      <c r="D132" s="59"/>
      <c r="E132" s="105">
        <f>IFERROR(VLOOKUP($B132,[4]NUM9!$H$3:$P$167,2,FALSE),0)</f>
        <v>1</v>
      </c>
      <c r="F132" s="105">
        <f>IFERROR(VLOOKUP($B132,[4]NUM9!$H$3:$P$167,3,FALSE),0)</f>
        <v>0</v>
      </c>
      <c r="G132" s="105">
        <f>IFERROR(VLOOKUP($B132,[4]NUM9!$H$3:$P$167,4,FALSE),0)</f>
        <v>2</v>
      </c>
      <c r="H132" s="105">
        <f>IFERROR(VLOOKUP($B132,[4]NUM9!$H$3:$P$167,5,FALSE),0)</f>
        <v>1</v>
      </c>
      <c r="I132" s="105">
        <f>IFERROR(VLOOKUP($B132,[4]NUM9!$H$3:$P$167,6,FALSE),0)</f>
        <v>0</v>
      </c>
      <c r="J132" s="105">
        <f>IFERROR(VLOOKUP($B132,[4]NUM9!$H$3:$P$167,7,FALSE),0)</f>
        <v>2</v>
      </c>
      <c r="K132" s="105">
        <f>IFERROR(VLOOKUP($B132,[4]NUM9!$H$3:$P$167,8,FALSE),0)</f>
        <v>1</v>
      </c>
      <c r="L132" s="99"/>
      <c r="M132" s="99"/>
      <c r="N132" s="99"/>
      <c r="O132" s="99"/>
      <c r="P132" s="73"/>
      <c r="Q132" s="52">
        <f t="shared" si="43"/>
        <v>7</v>
      </c>
      <c r="R132" s="6">
        <f>IFERROR(VLOOKUP($B132,[1]DEN9!$H$3:$J$158,2,FALSE),0)</f>
        <v>17</v>
      </c>
      <c r="S132" s="53">
        <f>IFERROR(VLOOKUP($B132,[1]DEN9!$H$3:$J$158,2,FALSE),0)</f>
        <v>17</v>
      </c>
      <c r="T132" s="52">
        <f>IFERROR(VLOOKUP($B132,[4]DEN9!$H$3:$J$173,2,FALSE),0)</f>
        <v>15</v>
      </c>
      <c r="U132" s="129"/>
      <c r="V132" s="129"/>
      <c r="W132" s="55"/>
    </row>
    <row r="133" spans="1:23" ht="15" thickBot="1" x14ac:dyDescent="0.25">
      <c r="A133" s="94" t="s">
        <v>161</v>
      </c>
      <c r="B133" s="184" t="s">
        <v>159</v>
      </c>
      <c r="C133" s="59"/>
      <c r="D133" s="59"/>
      <c r="E133" s="105">
        <f>IFERROR(VLOOKUP($B133,[4]NUM9!$H$3:$P$167,2,FALSE),0)</f>
        <v>1</v>
      </c>
      <c r="F133" s="105">
        <f>IFERROR(VLOOKUP($B133,[4]NUM9!$H$3:$P$167,3,FALSE),0)</f>
        <v>0</v>
      </c>
      <c r="G133" s="105">
        <f>IFERROR(VLOOKUP($B133,[4]NUM9!$H$3:$P$167,4,FALSE),0)</f>
        <v>0</v>
      </c>
      <c r="H133" s="105">
        <f>IFERROR(VLOOKUP($B133,[4]NUM9!$H$3:$P$167,5,FALSE),0)</f>
        <v>0</v>
      </c>
      <c r="I133" s="105">
        <f>IFERROR(VLOOKUP($B133,[4]NUM9!$H$3:$P$167,6,FALSE),0)</f>
        <v>0</v>
      </c>
      <c r="J133" s="105">
        <f>IFERROR(VLOOKUP($B133,[4]NUM9!$H$3:$P$167,7,FALSE),0)</f>
        <v>0</v>
      </c>
      <c r="K133" s="105">
        <f>IFERROR(VLOOKUP($B133,[4]NUM9!$H$3:$P$167,8,FALSE),0)</f>
        <v>0</v>
      </c>
      <c r="L133" s="99"/>
      <c r="M133" s="99"/>
      <c r="N133" s="99"/>
      <c r="O133" s="99"/>
      <c r="P133" s="73"/>
      <c r="Q133" s="52">
        <f t="shared" si="43"/>
        <v>1</v>
      </c>
      <c r="R133" s="6">
        <f>IFERROR(VLOOKUP($B133,[1]DEN9!$H$3:$J$158,2,FALSE),0)</f>
        <v>3</v>
      </c>
      <c r="S133" s="53">
        <f>IFERROR(VLOOKUP($B133,[1]DEN9!$H$3:$J$158,2,FALSE),0)</f>
        <v>3</v>
      </c>
      <c r="T133" s="52">
        <f>IFERROR(VLOOKUP($B133,[4]DEN9!$H$3:$J$173,2,FALSE),0)</f>
        <v>0</v>
      </c>
      <c r="U133" s="129"/>
      <c r="V133" s="129"/>
      <c r="W133" s="55"/>
    </row>
    <row r="134" spans="1:23" ht="15" thickBot="1" x14ac:dyDescent="0.25">
      <c r="A134" s="94" t="s">
        <v>161</v>
      </c>
      <c r="B134" s="184" t="s">
        <v>160</v>
      </c>
      <c r="C134" s="59"/>
      <c r="D134" s="59"/>
      <c r="E134" s="105">
        <f>IFERROR(VLOOKUP($B134,[4]NUM9!$H$3:$P$167,2,FALSE),0)</f>
        <v>0</v>
      </c>
      <c r="F134" s="105">
        <f>IFERROR(VLOOKUP($B134,[4]NUM9!$H$3:$P$167,3,FALSE),0)</f>
        <v>0</v>
      </c>
      <c r="G134" s="105">
        <f>IFERROR(VLOOKUP($B134,[4]NUM9!$H$3:$P$167,4,FALSE),0)</f>
        <v>0</v>
      </c>
      <c r="H134" s="105">
        <f>IFERROR(VLOOKUP($B134,[4]NUM9!$H$3:$P$167,5,FALSE),0)</f>
        <v>0</v>
      </c>
      <c r="I134" s="105">
        <f>IFERROR(VLOOKUP($B134,[4]NUM9!$H$3:$P$167,6,FALSE),0)</f>
        <v>0</v>
      </c>
      <c r="J134" s="105">
        <f>IFERROR(VLOOKUP($B134,[4]NUM9!$H$3:$P$167,7,FALSE),0)</f>
        <v>0</v>
      </c>
      <c r="K134" s="105">
        <f>IFERROR(VLOOKUP($B134,[4]NUM9!$H$3:$P$167,8,FALSE),0)</f>
        <v>0</v>
      </c>
      <c r="L134" s="99"/>
      <c r="M134" s="99"/>
      <c r="N134" s="99"/>
      <c r="O134" s="99"/>
      <c r="P134" s="73"/>
      <c r="Q134" s="52">
        <f t="shared" si="43"/>
        <v>0</v>
      </c>
      <c r="R134" s="6">
        <f>IFERROR(VLOOKUP($B134,[1]DEN9!$H$3:$J$158,2,FALSE),0)</f>
        <v>1</v>
      </c>
      <c r="S134" s="53">
        <f>IFERROR(VLOOKUP($B134,[1]DEN9!$H$3:$J$158,2,FALSE),0)</f>
        <v>1</v>
      </c>
      <c r="T134" s="52">
        <f>IFERROR(VLOOKUP($B134,[4]DEN9!$H$3:$J$173,2,FALSE),0)</f>
        <v>3</v>
      </c>
      <c r="U134" s="129"/>
      <c r="V134" s="129"/>
      <c r="W134" s="55"/>
    </row>
    <row r="135" spans="1:23" s="61" customFormat="1" ht="15" thickBot="1" x14ac:dyDescent="0.25">
      <c r="A135" s="351" t="s">
        <v>183</v>
      </c>
      <c r="B135" s="352"/>
      <c r="C135" s="276">
        <f>+D135/Metas!O71</f>
        <v>1.1373119099471731</v>
      </c>
      <c r="D135" s="275">
        <f>+Q135/T135</f>
        <v>0.5404157043879908</v>
      </c>
      <c r="E135" s="51">
        <f>SUM(E122:E134)</f>
        <v>39</v>
      </c>
      <c r="F135" s="51">
        <f t="shared" ref="F135:P135" si="44">SUM(F122:F134)</f>
        <v>26</v>
      </c>
      <c r="G135" s="51">
        <f t="shared" si="44"/>
        <v>42</v>
      </c>
      <c r="H135" s="51">
        <f t="shared" si="44"/>
        <v>28</v>
      </c>
      <c r="I135" s="51">
        <f t="shared" ref="I135:J135" si="45">SUM(I122:I134)</f>
        <v>31</v>
      </c>
      <c r="J135" s="51">
        <f t="shared" si="45"/>
        <v>37</v>
      </c>
      <c r="K135" s="51">
        <f t="shared" ref="K135" si="46">SUM(K122:K134)</f>
        <v>31</v>
      </c>
      <c r="L135" s="51">
        <f t="shared" si="44"/>
        <v>0</v>
      </c>
      <c r="M135" s="51">
        <f t="shared" si="44"/>
        <v>0</v>
      </c>
      <c r="N135" s="51">
        <f t="shared" si="44"/>
        <v>0</v>
      </c>
      <c r="O135" s="51">
        <f t="shared" si="44"/>
        <v>0</v>
      </c>
      <c r="P135" s="51">
        <f t="shared" si="44"/>
        <v>0</v>
      </c>
      <c r="Q135" s="77">
        <f t="shared" ref="Q135:W135" si="47">SUM(Q122:Q134)</f>
        <v>234</v>
      </c>
      <c r="R135" s="51">
        <f t="shared" si="47"/>
        <v>443</v>
      </c>
      <c r="S135" s="51">
        <f t="shared" si="47"/>
        <v>443</v>
      </c>
      <c r="T135" s="51">
        <f t="shared" si="47"/>
        <v>433</v>
      </c>
      <c r="U135" s="51">
        <f>SUM(U122:U134)</f>
        <v>0</v>
      </c>
      <c r="V135" s="51">
        <f t="shared" si="47"/>
        <v>0</v>
      </c>
      <c r="W135" s="51">
        <f t="shared" si="47"/>
        <v>0</v>
      </c>
    </row>
    <row r="136" spans="1:23" ht="15" thickBot="1" x14ac:dyDescent="0.25">
      <c r="A136" s="94" t="s">
        <v>166</v>
      </c>
      <c r="B136" s="184" t="s">
        <v>162</v>
      </c>
      <c r="C136" s="59"/>
      <c r="D136" s="59"/>
      <c r="E136" s="105">
        <f>IFERROR(VLOOKUP($B136,[4]NUM9!$H$3:$P$167,2,FALSE),0)</f>
        <v>9</v>
      </c>
      <c r="F136" s="105">
        <f>IFERROR(VLOOKUP($B136,[4]NUM9!$H$3:$P$167,3,FALSE),0)</f>
        <v>13</v>
      </c>
      <c r="G136" s="105">
        <f>IFERROR(VLOOKUP($B136,[4]NUM9!$H$3:$P$167,4,FALSE),0)</f>
        <v>18</v>
      </c>
      <c r="H136" s="105">
        <f>IFERROR(VLOOKUP($B136,[4]NUM9!$H$3:$P$167,5,FALSE),0)</f>
        <v>9</v>
      </c>
      <c r="I136" s="105">
        <f>IFERROR(VLOOKUP($B136,[4]NUM9!$H$3:$P$167,6,FALSE),0)</f>
        <v>9</v>
      </c>
      <c r="J136" s="105">
        <f>IFERROR(VLOOKUP($B136,[4]NUM9!$H$3:$P$167,7,FALSE),0)</f>
        <v>14</v>
      </c>
      <c r="K136" s="105">
        <f>IFERROR(VLOOKUP($B136,[4]NUM9!$H$3:$P$167,8,FALSE),0)</f>
        <v>12</v>
      </c>
      <c r="L136" s="99"/>
      <c r="M136" s="99"/>
      <c r="N136" s="99"/>
      <c r="O136" s="99"/>
      <c r="P136" s="73"/>
      <c r="Q136" s="52">
        <f>SUM(E136:P136)</f>
        <v>84</v>
      </c>
      <c r="R136" s="6">
        <f>IFERROR(VLOOKUP($B136,[1]DEN9!$H$3:$J$158,2,FALSE),0)</f>
        <v>166</v>
      </c>
      <c r="S136" s="53">
        <f>IFERROR(VLOOKUP($B136,[1]DEN9!$H$3:$J$158,2,FALSE),0)</f>
        <v>166</v>
      </c>
      <c r="T136" s="52">
        <f>IFERROR(VLOOKUP($B136,[4]DEN9!$H$3:$J$173,2,FALSE),0)</f>
        <v>149</v>
      </c>
      <c r="U136" s="129"/>
      <c r="V136" s="129"/>
      <c r="W136" s="55"/>
    </row>
    <row r="137" spans="1:23" ht="15" thickBot="1" x14ac:dyDescent="0.25">
      <c r="A137" s="94" t="s">
        <v>166</v>
      </c>
      <c r="B137" s="184" t="s">
        <v>163</v>
      </c>
      <c r="C137" s="59"/>
      <c r="D137" s="59"/>
      <c r="E137" s="105">
        <f>IFERROR(VLOOKUP($B137,[4]NUM9!$H$3:$P$167,2,FALSE),0)</f>
        <v>0</v>
      </c>
      <c r="F137" s="105">
        <f>IFERROR(VLOOKUP($B137,[4]NUM9!$H$3:$P$167,3,FALSE),0)</f>
        <v>0</v>
      </c>
      <c r="G137" s="105">
        <f>IFERROR(VLOOKUP($B137,[4]NUM9!$H$3:$P$167,4,FALSE),0)</f>
        <v>0</v>
      </c>
      <c r="H137" s="105">
        <f>IFERROR(VLOOKUP($B137,[4]NUM9!$H$3:$P$167,5,FALSE),0)</f>
        <v>0</v>
      </c>
      <c r="I137" s="105">
        <f>IFERROR(VLOOKUP($B137,[4]NUM9!$H$3:$P$167,6,FALSE),0)</f>
        <v>0</v>
      </c>
      <c r="J137" s="105">
        <f>IFERROR(VLOOKUP($B137,[4]NUM9!$H$3:$P$167,7,FALSE),0)</f>
        <v>0</v>
      </c>
      <c r="K137" s="105">
        <f>IFERROR(VLOOKUP($B137,[4]NUM9!$H$3:$P$167,8,FALSE),0)</f>
        <v>0</v>
      </c>
      <c r="L137" s="99"/>
      <c r="M137" s="99"/>
      <c r="N137" s="99"/>
      <c r="O137" s="99"/>
      <c r="P137" s="73"/>
      <c r="Q137" s="52">
        <f>SUM(E137:P137)</f>
        <v>0</v>
      </c>
      <c r="R137" s="6">
        <f>IFERROR(VLOOKUP($B137,[1]DEN9!$H$3:$J$158,2,FALSE),0)</f>
        <v>4</v>
      </c>
      <c r="S137" s="53">
        <f>IFERROR(VLOOKUP($B137,[1]DEN9!$H$3:$J$158,2,FALSE),0)</f>
        <v>4</v>
      </c>
      <c r="T137" s="52">
        <f>IFERROR(VLOOKUP($B137,[4]DEN9!$H$3:$J$173,2,FALSE),0)</f>
        <v>4</v>
      </c>
      <c r="U137" s="129"/>
      <c r="V137" s="129"/>
      <c r="W137" s="55"/>
    </row>
    <row r="138" spans="1:23" ht="15" thickBot="1" x14ac:dyDescent="0.25">
      <c r="A138" s="94" t="s">
        <v>166</v>
      </c>
      <c r="B138" s="184" t="s">
        <v>164</v>
      </c>
      <c r="C138" s="59"/>
      <c r="D138" s="59"/>
      <c r="E138" s="105">
        <f>IFERROR(VLOOKUP($B138,[4]NUM9!$H$3:$P$167,2,FALSE),0)</f>
        <v>0</v>
      </c>
      <c r="F138" s="105">
        <f>IFERROR(VLOOKUP($B138,[4]NUM9!$H$3:$P$167,3,FALSE),0)</f>
        <v>0</v>
      </c>
      <c r="G138" s="105">
        <f>IFERROR(VLOOKUP($B138,[4]NUM9!$H$3:$P$167,4,FALSE),0)</f>
        <v>0</v>
      </c>
      <c r="H138" s="105">
        <f>IFERROR(VLOOKUP($B138,[4]NUM9!$H$3:$P$167,5,FALSE),0)</f>
        <v>0</v>
      </c>
      <c r="I138" s="105">
        <f>IFERROR(VLOOKUP($B138,[4]NUM9!$H$3:$P$167,6,FALSE),0)</f>
        <v>0</v>
      </c>
      <c r="J138" s="105">
        <f>IFERROR(VLOOKUP($B138,[4]NUM9!$H$3:$P$167,7,FALSE),0)</f>
        <v>0</v>
      </c>
      <c r="K138" s="105">
        <f>IFERROR(VLOOKUP($B138,[4]NUM9!$H$3:$P$167,8,FALSE),0)</f>
        <v>0</v>
      </c>
      <c r="L138" s="73"/>
      <c r="M138" s="73"/>
      <c r="N138" s="73"/>
      <c r="O138" s="73"/>
      <c r="P138" s="73"/>
      <c r="Q138" s="52">
        <f>SUM(E138:P138)</f>
        <v>0</v>
      </c>
      <c r="R138" s="6">
        <f>IFERROR(VLOOKUP($B138,[1]DEN9!$H$3:$J$158,2,FALSE),0)</f>
        <v>0</v>
      </c>
      <c r="S138" s="53">
        <f>IFERROR(VLOOKUP($B138,[1]DEN9!$H$3:$J$158,2,FALSE),0)</f>
        <v>0</v>
      </c>
      <c r="T138" s="52">
        <f>IFERROR(VLOOKUP($B138,[4]DEN9!$H$3:$J$173,2,FALSE),0)</f>
        <v>0</v>
      </c>
      <c r="U138" s="129"/>
      <c r="V138" s="129"/>
      <c r="W138" s="55"/>
    </row>
    <row r="139" spans="1:23" ht="15" thickBot="1" x14ac:dyDescent="0.25">
      <c r="A139" s="94" t="s">
        <v>166</v>
      </c>
      <c r="B139" s="184" t="s">
        <v>165</v>
      </c>
      <c r="C139" s="59"/>
      <c r="D139" s="59"/>
      <c r="E139" s="105">
        <f>IFERROR(VLOOKUP($B139,[4]NUM9!$H$3:$P$167,2,FALSE),0)</f>
        <v>0</v>
      </c>
      <c r="F139" s="105">
        <f>IFERROR(VLOOKUP($B139,[4]NUM9!$H$3:$P$167,3,FALSE),0)</f>
        <v>0</v>
      </c>
      <c r="G139" s="105">
        <f>IFERROR(VLOOKUP($B139,[4]NUM9!$H$3:$P$167,4,FALSE),0)</f>
        <v>0</v>
      </c>
      <c r="H139" s="105">
        <f>IFERROR(VLOOKUP($B139,[4]NUM9!$H$3:$P$167,5,FALSE),0)</f>
        <v>0</v>
      </c>
      <c r="I139" s="105">
        <f>IFERROR(VLOOKUP($B139,[4]NUM9!$H$3:$P$167,6,FALSE),0)</f>
        <v>0</v>
      </c>
      <c r="J139" s="105">
        <f>IFERROR(VLOOKUP($B139,[4]NUM9!$H$3:$P$167,7,FALSE),0)</f>
        <v>1</v>
      </c>
      <c r="K139" s="105">
        <f>IFERROR(VLOOKUP($B139,[4]NUM9!$H$3:$P$167,8,FALSE),0)</f>
        <v>0</v>
      </c>
      <c r="L139" s="73"/>
      <c r="M139" s="73"/>
      <c r="N139" s="73"/>
      <c r="O139" s="73"/>
      <c r="P139" s="73"/>
      <c r="Q139" s="52">
        <f>SUM(E139:P139)</f>
        <v>1</v>
      </c>
      <c r="R139" s="6">
        <f>IFERROR(VLOOKUP($B139,[1]DEN9!$H$3:$J$158,2,FALSE),0)</f>
        <v>1</v>
      </c>
      <c r="S139" s="53">
        <f>IFERROR(VLOOKUP($B139,[1]DEN9!$H$3:$J$158,2,FALSE),0)</f>
        <v>1</v>
      </c>
      <c r="T139" s="52">
        <f>IFERROR(VLOOKUP($B139,[4]DEN9!$H$3:$J$173,2,FALSE),0)</f>
        <v>2</v>
      </c>
      <c r="U139" s="129"/>
      <c r="V139" s="129"/>
      <c r="W139" s="55"/>
    </row>
    <row r="140" spans="1:23" s="61" customFormat="1" ht="15" thickBot="1" x14ac:dyDescent="0.25">
      <c r="A140" s="351" t="s">
        <v>184</v>
      </c>
      <c r="B140" s="352"/>
      <c r="C140" s="276">
        <f>+D140/Metas!O73</f>
        <v>1.1534341149863112</v>
      </c>
      <c r="D140" s="275">
        <f>+Q140/T140</f>
        <v>0.54838709677419351</v>
      </c>
      <c r="E140" s="51">
        <f>SUM(E136:E139)</f>
        <v>9</v>
      </c>
      <c r="F140" s="51">
        <f t="shared" ref="F140:P140" si="48">SUM(F136:F139)</f>
        <v>13</v>
      </c>
      <c r="G140" s="51">
        <f t="shared" si="48"/>
        <v>18</v>
      </c>
      <c r="H140" s="51">
        <f t="shared" si="48"/>
        <v>9</v>
      </c>
      <c r="I140" s="51">
        <f t="shared" ref="I140:J140" si="49">SUM(I136:I139)</f>
        <v>9</v>
      </c>
      <c r="J140" s="51">
        <f t="shared" si="49"/>
        <v>15</v>
      </c>
      <c r="K140" s="51">
        <f t="shared" ref="K140" si="50">SUM(K136:K139)</f>
        <v>12</v>
      </c>
      <c r="L140" s="51">
        <f t="shared" si="48"/>
        <v>0</v>
      </c>
      <c r="M140" s="51">
        <f t="shared" si="48"/>
        <v>0</v>
      </c>
      <c r="N140" s="51">
        <f t="shared" si="48"/>
        <v>0</v>
      </c>
      <c r="O140" s="51">
        <f t="shared" si="48"/>
        <v>0</v>
      </c>
      <c r="P140" s="51">
        <f t="shared" si="48"/>
        <v>0</v>
      </c>
      <c r="Q140" s="77">
        <f t="shared" ref="Q140:W140" si="51">SUM(Q136:Q139)</f>
        <v>85</v>
      </c>
      <c r="R140" s="51">
        <f t="shared" si="51"/>
        <v>171</v>
      </c>
      <c r="S140" s="51">
        <f t="shared" si="51"/>
        <v>171</v>
      </c>
      <c r="T140" s="51">
        <f t="shared" si="51"/>
        <v>155</v>
      </c>
      <c r="U140" s="51">
        <f>SUM(U136:U139)</f>
        <v>0</v>
      </c>
      <c r="V140" s="51">
        <f t="shared" si="51"/>
        <v>0</v>
      </c>
      <c r="W140" s="51">
        <f t="shared" si="51"/>
        <v>0</v>
      </c>
    </row>
    <row r="141" spans="1:23" ht="15" thickBot="1" x14ac:dyDescent="0.25">
      <c r="A141" s="94" t="s">
        <v>174</v>
      </c>
      <c r="B141" s="184" t="s">
        <v>167</v>
      </c>
      <c r="C141" s="59"/>
      <c r="D141" s="59"/>
      <c r="E141" s="105">
        <f>IFERROR(VLOOKUP($B141,[4]NUM9!$H$3:$P$167,2,FALSE),0)</f>
        <v>0</v>
      </c>
      <c r="F141" s="105">
        <f>IFERROR(VLOOKUP($B141,[4]NUM9!$H$3:$P$167,3,FALSE),0)</f>
        <v>0</v>
      </c>
      <c r="G141" s="105">
        <f>IFERROR(VLOOKUP($B141,[4]NUM9!$H$3:$P$167,4,FALSE),0)</f>
        <v>0</v>
      </c>
      <c r="H141" s="105">
        <f>IFERROR(VLOOKUP($B141,[4]NUM9!$H$3:$P$167,5,FALSE),0)</f>
        <v>4</v>
      </c>
      <c r="I141" s="105">
        <f>IFERROR(VLOOKUP($B141,[4]NUM9!$H$3:$P$167,6,FALSE),0)</f>
        <v>0</v>
      </c>
      <c r="J141" s="105">
        <f>IFERROR(VLOOKUP($B141,[4]NUM9!$H$3:$P$167,7,FALSE),0)</f>
        <v>1</v>
      </c>
      <c r="K141" s="105">
        <f>IFERROR(VLOOKUP($B141,[4]NUM9!$H$3:$P$167,8,FALSE),0)</f>
        <v>0</v>
      </c>
      <c r="L141" s="99"/>
      <c r="M141" s="99"/>
      <c r="N141" s="99"/>
      <c r="O141" s="99"/>
      <c r="P141" s="73"/>
      <c r="Q141" s="52">
        <f t="shared" ref="Q141:Q147" si="52">SUM(E141:P141)</f>
        <v>5</v>
      </c>
      <c r="R141" s="6">
        <f>IFERROR(VLOOKUP($B141,[1]DEN9!$H$3:$J$158,2,FALSE),0)</f>
        <v>17</v>
      </c>
      <c r="S141" s="53">
        <f>IFERROR(VLOOKUP($B141,[1]DEN9!$H$3:$J$158,2,FALSE),0)</f>
        <v>17</v>
      </c>
      <c r="T141" s="52">
        <f>IFERROR(VLOOKUP($B141,[4]DEN9!$H$3:$J$173,2,FALSE),0)</f>
        <v>16</v>
      </c>
      <c r="U141" s="129"/>
      <c r="V141" s="129"/>
      <c r="W141" s="55"/>
    </row>
    <row r="142" spans="1:23" ht="15" thickBot="1" x14ac:dyDescent="0.25">
      <c r="A142" s="94" t="s">
        <v>174</v>
      </c>
      <c r="B142" s="184" t="s">
        <v>168</v>
      </c>
      <c r="C142" s="59"/>
      <c r="D142" s="59"/>
      <c r="E142" s="105">
        <f>IFERROR(VLOOKUP($B142,[4]NUM9!$H$3:$P$167,2,FALSE),0)</f>
        <v>0</v>
      </c>
      <c r="F142" s="105">
        <f>IFERROR(VLOOKUP($B142,[4]NUM9!$H$3:$P$167,3,FALSE),0)</f>
        <v>0</v>
      </c>
      <c r="G142" s="105">
        <f>IFERROR(VLOOKUP($B142,[4]NUM9!$H$3:$P$167,4,FALSE),0)</f>
        <v>1</v>
      </c>
      <c r="H142" s="105">
        <f>IFERROR(VLOOKUP($B142,[4]NUM9!$H$3:$P$167,5,FALSE),0)</f>
        <v>0</v>
      </c>
      <c r="I142" s="105">
        <f>IFERROR(VLOOKUP($B142,[4]NUM9!$H$3:$P$167,6,FALSE),0)</f>
        <v>0</v>
      </c>
      <c r="J142" s="105">
        <f>IFERROR(VLOOKUP($B142,[4]NUM9!$H$3:$P$167,7,FALSE),0)</f>
        <v>1</v>
      </c>
      <c r="K142" s="105">
        <f>IFERROR(VLOOKUP($B142,[4]NUM9!$H$3:$P$167,8,FALSE),0)</f>
        <v>0</v>
      </c>
      <c r="L142" s="99"/>
      <c r="M142" s="99"/>
      <c r="N142" s="99"/>
      <c r="O142" s="99"/>
      <c r="P142" s="73"/>
      <c r="Q142" s="52">
        <f t="shared" si="52"/>
        <v>2</v>
      </c>
      <c r="R142" s="6">
        <f>IFERROR(VLOOKUP($B142,[1]DEN9!$H$3:$J$158,2,FALSE),0)</f>
        <v>2</v>
      </c>
      <c r="S142" s="53">
        <f>IFERROR(VLOOKUP($B142,[1]DEN9!$H$3:$J$158,2,FALSE),0)</f>
        <v>2</v>
      </c>
      <c r="T142" s="52">
        <f>IFERROR(VLOOKUP($B142,[4]DEN9!$H$3:$J$173,2,FALSE),0)</f>
        <v>2</v>
      </c>
      <c r="U142" s="129"/>
      <c r="V142" s="129"/>
      <c r="W142" s="55"/>
    </row>
    <row r="143" spans="1:23" ht="15" thickBot="1" x14ac:dyDescent="0.25">
      <c r="A143" s="94" t="s">
        <v>174</v>
      </c>
      <c r="B143" s="184" t="s">
        <v>169</v>
      </c>
      <c r="C143" s="59"/>
      <c r="D143" s="59"/>
      <c r="E143" s="105">
        <f>IFERROR(VLOOKUP($B143,[4]NUM9!$H$3:$P$167,2,FALSE),0)</f>
        <v>0</v>
      </c>
      <c r="F143" s="105">
        <f>IFERROR(VLOOKUP($B143,[4]NUM9!$H$3:$P$167,3,FALSE),0)</f>
        <v>0</v>
      </c>
      <c r="G143" s="105">
        <f>IFERROR(VLOOKUP($B143,[4]NUM9!$H$3:$P$167,4,FALSE),0)</f>
        <v>1</v>
      </c>
      <c r="H143" s="105">
        <f>IFERROR(VLOOKUP($B143,[4]NUM9!$H$3:$P$167,5,FALSE),0)</f>
        <v>1</v>
      </c>
      <c r="I143" s="105">
        <f>IFERROR(VLOOKUP($B143,[4]NUM9!$H$3:$P$167,6,FALSE),0)</f>
        <v>0</v>
      </c>
      <c r="J143" s="105">
        <f>IFERROR(VLOOKUP($B143,[4]NUM9!$H$3:$P$167,7,FALSE),0)</f>
        <v>0</v>
      </c>
      <c r="K143" s="105">
        <f>IFERROR(VLOOKUP($B143,[4]NUM9!$H$3:$P$167,8,FALSE),0)</f>
        <v>0</v>
      </c>
      <c r="L143" s="99"/>
      <c r="M143" s="99"/>
      <c r="N143" s="99"/>
      <c r="O143" s="99"/>
      <c r="P143" s="73"/>
      <c r="Q143" s="52">
        <f t="shared" si="52"/>
        <v>2</v>
      </c>
      <c r="R143" s="6">
        <f>IFERROR(VLOOKUP($B143,[1]DEN9!$H$3:$J$158,2,FALSE),0)</f>
        <v>2</v>
      </c>
      <c r="S143" s="53">
        <f>IFERROR(VLOOKUP($B143,[1]DEN9!$H$3:$J$158,2,FALSE),0)</f>
        <v>2</v>
      </c>
      <c r="T143" s="52">
        <f>IFERROR(VLOOKUP($B143,[4]DEN9!$H$3:$J$173,2,FALSE),0)</f>
        <v>5</v>
      </c>
      <c r="U143" s="129"/>
      <c r="V143" s="129"/>
      <c r="W143" s="55"/>
    </row>
    <row r="144" spans="1:23" ht="15" thickBot="1" x14ac:dyDescent="0.25">
      <c r="A144" s="94" t="s">
        <v>174</v>
      </c>
      <c r="B144" s="184" t="s">
        <v>170</v>
      </c>
      <c r="C144" s="59"/>
      <c r="D144" s="59"/>
      <c r="E144" s="105">
        <f>IFERROR(VLOOKUP($B144,[4]NUM9!$H$3:$P$167,2,FALSE),0)</f>
        <v>0</v>
      </c>
      <c r="F144" s="105">
        <f>IFERROR(VLOOKUP($B144,[4]NUM9!$H$3:$P$167,3,FALSE),0)</f>
        <v>0</v>
      </c>
      <c r="G144" s="105">
        <f>IFERROR(VLOOKUP($B144,[4]NUM9!$H$3:$P$167,4,FALSE),0)</f>
        <v>1</v>
      </c>
      <c r="H144" s="105">
        <f>IFERROR(VLOOKUP($B144,[4]NUM9!$H$3:$P$167,5,FALSE),0)</f>
        <v>1</v>
      </c>
      <c r="I144" s="105">
        <f>IFERROR(VLOOKUP($B144,[4]NUM9!$H$3:$P$167,6,FALSE),0)</f>
        <v>0</v>
      </c>
      <c r="J144" s="105">
        <f>IFERROR(VLOOKUP($B144,[4]NUM9!$H$3:$P$167,7,FALSE),0)</f>
        <v>0</v>
      </c>
      <c r="K144" s="105">
        <f>IFERROR(VLOOKUP($B144,[4]NUM9!$H$3:$P$167,8,FALSE),0)</f>
        <v>0</v>
      </c>
      <c r="L144" s="99"/>
      <c r="M144" s="99"/>
      <c r="N144" s="99"/>
      <c r="O144" s="99"/>
      <c r="P144" s="73"/>
      <c r="Q144" s="52">
        <f t="shared" si="52"/>
        <v>2</v>
      </c>
      <c r="R144" s="6">
        <f>IFERROR(VLOOKUP($B144,[1]DEN9!$H$3:$J$158,2,FALSE),0)</f>
        <v>3</v>
      </c>
      <c r="S144" s="53">
        <f>IFERROR(VLOOKUP($B144,[1]DEN9!$H$3:$J$158,2,FALSE),0)</f>
        <v>3</v>
      </c>
      <c r="T144" s="52">
        <f>IFERROR(VLOOKUP($B144,[4]DEN9!$H$3:$J$173,2,FALSE),0)</f>
        <v>3</v>
      </c>
      <c r="U144" s="129"/>
      <c r="V144" s="129"/>
      <c r="W144" s="55"/>
    </row>
    <row r="145" spans="1:23" ht="15" thickBot="1" x14ac:dyDescent="0.25">
      <c r="A145" s="94" t="s">
        <v>174</v>
      </c>
      <c r="B145" s="184" t="s">
        <v>171</v>
      </c>
      <c r="C145" s="59"/>
      <c r="D145" s="59"/>
      <c r="E145" s="105">
        <f>IFERROR(VLOOKUP($B145,[4]NUM9!$H$3:$P$167,2,FALSE),0)</f>
        <v>0</v>
      </c>
      <c r="F145" s="105">
        <f>IFERROR(VLOOKUP($B145,[4]NUM9!$H$3:$P$167,3,FALSE),0)</f>
        <v>0</v>
      </c>
      <c r="G145" s="105">
        <f>IFERROR(VLOOKUP($B145,[4]NUM9!$H$3:$P$167,4,FALSE),0)</f>
        <v>0</v>
      </c>
      <c r="H145" s="105">
        <f>IFERROR(VLOOKUP($B145,[4]NUM9!$H$3:$P$167,5,FALSE),0)</f>
        <v>1</v>
      </c>
      <c r="I145" s="105">
        <f>IFERROR(VLOOKUP($B145,[4]NUM9!$H$3:$P$167,6,FALSE),0)</f>
        <v>0</v>
      </c>
      <c r="J145" s="105">
        <f>IFERROR(VLOOKUP($B145,[4]NUM9!$H$3:$P$167,7,FALSE),0)</f>
        <v>0</v>
      </c>
      <c r="K145" s="105">
        <f>IFERROR(VLOOKUP($B145,[4]NUM9!$H$3:$P$167,8,FALSE),0)</f>
        <v>0</v>
      </c>
      <c r="L145" s="99"/>
      <c r="M145" s="99"/>
      <c r="N145" s="99"/>
      <c r="O145" s="99"/>
      <c r="P145" s="73"/>
      <c r="Q145" s="52">
        <f t="shared" si="52"/>
        <v>1</v>
      </c>
      <c r="R145" s="6">
        <f>IFERROR(VLOOKUP($B145,[1]DEN9!$H$3:$J$158,2,FALSE),0)</f>
        <v>6</v>
      </c>
      <c r="S145" s="53">
        <f>IFERROR(VLOOKUP($B145,[1]DEN9!$H$3:$J$158,2,FALSE),0)</f>
        <v>6</v>
      </c>
      <c r="T145" s="52">
        <f>IFERROR(VLOOKUP($B145,[4]DEN9!$H$3:$J$173,2,FALSE),0)</f>
        <v>8</v>
      </c>
      <c r="U145" s="129"/>
      <c r="V145" s="129"/>
      <c r="W145" s="55"/>
    </row>
    <row r="146" spans="1:23" ht="15" thickBot="1" x14ac:dyDescent="0.25">
      <c r="A146" s="94" t="s">
        <v>174</v>
      </c>
      <c r="B146" s="184" t="s">
        <v>172</v>
      </c>
      <c r="C146" s="59"/>
      <c r="D146" s="59"/>
      <c r="E146" s="105">
        <f>IFERROR(VLOOKUP($B146,[4]NUM9!$H$3:$P$167,2,FALSE),0)</f>
        <v>0</v>
      </c>
      <c r="F146" s="105">
        <f>IFERROR(VLOOKUP($B146,[4]NUM9!$H$3:$P$167,3,FALSE),0)</f>
        <v>0</v>
      </c>
      <c r="G146" s="105">
        <f>IFERROR(VLOOKUP($B146,[4]NUM9!$H$3:$P$167,4,FALSE),0)</f>
        <v>4</v>
      </c>
      <c r="H146" s="105">
        <f>IFERROR(VLOOKUP($B146,[4]NUM9!$H$3:$P$167,5,FALSE),0)</f>
        <v>1</v>
      </c>
      <c r="I146" s="105">
        <f>IFERROR(VLOOKUP($B146,[4]NUM9!$H$3:$P$167,6,FALSE),0)</f>
        <v>0</v>
      </c>
      <c r="J146" s="105">
        <f>IFERROR(VLOOKUP($B146,[4]NUM9!$H$3:$P$167,7,FALSE),0)</f>
        <v>0</v>
      </c>
      <c r="K146" s="105">
        <f>IFERROR(VLOOKUP($B146,[4]NUM9!$H$3:$P$167,8,FALSE),0)</f>
        <v>0</v>
      </c>
      <c r="L146" s="99"/>
      <c r="M146" s="99"/>
      <c r="N146" s="99"/>
      <c r="O146" s="99"/>
      <c r="P146" s="73"/>
      <c r="Q146" s="52">
        <f t="shared" si="52"/>
        <v>5</v>
      </c>
      <c r="R146" s="6">
        <f>IFERROR(VLOOKUP($B146,[1]DEN9!$H$3:$J$158,2,FALSE),0)</f>
        <v>5</v>
      </c>
      <c r="S146" s="53">
        <f>IFERROR(VLOOKUP($B146,[1]DEN9!$H$3:$J$158,2,FALSE),0)</f>
        <v>5</v>
      </c>
      <c r="T146" s="52">
        <f>IFERROR(VLOOKUP($B146,[4]DEN9!$H$3:$J$173,2,FALSE),0)</f>
        <v>5</v>
      </c>
      <c r="U146" s="129"/>
      <c r="V146" s="129"/>
      <c r="W146" s="55"/>
    </row>
    <row r="147" spans="1:23" ht="15" thickBot="1" x14ac:dyDescent="0.25">
      <c r="A147" s="94" t="s">
        <v>174</v>
      </c>
      <c r="B147" s="184" t="s">
        <v>173</v>
      </c>
      <c r="C147" s="59"/>
      <c r="D147" s="59"/>
      <c r="E147" s="105">
        <f>IFERROR(VLOOKUP($B147,[4]NUM9!$H$3:$P$167,2,FALSE),0)</f>
        <v>0</v>
      </c>
      <c r="F147" s="105">
        <f>IFERROR(VLOOKUP($B147,[4]NUM9!$H$3:$P$167,3,FALSE),0)</f>
        <v>0</v>
      </c>
      <c r="G147" s="105">
        <f>IFERROR(VLOOKUP($B147,[4]NUM9!$H$3:$P$167,4,FALSE),0)</f>
        <v>0</v>
      </c>
      <c r="H147" s="105">
        <f>IFERROR(VLOOKUP($B147,[4]NUM9!$H$3:$P$167,5,FALSE),0)</f>
        <v>0</v>
      </c>
      <c r="I147" s="105">
        <f>IFERROR(VLOOKUP($B147,[4]NUM9!$H$3:$P$167,6,FALSE),0)</f>
        <v>0</v>
      </c>
      <c r="J147" s="105">
        <f>IFERROR(VLOOKUP($B147,[4]NUM9!$H$3:$P$167,7,FALSE),0)</f>
        <v>2</v>
      </c>
      <c r="K147" s="105">
        <f>IFERROR(VLOOKUP($B147,[4]NUM9!$H$3:$P$167,8,FALSE),0)</f>
        <v>0</v>
      </c>
      <c r="L147" s="99"/>
      <c r="M147" s="99"/>
      <c r="N147" s="99"/>
      <c r="O147" s="99"/>
      <c r="P147" s="73"/>
      <c r="Q147" s="52">
        <f t="shared" si="52"/>
        <v>2</v>
      </c>
      <c r="R147" s="6">
        <f>IFERROR(VLOOKUP($B147,[1]DEN9!$H$3:$J$158,2,FALSE),0)</f>
        <v>2</v>
      </c>
      <c r="S147" s="53">
        <f>IFERROR(VLOOKUP($B147,[1]DEN9!$H$3:$J$158,2,FALSE),0)</f>
        <v>2</v>
      </c>
      <c r="T147" s="52">
        <f>IFERROR(VLOOKUP($B147,[4]DEN9!$H$3:$J$173,2,FALSE),0)</f>
        <v>5</v>
      </c>
      <c r="U147" s="129"/>
      <c r="V147" s="129"/>
      <c r="W147" s="55"/>
    </row>
    <row r="148" spans="1:23" s="61" customFormat="1" ht="15" thickBot="1" x14ac:dyDescent="0.25">
      <c r="A148" s="351" t="s">
        <v>185</v>
      </c>
      <c r="B148" s="352"/>
      <c r="C148" s="276">
        <f>+D148/Metas!O74</f>
        <v>0.90779958677685946</v>
      </c>
      <c r="D148" s="275">
        <f>+Q148/T148</f>
        <v>0.43181818181818182</v>
      </c>
      <c r="E148" s="51">
        <f>SUM(E141:E147)</f>
        <v>0</v>
      </c>
      <c r="F148" s="51">
        <f t="shared" ref="F148:P148" si="53">SUM(F141:F147)</f>
        <v>0</v>
      </c>
      <c r="G148" s="51">
        <f t="shared" si="53"/>
        <v>7</v>
      </c>
      <c r="H148" s="51">
        <f t="shared" si="53"/>
        <v>8</v>
      </c>
      <c r="I148" s="51">
        <f t="shared" ref="I148:J148" si="54">SUM(I141:I147)</f>
        <v>0</v>
      </c>
      <c r="J148" s="51">
        <f t="shared" si="54"/>
        <v>4</v>
      </c>
      <c r="K148" s="51">
        <f t="shared" ref="K148" si="55">SUM(K141:K147)</f>
        <v>0</v>
      </c>
      <c r="L148" s="51">
        <f t="shared" si="53"/>
        <v>0</v>
      </c>
      <c r="M148" s="51">
        <f t="shared" si="53"/>
        <v>0</v>
      </c>
      <c r="N148" s="51">
        <f t="shared" si="53"/>
        <v>0</v>
      </c>
      <c r="O148" s="51">
        <f t="shared" si="53"/>
        <v>0</v>
      </c>
      <c r="P148" s="51">
        <f t="shared" si="53"/>
        <v>0</v>
      </c>
      <c r="Q148" s="77">
        <f t="shared" ref="Q148:W148" si="56">SUM(Q141:Q147)</f>
        <v>19</v>
      </c>
      <c r="R148" s="51">
        <f t="shared" si="56"/>
        <v>37</v>
      </c>
      <c r="S148" s="51">
        <f t="shared" si="56"/>
        <v>37</v>
      </c>
      <c r="T148" s="51">
        <f t="shared" si="56"/>
        <v>44</v>
      </c>
      <c r="U148" s="51">
        <f t="shared" si="56"/>
        <v>0</v>
      </c>
      <c r="V148" s="51">
        <f t="shared" si="56"/>
        <v>0</v>
      </c>
      <c r="W148" s="51">
        <f t="shared" si="56"/>
        <v>0</v>
      </c>
    </row>
    <row r="149" spans="1:23" x14ac:dyDescent="0.2">
      <c r="B149" s="112" t="s">
        <v>190</v>
      </c>
      <c r="C149" s="68"/>
      <c r="D149" s="226"/>
      <c r="E149" s="73">
        <f t="shared" ref="E149:W149" si="57">+E25+E37+E48+E62+E73+E79+E90+E108+E121+E135+E140+E148</f>
        <v>518</v>
      </c>
      <c r="F149" s="73">
        <f t="shared" si="57"/>
        <v>546</v>
      </c>
      <c r="G149" s="73">
        <f t="shared" si="57"/>
        <v>659</v>
      </c>
      <c r="H149" s="73">
        <f t="shared" si="57"/>
        <v>546</v>
      </c>
      <c r="I149" s="73">
        <f t="shared" ref="I149:J149" si="58">+I25+I37+I48+I62+I73+I79+I90+I108+I121+I135+I140+I148</f>
        <v>543</v>
      </c>
      <c r="J149" s="73">
        <f t="shared" si="58"/>
        <v>577</v>
      </c>
      <c r="K149" s="73">
        <f t="shared" ref="K149" si="59">+K25+K37+K48+K62+K73+K79+K90+K108+K121+K135+K140+K148</f>
        <v>574</v>
      </c>
      <c r="L149" s="73">
        <f t="shared" si="57"/>
        <v>0</v>
      </c>
      <c r="M149" s="73">
        <f t="shared" si="57"/>
        <v>0</v>
      </c>
      <c r="N149" s="73">
        <f t="shared" si="57"/>
        <v>0</v>
      </c>
      <c r="O149" s="73">
        <f t="shared" si="57"/>
        <v>0</v>
      </c>
      <c r="P149" s="73">
        <f t="shared" si="57"/>
        <v>0</v>
      </c>
      <c r="Q149" s="73">
        <f>+Q25+Q37+Q48+Q62+Q73+Q79+Q90+Q108+Q121+Q135+Q140+Q148</f>
        <v>3963</v>
      </c>
      <c r="R149" s="73">
        <f t="shared" si="57"/>
        <v>7111</v>
      </c>
      <c r="S149" s="73">
        <f>+S25+S37+S48+S62+S73+S79+S90+S108+S121+S135+S140+S148</f>
        <v>7111</v>
      </c>
      <c r="T149" s="73">
        <f>+T25+T37+T48+T62+T73+T79+T90+T108+T121+T135+T140+T148</f>
        <v>7089</v>
      </c>
      <c r="U149" s="75">
        <f t="shared" si="57"/>
        <v>0</v>
      </c>
      <c r="V149" s="73">
        <f t="shared" si="57"/>
        <v>0</v>
      </c>
      <c r="W149" s="73">
        <f t="shared" si="57"/>
        <v>0</v>
      </c>
    </row>
    <row r="150" spans="1:23" x14ac:dyDescent="0.2">
      <c r="C150" s="69"/>
      <c r="D150" s="84"/>
    </row>
  </sheetData>
  <mergeCells count="21">
    <mergeCell ref="A1:A10"/>
    <mergeCell ref="A135:B135"/>
    <mergeCell ref="A121:B121"/>
    <mergeCell ref="A140:B140"/>
    <mergeCell ref="A108:B108"/>
    <mergeCell ref="A90:B90"/>
    <mergeCell ref="A25:B25"/>
    <mergeCell ref="A37:B37"/>
    <mergeCell ref="A148:B148"/>
    <mergeCell ref="A48:B48"/>
    <mergeCell ref="A62:B62"/>
    <mergeCell ref="A73:B73"/>
    <mergeCell ref="A79:B79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E12" sqref="E12:J12"/>
    </sheetView>
  </sheetViews>
  <sheetFormatPr baseColWidth="10" defaultRowHeight="14.25" x14ac:dyDescent="0.2"/>
  <cols>
    <col min="1" max="1" width="24.28515625" style="94" bestFit="1" customWidth="1"/>
    <col min="2" max="2" width="36.7109375" style="94" bestFit="1" customWidth="1"/>
    <col min="3" max="3" width="14.42578125" style="58" customWidth="1"/>
    <col min="4" max="4" width="14.140625" style="58" customWidth="1"/>
    <col min="5" max="6" width="8.42578125" style="71" bestFit="1" customWidth="1"/>
    <col min="7" max="8" width="9.7109375" style="58" bestFit="1" customWidth="1"/>
    <col min="9" max="10" width="9.7109375" style="58" customWidth="1"/>
    <col min="11" max="16" width="9.7109375" style="58" bestFit="1" customWidth="1"/>
    <col min="17" max="17" width="11.7109375" style="58" bestFit="1" customWidth="1"/>
    <col min="18" max="16384" width="11.42578125" style="58"/>
  </cols>
  <sheetData>
    <row r="1" spans="1:19" s="137" customFormat="1" ht="73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368" t="s">
        <v>296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70"/>
    </row>
    <row r="2" spans="1:19" s="137" customFormat="1" ht="15" customHeight="1" thickTop="1" x14ac:dyDescent="0.2">
      <c r="A2" s="354"/>
      <c r="B2" s="356"/>
      <c r="C2" s="323"/>
      <c r="D2" s="349"/>
      <c r="E2" s="391" t="s">
        <v>2</v>
      </c>
      <c r="F2" s="387"/>
      <c r="G2" s="387"/>
      <c r="H2" s="387"/>
      <c r="I2" s="387"/>
      <c r="J2" s="387"/>
      <c r="K2" s="387"/>
      <c r="L2" s="387"/>
      <c r="M2" s="387"/>
      <c r="N2" s="387"/>
      <c r="O2" s="387"/>
      <c r="P2" s="387"/>
      <c r="Q2" s="387"/>
      <c r="R2" s="371" t="s">
        <v>3</v>
      </c>
      <c r="S2" s="372"/>
    </row>
    <row r="3" spans="1:19" s="137" customFormat="1" ht="15" customHeight="1" x14ac:dyDescent="0.2">
      <c r="A3" s="354"/>
      <c r="B3" s="356"/>
      <c r="C3" s="323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71"/>
      <c r="S3" s="372"/>
    </row>
    <row r="4" spans="1:19" s="137" customFormat="1" ht="15" customHeight="1" x14ac:dyDescent="0.2">
      <c r="A4" s="354"/>
      <c r="B4" s="356"/>
      <c r="C4" s="323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71"/>
      <c r="S4" s="372"/>
    </row>
    <row r="5" spans="1:19" s="137" customFormat="1" ht="15" customHeight="1" x14ac:dyDescent="0.2">
      <c r="A5" s="354"/>
      <c r="B5" s="356"/>
      <c r="C5" s="323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71"/>
      <c r="S5" s="372"/>
    </row>
    <row r="6" spans="1:19" s="137" customFormat="1" ht="15" customHeight="1" x14ac:dyDescent="0.2">
      <c r="A6" s="354"/>
      <c r="B6" s="356"/>
      <c r="C6" s="323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71"/>
      <c r="S6" s="372"/>
    </row>
    <row r="7" spans="1:19" s="137" customFormat="1" ht="15" customHeight="1" x14ac:dyDescent="0.2">
      <c r="A7" s="354"/>
      <c r="B7" s="356"/>
      <c r="C7" s="323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71"/>
      <c r="S7" s="372"/>
    </row>
    <row r="8" spans="1:19" s="137" customFormat="1" ht="15" customHeight="1" x14ac:dyDescent="0.2">
      <c r="A8" s="354"/>
      <c r="B8" s="356"/>
      <c r="C8" s="323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71"/>
      <c r="S8" s="372"/>
    </row>
    <row r="9" spans="1:19" s="137" customFormat="1" ht="15.75" customHeight="1" thickBot="1" x14ac:dyDescent="0.25">
      <c r="A9" s="354"/>
      <c r="B9" s="356"/>
      <c r="C9" s="323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73"/>
      <c r="S9" s="374"/>
    </row>
    <row r="10" spans="1:19" s="137" customFormat="1" ht="57.75" customHeight="1" thickTop="1" thickBot="1" x14ac:dyDescent="0.25">
      <c r="A10" s="355"/>
      <c r="B10" s="324"/>
      <c r="C10" s="323"/>
      <c r="D10" s="350"/>
      <c r="E10" s="383" t="s">
        <v>259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3"/>
      <c r="R10" s="375" t="s">
        <v>260</v>
      </c>
      <c r="S10" s="376"/>
    </row>
    <row r="11" spans="1:19" s="137" customFormat="1" ht="33" thickBot="1" x14ac:dyDescent="0.25">
      <c r="A11" s="146"/>
      <c r="B11" s="146"/>
      <c r="C11" s="324"/>
      <c r="D11" s="140" t="s">
        <v>189</v>
      </c>
      <c r="E11" s="147" t="s">
        <v>4</v>
      </c>
      <c r="F11" s="147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5" t="s">
        <v>16</v>
      </c>
      <c r="R11" s="377"/>
      <c r="S11" s="378"/>
    </row>
    <row r="12" spans="1:19" ht="15" thickBot="1" x14ac:dyDescent="0.25">
      <c r="A12" s="94" t="s">
        <v>53</v>
      </c>
      <c r="B12" s="184" t="s">
        <v>40</v>
      </c>
      <c r="C12" s="59"/>
      <c r="D12" s="59"/>
      <c r="E12" s="105">
        <f>IFERROR(VLOOKUP($B12,[3]NUM10!$H$3:$O$94,2,FALSE),0)</f>
        <v>0</v>
      </c>
      <c r="F12" s="105">
        <f>IFERROR(VLOOKUP($B12,[3]NUM10!$H$3:$O$94,3,FALSE),0)</f>
        <v>2</v>
      </c>
      <c r="G12" s="105">
        <f>IFERROR(VLOOKUP($B12,[3]NUM10!$H$3:$O$94,4,FALSE),0)</f>
        <v>5</v>
      </c>
      <c r="H12" s="105">
        <f>IFERROR(VLOOKUP($B12,[3]NUM10!$H$3:$O$94,5,FALSE),0)</f>
        <v>10</v>
      </c>
      <c r="I12" s="105">
        <f>IFERROR(VLOOKUP($B12,[3]NUM10!$H$3:$O$94,6,FALSE),0)</f>
        <v>1</v>
      </c>
      <c r="J12" s="105">
        <f>IFERROR(VLOOKUP($B12,[3]NUM10!$H$3:$O$94,7,FALSE),0)</f>
        <v>46</v>
      </c>
      <c r="K12" s="87"/>
      <c r="L12" s="87"/>
      <c r="M12" s="87"/>
      <c r="N12" s="87"/>
      <c r="O12" s="87"/>
      <c r="P12" s="87"/>
      <c r="Q12" s="15">
        <f>SUM(E12:P12)</f>
        <v>64</v>
      </c>
    </row>
    <row r="13" spans="1:19" ht="15" thickBot="1" x14ac:dyDescent="0.25">
      <c r="A13" s="94" t="s">
        <v>53</v>
      </c>
      <c r="B13" s="184" t="s">
        <v>41</v>
      </c>
      <c r="C13" s="59"/>
      <c r="D13" s="59"/>
      <c r="E13" s="105">
        <f>IFERROR(VLOOKUP($B13,[3]NUM10!$H$3:$O$94,2,FALSE),0)</f>
        <v>2</v>
      </c>
      <c r="F13" s="105">
        <f>IFERROR(VLOOKUP($B13,[3]NUM10!$H$3:$O$94,3,FALSE),0)</f>
        <v>4</v>
      </c>
      <c r="G13" s="105">
        <f>IFERROR(VLOOKUP($B13,[3]NUM10!$H$3:$O$94,4,FALSE),0)</f>
        <v>3</v>
      </c>
      <c r="H13" s="105">
        <f>IFERROR(VLOOKUP($B13,[3]NUM10!$H$3:$O$94,5,FALSE),0)</f>
        <v>2</v>
      </c>
      <c r="I13" s="105">
        <f>IFERROR(VLOOKUP($B13,[3]NUM10!$H$3:$O$94,6,FALSE),0)</f>
        <v>0</v>
      </c>
      <c r="J13" s="105">
        <f>IFERROR(VLOOKUP($B13,[3]NUM10!$H$3:$O$94,7,FALSE),0)</f>
        <v>13</v>
      </c>
      <c r="K13" s="87"/>
      <c r="L13" s="87"/>
      <c r="M13" s="87"/>
      <c r="N13" s="93"/>
      <c r="O13" s="93"/>
      <c r="Q13" s="15">
        <f t="shared" ref="Q13:Q24" si="0">SUM(E13:P13)</f>
        <v>24</v>
      </c>
    </row>
    <row r="14" spans="1:19" ht="15" thickBot="1" x14ac:dyDescent="0.25">
      <c r="A14" s="94" t="s">
        <v>53</v>
      </c>
      <c r="B14" s="184" t="s">
        <v>42</v>
      </c>
      <c r="C14" s="59"/>
      <c r="D14" s="59"/>
      <c r="E14" s="105">
        <f>IFERROR(VLOOKUP($B14,[3]NUM10!$H$3:$O$94,2,FALSE),0)</f>
        <v>0</v>
      </c>
      <c r="F14" s="105">
        <f>IFERROR(VLOOKUP($B14,[3]NUM10!$H$3:$O$94,3,FALSE),0)</f>
        <v>0</v>
      </c>
      <c r="G14" s="105">
        <f>IFERROR(VLOOKUP($B14,[3]NUM10!$H$3:$O$94,4,FALSE),0)</f>
        <v>0</v>
      </c>
      <c r="H14" s="105">
        <f>IFERROR(VLOOKUP($B14,[3]NUM10!$H$3:$O$94,5,FALSE),0)</f>
        <v>16</v>
      </c>
      <c r="I14" s="105">
        <f>IFERROR(VLOOKUP($B14,[3]NUM10!$H$3:$O$94,6,FALSE),0)</f>
        <v>32</v>
      </c>
      <c r="J14" s="105">
        <f>IFERROR(VLOOKUP($B14,[3]NUM10!$H$3:$O$94,7,FALSE),0)</f>
        <v>4</v>
      </c>
      <c r="K14" s="87"/>
      <c r="L14" s="87"/>
      <c r="M14" s="87"/>
      <c r="N14" s="93"/>
      <c r="O14" s="93"/>
      <c r="Q14" s="15">
        <f t="shared" si="0"/>
        <v>52</v>
      </c>
    </row>
    <row r="15" spans="1:19" ht="15" thickBot="1" x14ac:dyDescent="0.25">
      <c r="A15" s="94" t="s">
        <v>53</v>
      </c>
      <c r="B15" s="184" t="s">
        <v>43</v>
      </c>
      <c r="C15" s="59"/>
      <c r="D15" s="59"/>
      <c r="E15" s="105">
        <f>IFERROR(VLOOKUP($B15,[3]NUM10!$H$3:$O$94,2,FALSE),0)</f>
        <v>0</v>
      </c>
      <c r="F15" s="105">
        <f>IFERROR(VLOOKUP($B15,[3]NUM10!$H$3:$O$94,3,FALSE),0)</f>
        <v>0</v>
      </c>
      <c r="G15" s="105">
        <f>IFERROR(VLOOKUP($B15,[3]NUM10!$H$3:$O$94,4,FALSE),0)</f>
        <v>145</v>
      </c>
      <c r="H15" s="105">
        <f>IFERROR(VLOOKUP($B15,[3]NUM10!$H$3:$O$94,5,FALSE),0)</f>
        <v>4</v>
      </c>
      <c r="I15" s="105">
        <f>IFERROR(VLOOKUP($B15,[3]NUM10!$H$3:$O$94,6,FALSE),0)</f>
        <v>215</v>
      </c>
      <c r="J15" s="105">
        <f>IFERROR(VLOOKUP($B15,[3]NUM10!$H$3:$O$94,7,FALSE),0)</f>
        <v>0</v>
      </c>
      <c r="K15" s="87"/>
      <c r="L15" s="87"/>
      <c r="M15" s="87"/>
      <c r="N15" s="93"/>
      <c r="O15" s="93"/>
      <c r="Q15" s="15">
        <f t="shared" si="0"/>
        <v>364</v>
      </c>
    </row>
    <row r="16" spans="1:19" ht="15" thickBot="1" x14ac:dyDescent="0.25">
      <c r="A16" s="94" t="s">
        <v>53</v>
      </c>
      <c r="B16" s="184" t="s">
        <v>44</v>
      </c>
      <c r="C16" s="62"/>
      <c r="D16" s="59"/>
      <c r="E16" s="105">
        <f>IFERROR(VLOOKUP($B16,[3]NUM10!$H$3:$O$94,2,FALSE),0)</f>
        <v>0</v>
      </c>
      <c r="F16" s="105">
        <f>IFERROR(VLOOKUP($B16,[3]NUM10!$H$3:$O$94,3,FALSE),0)</f>
        <v>0</v>
      </c>
      <c r="G16" s="105">
        <f>IFERROR(VLOOKUP($B16,[3]NUM10!$H$3:$O$94,4,FALSE),0)</f>
        <v>19</v>
      </c>
      <c r="H16" s="105">
        <f>IFERROR(VLOOKUP($B16,[3]NUM10!$H$3:$O$94,5,FALSE),0)</f>
        <v>59</v>
      </c>
      <c r="I16" s="105">
        <f>IFERROR(VLOOKUP($B16,[3]NUM10!$H$3:$O$94,6,FALSE),0)</f>
        <v>3</v>
      </c>
      <c r="J16" s="105">
        <f>IFERROR(VLOOKUP($B16,[3]NUM10!$H$3:$O$94,7,FALSE),0)</f>
        <v>24</v>
      </c>
      <c r="K16" s="87"/>
      <c r="L16" s="87"/>
      <c r="M16" s="87"/>
      <c r="N16" s="93"/>
      <c r="O16" s="93"/>
      <c r="Q16" s="15">
        <f t="shared" si="0"/>
        <v>105</v>
      </c>
    </row>
    <row r="17" spans="1:19" ht="15" thickBot="1" x14ac:dyDescent="0.25">
      <c r="A17" s="94" t="s">
        <v>53</v>
      </c>
      <c r="B17" s="184" t="s">
        <v>45</v>
      </c>
      <c r="C17" s="59"/>
      <c r="D17" s="59"/>
      <c r="E17" s="105">
        <f>IFERROR(VLOOKUP($B17,[3]NUM10!$H$3:$O$94,2,FALSE),0)</f>
        <v>3</v>
      </c>
      <c r="F17" s="105">
        <f>IFERROR(VLOOKUP($B17,[3]NUM10!$H$3:$O$94,3,FALSE),0)</f>
        <v>3</v>
      </c>
      <c r="G17" s="105">
        <f>IFERROR(VLOOKUP($B17,[3]NUM10!$H$3:$O$94,4,FALSE),0)</f>
        <v>10</v>
      </c>
      <c r="H17" s="105">
        <f>IFERROR(VLOOKUP($B17,[3]NUM10!$H$3:$O$94,5,FALSE),0)</f>
        <v>17</v>
      </c>
      <c r="I17" s="105">
        <f>IFERROR(VLOOKUP($B17,[3]NUM10!$H$3:$O$94,6,FALSE),0)</f>
        <v>18</v>
      </c>
      <c r="J17" s="105">
        <f>IFERROR(VLOOKUP($B17,[3]NUM10!$H$3:$O$94,7,FALSE),0)</f>
        <v>7</v>
      </c>
      <c r="K17" s="87"/>
      <c r="L17" s="87"/>
      <c r="M17" s="87"/>
      <c r="N17" s="93"/>
      <c r="O17" s="93"/>
      <c r="Q17" s="15">
        <f t="shared" si="0"/>
        <v>58</v>
      </c>
    </row>
    <row r="18" spans="1:19" ht="15" thickBot="1" x14ac:dyDescent="0.25">
      <c r="A18" s="94" t="s">
        <v>53</v>
      </c>
      <c r="B18" s="184" t="s">
        <v>46</v>
      </c>
      <c r="C18" s="59"/>
      <c r="D18" s="59"/>
      <c r="E18" s="105">
        <f>IFERROR(VLOOKUP($B18,[3]NUM10!$H$3:$O$94,2,FALSE),0)</f>
        <v>0</v>
      </c>
      <c r="F18" s="105">
        <f>IFERROR(VLOOKUP($B18,[3]NUM10!$H$3:$O$94,3,FALSE),0)</f>
        <v>0</v>
      </c>
      <c r="G18" s="105">
        <f>IFERROR(VLOOKUP($B18,[3]NUM10!$H$3:$O$94,4,FALSE),0)</f>
        <v>0</v>
      </c>
      <c r="H18" s="105">
        <f>IFERROR(VLOOKUP($B18,[3]NUM10!$H$3:$O$94,5,FALSE),0)</f>
        <v>0</v>
      </c>
      <c r="I18" s="105">
        <f>IFERROR(VLOOKUP($B18,[3]NUM10!$H$3:$O$94,6,FALSE),0)</f>
        <v>2</v>
      </c>
      <c r="J18" s="105">
        <f>IFERROR(VLOOKUP($B18,[3]NUM10!$H$3:$O$94,7,FALSE),0)</f>
        <v>16</v>
      </c>
      <c r="K18" s="87"/>
      <c r="L18" s="87"/>
      <c r="M18" s="87"/>
      <c r="N18" s="93"/>
      <c r="O18" s="93"/>
      <c r="Q18" s="15">
        <f t="shared" si="0"/>
        <v>18</v>
      </c>
    </row>
    <row r="19" spans="1:19" ht="15" thickBot="1" x14ac:dyDescent="0.25">
      <c r="A19" s="94" t="s">
        <v>53</v>
      </c>
      <c r="B19" s="184" t="s">
        <v>47</v>
      </c>
      <c r="C19" s="59"/>
      <c r="D19" s="59"/>
      <c r="E19" s="105">
        <f>IFERROR(VLOOKUP($B19,[3]NUM10!$H$3:$O$94,2,FALSE),0)</f>
        <v>0</v>
      </c>
      <c r="F19" s="105">
        <f>IFERROR(VLOOKUP($B19,[3]NUM10!$H$3:$O$94,3,FALSE),0)</f>
        <v>0</v>
      </c>
      <c r="G19" s="105">
        <f>IFERROR(VLOOKUP($B19,[3]NUM10!$H$3:$O$94,4,FALSE),0)</f>
        <v>0</v>
      </c>
      <c r="H19" s="105">
        <f>IFERROR(VLOOKUP($B19,[3]NUM10!$H$3:$O$94,5,FALSE),0)</f>
        <v>14</v>
      </c>
      <c r="I19" s="105">
        <f>IFERROR(VLOOKUP($B19,[3]NUM10!$H$3:$O$94,6,FALSE),0)</f>
        <v>0</v>
      </c>
      <c r="J19" s="105">
        <f>IFERROR(VLOOKUP($B19,[3]NUM10!$H$3:$O$94,7,FALSE),0)</f>
        <v>14</v>
      </c>
      <c r="K19" s="87"/>
      <c r="L19" s="87"/>
      <c r="M19" s="87"/>
      <c r="N19" s="93"/>
      <c r="O19" s="93"/>
      <c r="Q19" s="15">
        <f t="shared" si="0"/>
        <v>28</v>
      </c>
    </row>
    <row r="20" spans="1:19" ht="15" thickBot="1" x14ac:dyDescent="0.25">
      <c r="A20" s="94" t="s">
        <v>53</v>
      </c>
      <c r="B20" s="184" t="s">
        <v>48</v>
      </c>
      <c r="C20" s="59"/>
      <c r="D20" s="59"/>
      <c r="E20" s="105">
        <f>IFERROR(VLOOKUP($B20,[3]NUM10!$H$3:$O$94,2,FALSE),0)</f>
        <v>0</v>
      </c>
      <c r="F20" s="105">
        <f>IFERROR(VLOOKUP($B20,[3]NUM10!$H$3:$O$94,3,FALSE),0)</f>
        <v>0</v>
      </c>
      <c r="G20" s="105">
        <f>IFERROR(VLOOKUP($B20,[3]NUM10!$H$3:$O$94,4,FALSE),0)</f>
        <v>0</v>
      </c>
      <c r="H20" s="105">
        <f>IFERROR(VLOOKUP($B20,[3]NUM10!$H$3:$O$94,5,FALSE),0)</f>
        <v>11</v>
      </c>
      <c r="I20" s="105">
        <f>IFERROR(VLOOKUP($B20,[3]NUM10!$H$3:$O$94,6,FALSE),0)</f>
        <v>0</v>
      </c>
      <c r="J20" s="105">
        <f>IFERROR(VLOOKUP($B20,[3]NUM10!$H$3:$O$94,7,FALSE),0)</f>
        <v>0</v>
      </c>
      <c r="K20" s="87"/>
      <c r="L20" s="87"/>
      <c r="M20" s="87"/>
      <c r="N20" s="93"/>
      <c r="O20" s="93"/>
      <c r="Q20" s="15">
        <f t="shared" si="0"/>
        <v>11</v>
      </c>
    </row>
    <row r="21" spans="1:19" ht="15" thickBot="1" x14ac:dyDescent="0.25">
      <c r="A21" s="94" t="s">
        <v>53</v>
      </c>
      <c r="B21" s="184" t="s">
        <v>49</v>
      </c>
      <c r="C21" s="63"/>
      <c r="D21" s="59"/>
      <c r="E21" s="105">
        <f>IFERROR(VLOOKUP($B21,[3]NUM10!$H$3:$O$94,2,FALSE),0)</f>
        <v>0</v>
      </c>
      <c r="F21" s="105">
        <f>IFERROR(VLOOKUP($B21,[3]NUM10!$H$3:$O$94,3,FALSE),0)</f>
        <v>0</v>
      </c>
      <c r="G21" s="105">
        <f>IFERROR(VLOOKUP($B21,[3]NUM10!$H$3:$O$94,4,FALSE),0)</f>
        <v>0</v>
      </c>
      <c r="H21" s="105">
        <f>IFERROR(VLOOKUP($B21,[3]NUM10!$H$3:$O$94,5,FALSE),0)</f>
        <v>31</v>
      </c>
      <c r="I21" s="105">
        <f>IFERROR(VLOOKUP($B21,[3]NUM10!$H$3:$O$94,6,FALSE),0)</f>
        <v>0</v>
      </c>
      <c r="J21" s="105">
        <f>IFERROR(VLOOKUP($B21,[3]NUM10!$H$3:$O$94,7,FALSE),0)</f>
        <v>1</v>
      </c>
      <c r="K21" s="87"/>
      <c r="L21" s="87"/>
      <c r="M21" s="87"/>
      <c r="N21" s="93"/>
      <c r="O21" s="93"/>
      <c r="Q21" s="15">
        <f t="shared" si="0"/>
        <v>32</v>
      </c>
    </row>
    <row r="22" spans="1:19" ht="15" thickBot="1" x14ac:dyDescent="0.25">
      <c r="A22" s="94" t="s">
        <v>53</v>
      </c>
      <c r="B22" s="184" t="s">
        <v>50</v>
      </c>
      <c r="C22" s="59"/>
      <c r="D22" s="59"/>
      <c r="E22" s="105">
        <f>IFERROR(VLOOKUP($B22,[3]NUM10!$H$3:$O$94,2,FALSE),0)</f>
        <v>0</v>
      </c>
      <c r="F22" s="105">
        <f>IFERROR(VLOOKUP($B22,[3]NUM10!$H$3:$O$94,3,FALSE),0)</f>
        <v>1</v>
      </c>
      <c r="G22" s="105">
        <f>IFERROR(VLOOKUP($B22,[3]NUM10!$H$3:$O$94,4,FALSE),0)</f>
        <v>0</v>
      </c>
      <c r="H22" s="105">
        <f>IFERROR(VLOOKUP($B22,[3]NUM10!$H$3:$O$94,5,FALSE),0)</f>
        <v>0</v>
      </c>
      <c r="I22" s="105">
        <f>IFERROR(VLOOKUP($B22,[3]NUM10!$H$3:$O$94,6,FALSE),0)</f>
        <v>0</v>
      </c>
      <c r="J22" s="105">
        <f>IFERROR(VLOOKUP($B22,[3]NUM10!$H$3:$O$94,7,FALSE),0)</f>
        <v>0</v>
      </c>
      <c r="K22" s="87"/>
      <c r="L22" s="87"/>
      <c r="M22" s="87"/>
      <c r="N22" s="93"/>
      <c r="O22" s="93"/>
      <c r="Q22" s="15">
        <f t="shared" si="0"/>
        <v>1</v>
      </c>
    </row>
    <row r="23" spans="1:19" ht="15" thickBot="1" x14ac:dyDescent="0.25">
      <c r="A23" s="94" t="s">
        <v>53</v>
      </c>
      <c r="B23" s="184" t="s">
        <v>51</v>
      </c>
      <c r="C23" s="59"/>
      <c r="D23" s="59"/>
      <c r="E23" s="105">
        <f>IFERROR(VLOOKUP($B23,[3]NUM10!$H$3:$O$94,2,FALSE),0)</f>
        <v>0</v>
      </c>
      <c r="F23" s="105">
        <f>IFERROR(VLOOKUP($B23,[3]NUM10!$H$3:$O$94,3,FALSE),0)</f>
        <v>5</v>
      </c>
      <c r="G23" s="105">
        <f>IFERROR(VLOOKUP($B23,[3]NUM10!$H$3:$O$94,4,FALSE),0)</f>
        <v>5</v>
      </c>
      <c r="H23" s="105">
        <f>IFERROR(VLOOKUP($B23,[3]NUM10!$H$3:$O$94,5,FALSE),0)</f>
        <v>0</v>
      </c>
      <c r="I23" s="105">
        <f>IFERROR(VLOOKUP($B23,[3]NUM10!$H$3:$O$94,6,FALSE),0)</f>
        <v>0</v>
      </c>
      <c r="J23" s="105">
        <f>IFERROR(VLOOKUP($B23,[3]NUM10!$H$3:$O$94,7,FALSE),0)</f>
        <v>0</v>
      </c>
      <c r="K23" s="87"/>
      <c r="L23" s="87"/>
      <c r="M23" s="87"/>
      <c r="Q23" s="15">
        <f>SUM(E23:P23)</f>
        <v>10</v>
      </c>
    </row>
    <row r="24" spans="1:19" ht="15" thickBot="1" x14ac:dyDescent="0.25">
      <c r="A24" s="94" t="s">
        <v>53</v>
      </c>
      <c r="B24" s="184" t="s">
        <v>52</v>
      </c>
      <c r="C24" s="59"/>
      <c r="D24" s="59"/>
      <c r="E24" s="105">
        <f>IFERROR(VLOOKUP($B24,[3]NUM10!$H$3:$O$94,2,FALSE),0)</f>
        <v>0</v>
      </c>
      <c r="F24" s="105">
        <f>IFERROR(VLOOKUP($B24,[3]NUM10!$H$3:$O$94,3,FALSE),0)</f>
        <v>1</v>
      </c>
      <c r="G24" s="105">
        <f>IFERROR(VLOOKUP($B24,[3]NUM10!$H$3:$O$94,4,FALSE),0)</f>
        <v>1</v>
      </c>
      <c r="H24" s="105">
        <f>IFERROR(VLOOKUP($B24,[3]NUM10!$H$3:$O$94,5,FALSE),0)</f>
        <v>1</v>
      </c>
      <c r="I24" s="105">
        <f>IFERROR(VLOOKUP($B24,[3]NUM10!$H$3:$O$94,6,FALSE),0)</f>
        <v>1</v>
      </c>
      <c r="J24" s="105">
        <f>IFERROR(VLOOKUP($B24,[3]NUM10!$H$3:$O$94,7,FALSE),0)</f>
        <v>2</v>
      </c>
      <c r="K24" s="87"/>
      <c r="L24" s="87"/>
      <c r="M24" s="87"/>
      <c r="Q24" s="15">
        <f t="shared" si="0"/>
        <v>6</v>
      </c>
    </row>
    <row r="25" spans="1:19" s="61" customFormat="1" ht="15" thickBot="1" x14ac:dyDescent="0.25">
      <c r="A25" s="351" t="s">
        <v>175</v>
      </c>
      <c r="B25" s="352"/>
      <c r="C25" s="276">
        <f>+D25/Metas!P69</f>
        <v>0.79690721649484531</v>
      </c>
      <c r="D25" s="17">
        <f>+Q25/R25</f>
        <v>5.9764960569042833E-2</v>
      </c>
      <c r="E25" s="74">
        <f>SUM(E12:E24)</f>
        <v>5</v>
      </c>
      <c r="F25" s="74">
        <f t="shared" ref="F25:P25" si="1">SUM(F12:F24)</f>
        <v>16</v>
      </c>
      <c r="G25" s="70">
        <f t="shared" si="1"/>
        <v>188</v>
      </c>
      <c r="H25" s="70">
        <f t="shared" si="1"/>
        <v>165</v>
      </c>
      <c r="I25" s="70">
        <f t="shared" ref="I25:J25" si="2">SUM(I12:I24)</f>
        <v>272</v>
      </c>
      <c r="J25" s="70">
        <f t="shared" si="2"/>
        <v>127</v>
      </c>
      <c r="K25" s="70">
        <f t="shared" si="1"/>
        <v>0</v>
      </c>
      <c r="L25" s="70">
        <f t="shared" si="1"/>
        <v>0</v>
      </c>
      <c r="M25" s="70">
        <f t="shared" si="1"/>
        <v>0</v>
      </c>
      <c r="N25" s="70">
        <f t="shared" si="1"/>
        <v>0</v>
      </c>
      <c r="O25" s="70">
        <f t="shared" si="1"/>
        <v>0</v>
      </c>
      <c r="P25" s="70">
        <f t="shared" si="1"/>
        <v>0</v>
      </c>
      <c r="Q25" s="12">
        <f>SUM(Q12:Q24)</f>
        <v>773</v>
      </c>
      <c r="R25" s="408">
        <v>12934</v>
      </c>
      <c r="S25" s="409"/>
    </row>
    <row r="26" spans="1:19" ht="15" thickBot="1" x14ac:dyDescent="0.25">
      <c r="A26" s="94" t="s">
        <v>54</v>
      </c>
      <c r="B26" s="184" t="s">
        <v>55</v>
      </c>
      <c r="C26" s="59"/>
      <c r="D26" s="59"/>
      <c r="E26" s="105">
        <f>IFERROR(VLOOKUP($B26,[3]NUM10!$H$3:$O$94,2,FALSE),0)</f>
        <v>0</v>
      </c>
      <c r="F26" s="105">
        <f>IFERROR(VLOOKUP($B26,[3]NUM10!$H$3:$O$94,3,FALSE),0)</f>
        <v>0</v>
      </c>
      <c r="G26" s="105">
        <f>IFERROR(VLOOKUP($B26,[3]NUM10!$H$3:$O$94,4,FALSE),0)</f>
        <v>1</v>
      </c>
      <c r="H26" s="105">
        <f>IFERROR(VLOOKUP($B26,[3]NUM10!$H$3:$O$94,5,FALSE),0)</f>
        <v>14</v>
      </c>
      <c r="I26" s="105">
        <f>IFERROR(VLOOKUP($B26,[3]NUM10!$H$3:$O$94,6,FALSE),0)</f>
        <v>42</v>
      </c>
      <c r="J26" s="105">
        <f>IFERROR(VLOOKUP($B26,[3]NUM10!$H$3:$O$94,7,FALSE),0)</f>
        <v>25</v>
      </c>
      <c r="K26" s="87"/>
      <c r="L26" s="93"/>
      <c r="M26" s="93"/>
      <c r="N26" s="93"/>
      <c r="O26" s="93"/>
      <c r="Q26" s="15">
        <f t="shared" ref="Q26:Q58" si="3">SUM(E26:P26)</f>
        <v>82</v>
      </c>
    </row>
    <row r="27" spans="1:19" ht="15" thickBot="1" x14ac:dyDescent="0.25">
      <c r="A27" s="94" t="s">
        <v>54</v>
      </c>
      <c r="B27" s="184" t="s">
        <v>56</v>
      </c>
      <c r="C27" s="59"/>
      <c r="D27" s="59"/>
      <c r="E27" s="105">
        <f>IFERROR(VLOOKUP($B27,[3]NUM10!$H$3:$O$94,2,FALSE),0)</f>
        <v>8</v>
      </c>
      <c r="F27" s="105">
        <f>IFERROR(VLOOKUP($B27,[3]NUM10!$H$3:$O$94,3,FALSE),0)</f>
        <v>9</v>
      </c>
      <c r="G27" s="105">
        <f>IFERROR(VLOOKUP($B27,[3]NUM10!$H$3:$O$94,4,FALSE),0)</f>
        <v>4</v>
      </c>
      <c r="H27" s="105">
        <f>IFERROR(VLOOKUP($B27,[3]NUM10!$H$3:$O$94,5,FALSE),0)</f>
        <v>8</v>
      </c>
      <c r="I27" s="105">
        <f>IFERROR(VLOOKUP($B27,[3]NUM10!$H$3:$O$94,6,FALSE),0)</f>
        <v>34</v>
      </c>
      <c r="J27" s="105">
        <f>IFERROR(VLOOKUP($B27,[3]NUM10!$H$3:$O$94,7,FALSE),0)</f>
        <v>7</v>
      </c>
      <c r="K27" s="87"/>
      <c r="L27" s="93"/>
      <c r="M27" s="93"/>
      <c r="N27" s="93"/>
      <c r="O27" s="93"/>
      <c r="Q27" s="15">
        <f t="shared" si="3"/>
        <v>70</v>
      </c>
    </row>
    <row r="28" spans="1:19" ht="15" thickBot="1" x14ac:dyDescent="0.25">
      <c r="A28" s="94" t="s">
        <v>54</v>
      </c>
      <c r="B28" s="184" t="s">
        <v>57</v>
      </c>
      <c r="C28" s="59"/>
      <c r="D28" s="59"/>
      <c r="E28" s="105">
        <f>IFERROR(VLOOKUP($B28,[3]NUM10!$H$3:$O$94,2,FALSE),0)</f>
        <v>19</v>
      </c>
      <c r="F28" s="105">
        <f>IFERROR(VLOOKUP($B28,[3]NUM10!$H$3:$O$94,3,FALSE),0)</f>
        <v>20</v>
      </c>
      <c r="G28" s="105">
        <f>IFERROR(VLOOKUP($B28,[3]NUM10!$H$3:$O$94,4,FALSE),0)</f>
        <v>27</v>
      </c>
      <c r="H28" s="105">
        <f>IFERROR(VLOOKUP($B28,[3]NUM10!$H$3:$O$94,5,FALSE),0)</f>
        <v>22</v>
      </c>
      <c r="I28" s="105">
        <f>IFERROR(VLOOKUP($B28,[3]NUM10!$H$3:$O$94,6,FALSE),0)</f>
        <v>32</v>
      </c>
      <c r="J28" s="105">
        <f>IFERROR(VLOOKUP($B28,[3]NUM10!$H$3:$O$94,7,FALSE),0)</f>
        <v>114</v>
      </c>
      <c r="K28" s="87"/>
      <c r="L28" s="93"/>
      <c r="M28" s="93"/>
      <c r="N28" s="93"/>
      <c r="O28" s="93"/>
      <c r="Q28" s="15">
        <f t="shared" si="3"/>
        <v>234</v>
      </c>
    </row>
    <row r="29" spans="1:19" ht="15" thickBot="1" x14ac:dyDescent="0.25">
      <c r="A29" s="94" t="s">
        <v>54</v>
      </c>
      <c r="B29" s="184" t="s">
        <v>58</v>
      </c>
      <c r="C29" s="59"/>
      <c r="D29" s="59"/>
      <c r="E29" s="105">
        <f>IFERROR(VLOOKUP($B29,[3]NUM10!$H$3:$O$94,2,FALSE),0)</f>
        <v>0</v>
      </c>
      <c r="F29" s="105">
        <f>IFERROR(VLOOKUP($B29,[3]NUM10!$H$3:$O$94,3,FALSE),0)</f>
        <v>0</v>
      </c>
      <c r="G29" s="105">
        <f>IFERROR(VLOOKUP($B29,[3]NUM10!$H$3:$O$94,4,FALSE),0)</f>
        <v>0</v>
      </c>
      <c r="H29" s="105">
        <f>IFERROR(VLOOKUP($B29,[3]NUM10!$H$3:$O$94,5,FALSE),0)</f>
        <v>0</v>
      </c>
      <c r="I29" s="105">
        <f>IFERROR(VLOOKUP($B29,[3]NUM10!$H$3:$O$94,6,FALSE),0)</f>
        <v>14</v>
      </c>
      <c r="J29" s="105">
        <f>IFERROR(VLOOKUP($B29,[3]NUM10!$H$3:$O$94,7,FALSE),0)</f>
        <v>30</v>
      </c>
      <c r="K29" s="87"/>
      <c r="L29" s="93"/>
      <c r="M29" s="93"/>
      <c r="N29" s="93"/>
      <c r="O29" s="93"/>
      <c r="Q29" s="15">
        <f t="shared" si="3"/>
        <v>44</v>
      </c>
    </row>
    <row r="30" spans="1:19" ht="15" thickBot="1" x14ac:dyDescent="0.25">
      <c r="A30" s="94" t="s">
        <v>54</v>
      </c>
      <c r="B30" s="184" t="s">
        <v>59</v>
      </c>
      <c r="C30" s="59"/>
      <c r="D30" s="59"/>
      <c r="E30" s="105">
        <f>IFERROR(VLOOKUP($B30,[3]NUM10!$H$3:$O$94,2,FALSE),0)</f>
        <v>1</v>
      </c>
      <c r="F30" s="105">
        <f>IFERROR(VLOOKUP($B30,[3]NUM10!$H$3:$O$94,3,FALSE),0)</f>
        <v>8</v>
      </c>
      <c r="G30" s="105">
        <f>IFERROR(VLOOKUP($B30,[3]NUM10!$H$3:$O$94,4,FALSE),0)</f>
        <v>6</v>
      </c>
      <c r="H30" s="105">
        <f>IFERROR(VLOOKUP($B30,[3]NUM10!$H$3:$O$94,5,FALSE),0)</f>
        <v>7</v>
      </c>
      <c r="I30" s="105">
        <f>IFERROR(VLOOKUP($B30,[3]NUM10!$H$3:$O$94,6,FALSE),0)</f>
        <v>31</v>
      </c>
      <c r="J30" s="105">
        <f>IFERROR(VLOOKUP($B30,[3]NUM10!$H$3:$O$94,7,FALSE),0)</f>
        <v>98</v>
      </c>
      <c r="K30" s="87"/>
      <c r="L30" s="93"/>
      <c r="M30" s="93"/>
      <c r="N30" s="93"/>
      <c r="O30" s="93"/>
      <c r="Q30" s="15">
        <f t="shared" si="3"/>
        <v>151</v>
      </c>
    </row>
    <row r="31" spans="1:19" ht="15" thickBot="1" x14ac:dyDescent="0.25">
      <c r="A31" s="94" t="s">
        <v>54</v>
      </c>
      <c r="B31" s="184" t="s">
        <v>60</v>
      </c>
      <c r="C31" s="59"/>
      <c r="D31" s="59"/>
      <c r="E31" s="105">
        <f>IFERROR(VLOOKUP($B31,[3]NUM10!$H$3:$O$94,2,FALSE),0)</f>
        <v>0</v>
      </c>
      <c r="F31" s="105">
        <f>IFERROR(VLOOKUP($B31,[3]NUM10!$H$3:$O$94,3,FALSE),0)</f>
        <v>0</v>
      </c>
      <c r="G31" s="105">
        <f>IFERROR(VLOOKUP($B31,[3]NUM10!$H$3:$O$94,4,FALSE),0)</f>
        <v>0</v>
      </c>
      <c r="H31" s="105">
        <f>IFERROR(VLOOKUP($B31,[3]NUM10!$H$3:$O$94,5,FALSE),0)</f>
        <v>0</v>
      </c>
      <c r="I31" s="105">
        <f>IFERROR(VLOOKUP($B31,[3]NUM10!$H$3:$O$94,6,FALSE),0)</f>
        <v>0</v>
      </c>
      <c r="J31" s="105">
        <f>IFERROR(VLOOKUP($B31,[3]NUM10!$H$3:$O$94,7,FALSE),0)</f>
        <v>0</v>
      </c>
      <c r="K31" s="87"/>
      <c r="L31" s="93"/>
      <c r="M31" s="93"/>
      <c r="N31" s="93"/>
      <c r="O31" s="93"/>
      <c r="Q31" s="15">
        <f t="shared" si="3"/>
        <v>0</v>
      </c>
    </row>
    <row r="32" spans="1:19" ht="15" thickBot="1" x14ac:dyDescent="0.25">
      <c r="A32" s="94" t="s">
        <v>54</v>
      </c>
      <c r="B32" s="184" t="s">
        <v>61</v>
      </c>
      <c r="C32" s="59"/>
      <c r="D32" s="59"/>
      <c r="E32" s="105">
        <f>IFERROR(VLOOKUP($B32,[3]NUM10!$H$3:$O$94,2,FALSE),0)</f>
        <v>0</v>
      </c>
      <c r="F32" s="105">
        <f>IFERROR(VLOOKUP($B32,[3]NUM10!$H$3:$O$94,3,FALSE),0)</f>
        <v>0</v>
      </c>
      <c r="G32" s="105">
        <f>IFERROR(VLOOKUP($B32,[3]NUM10!$H$3:$O$94,4,FALSE),0)</f>
        <v>0</v>
      </c>
      <c r="H32" s="105">
        <f>IFERROR(VLOOKUP($B32,[3]NUM10!$H$3:$O$94,5,FALSE),0)</f>
        <v>0</v>
      </c>
      <c r="I32" s="105">
        <f>IFERROR(VLOOKUP($B32,[3]NUM10!$H$3:$O$94,6,FALSE),0)</f>
        <v>0</v>
      </c>
      <c r="J32" s="105">
        <f>IFERROR(VLOOKUP($B32,[3]NUM10!$H$3:$O$94,7,FALSE),0)</f>
        <v>0</v>
      </c>
      <c r="K32" s="87"/>
      <c r="L32" s="93"/>
      <c r="M32" s="93"/>
      <c r="N32" s="93"/>
      <c r="O32" s="93"/>
      <c r="Q32" s="15">
        <f t="shared" si="3"/>
        <v>0</v>
      </c>
    </row>
    <row r="33" spans="1:19" ht="15" thickBot="1" x14ac:dyDescent="0.25">
      <c r="A33" s="94" t="s">
        <v>54</v>
      </c>
      <c r="B33" s="184" t="s">
        <v>62</v>
      </c>
      <c r="C33" s="59"/>
      <c r="D33" s="59"/>
      <c r="E33" s="105">
        <f>IFERROR(VLOOKUP($B33,[3]NUM10!$H$3:$O$94,2,FALSE),0)</f>
        <v>0</v>
      </c>
      <c r="F33" s="105">
        <f>IFERROR(VLOOKUP($B33,[3]NUM10!$H$3:$O$94,3,FALSE),0)</f>
        <v>0</v>
      </c>
      <c r="G33" s="105">
        <f>IFERROR(VLOOKUP($B33,[3]NUM10!$H$3:$O$94,4,FALSE),0)</f>
        <v>0</v>
      </c>
      <c r="H33" s="105">
        <f>IFERROR(VLOOKUP($B33,[3]NUM10!$H$3:$O$94,5,FALSE),0)</f>
        <v>0</v>
      </c>
      <c r="I33" s="105">
        <f>IFERROR(VLOOKUP($B33,[3]NUM10!$H$3:$O$94,6,FALSE),0)</f>
        <v>2</v>
      </c>
      <c r="J33" s="105">
        <f>IFERROR(VLOOKUP($B33,[3]NUM10!$H$3:$O$94,7,FALSE),0)</f>
        <v>8</v>
      </c>
      <c r="K33" s="87"/>
      <c r="L33" s="93"/>
      <c r="M33" s="93"/>
      <c r="N33" s="93"/>
      <c r="O33" s="93"/>
      <c r="Q33" s="15">
        <f t="shared" si="3"/>
        <v>10</v>
      </c>
    </row>
    <row r="34" spans="1:19" ht="15" thickBot="1" x14ac:dyDescent="0.25">
      <c r="A34" s="94" t="s">
        <v>54</v>
      </c>
      <c r="B34" s="184" t="s">
        <v>63</v>
      </c>
      <c r="C34" s="59"/>
      <c r="D34" s="59"/>
      <c r="E34" s="105">
        <f>IFERROR(VLOOKUP($B34,[3]NUM10!$H$3:$O$94,2,FALSE),0)</f>
        <v>0</v>
      </c>
      <c r="F34" s="105">
        <f>IFERROR(VLOOKUP($B34,[3]NUM10!$H$3:$O$94,3,FALSE),0)</f>
        <v>0</v>
      </c>
      <c r="G34" s="105">
        <f>IFERROR(VLOOKUP($B34,[3]NUM10!$H$3:$O$94,4,FALSE),0)</f>
        <v>0</v>
      </c>
      <c r="H34" s="105">
        <f>IFERROR(VLOOKUP($B34,[3]NUM10!$H$3:$O$94,5,FALSE),0)</f>
        <v>0</v>
      </c>
      <c r="I34" s="105">
        <f>IFERROR(VLOOKUP($B34,[3]NUM10!$H$3:$O$94,6,FALSE),0)</f>
        <v>0</v>
      </c>
      <c r="J34" s="105">
        <f>IFERROR(VLOOKUP($B34,[3]NUM10!$H$3:$O$94,7,FALSE),0)</f>
        <v>0</v>
      </c>
      <c r="K34" s="87"/>
      <c r="L34" s="93"/>
      <c r="M34" s="93"/>
      <c r="N34" s="93"/>
      <c r="O34" s="93"/>
      <c r="Q34" s="15">
        <f t="shared" si="3"/>
        <v>0</v>
      </c>
    </row>
    <row r="35" spans="1:19" ht="15" thickBot="1" x14ac:dyDescent="0.25">
      <c r="A35" s="94" t="s">
        <v>54</v>
      </c>
      <c r="B35" s="184" t="s">
        <v>64</v>
      </c>
      <c r="C35" s="59"/>
      <c r="D35" s="59"/>
      <c r="E35" s="105">
        <f>IFERROR(VLOOKUP($B35,[3]NUM10!$H$3:$O$94,2,FALSE),0)</f>
        <v>5</v>
      </c>
      <c r="F35" s="105">
        <f>IFERROR(VLOOKUP($B35,[3]NUM10!$H$3:$O$94,3,FALSE),0)</f>
        <v>8</v>
      </c>
      <c r="G35" s="105">
        <f>IFERROR(VLOOKUP($B35,[3]NUM10!$H$3:$O$94,4,FALSE),0)</f>
        <v>7</v>
      </c>
      <c r="H35" s="105">
        <f>IFERROR(VLOOKUP($B35,[3]NUM10!$H$3:$O$94,5,FALSE),0)</f>
        <v>3</v>
      </c>
      <c r="I35" s="105">
        <f>IFERROR(VLOOKUP($B35,[3]NUM10!$H$3:$O$94,6,FALSE),0)</f>
        <v>13</v>
      </c>
      <c r="J35" s="105">
        <f>IFERROR(VLOOKUP($B35,[3]NUM10!$H$3:$O$94,7,FALSE),0)</f>
        <v>20</v>
      </c>
      <c r="K35" s="87"/>
      <c r="L35" s="93"/>
      <c r="M35" s="93"/>
      <c r="N35" s="93"/>
      <c r="O35" s="93"/>
      <c r="Q35" s="15">
        <f t="shared" si="3"/>
        <v>56</v>
      </c>
    </row>
    <row r="36" spans="1:19" ht="15" thickBot="1" x14ac:dyDescent="0.25">
      <c r="A36" s="94" t="s">
        <v>54</v>
      </c>
      <c r="B36" s="184" t="s">
        <v>346</v>
      </c>
      <c r="C36" s="59"/>
      <c r="D36" s="59"/>
      <c r="E36" s="105">
        <f>IFERROR(VLOOKUP($B36,[3]NUM10!$H$3:$O$94,2,FALSE),0)</f>
        <v>0</v>
      </c>
      <c r="F36" s="105">
        <f>IFERROR(VLOOKUP($B36,[3]NUM10!$H$3:$O$94,3,FALSE),0)</f>
        <v>0</v>
      </c>
      <c r="G36" s="105">
        <f>IFERROR(VLOOKUP($B36,[3]NUM10!$H$3:$O$94,4,FALSE),0)</f>
        <v>0</v>
      </c>
      <c r="H36" s="105">
        <f>IFERROR(VLOOKUP($B36,[3]NUM10!$H$3:$O$94,5,FALSE),0)</f>
        <v>0</v>
      </c>
      <c r="I36" s="105">
        <f>IFERROR(VLOOKUP($B36,[3]NUM10!$H$3:$O$94,6,FALSE),0)</f>
        <v>15</v>
      </c>
      <c r="J36" s="105">
        <f>IFERROR(VLOOKUP($B36,[3]NUM10!$H$3:$O$94,7,FALSE),0)</f>
        <v>22</v>
      </c>
      <c r="K36" s="87"/>
      <c r="L36" s="93"/>
      <c r="M36" s="93"/>
      <c r="N36" s="93"/>
      <c r="O36" s="93"/>
      <c r="Q36" s="15">
        <f t="shared" si="3"/>
        <v>37</v>
      </c>
    </row>
    <row r="37" spans="1:19" s="61" customFormat="1" ht="15" thickBot="1" x14ac:dyDescent="0.25">
      <c r="A37" s="351" t="s">
        <v>176</v>
      </c>
      <c r="B37" s="352"/>
      <c r="C37" s="276">
        <f>+D37/Metas!P67</f>
        <v>0.6997442455242967</v>
      </c>
      <c r="D37" s="17">
        <f>+Q37/R37</f>
        <v>5.2466058142210628E-2</v>
      </c>
      <c r="E37" s="74">
        <f>SUM(E26:E36)</f>
        <v>33</v>
      </c>
      <c r="F37" s="74">
        <f t="shared" ref="F37:P37" si="4">SUM(F26:F36)</f>
        <v>45</v>
      </c>
      <c r="G37" s="74">
        <f t="shared" si="4"/>
        <v>45</v>
      </c>
      <c r="H37" s="74">
        <f t="shared" si="4"/>
        <v>54</v>
      </c>
      <c r="I37" s="74">
        <f t="shared" ref="I37:J37" si="5">SUM(I26:I36)</f>
        <v>183</v>
      </c>
      <c r="J37" s="74">
        <f t="shared" si="5"/>
        <v>324</v>
      </c>
      <c r="K37" s="74">
        <f t="shared" si="4"/>
        <v>0</v>
      </c>
      <c r="L37" s="74">
        <f t="shared" si="4"/>
        <v>0</v>
      </c>
      <c r="M37" s="74">
        <f>SUM(M26:M36)</f>
        <v>0</v>
      </c>
      <c r="N37" s="74">
        <f t="shared" si="4"/>
        <v>0</v>
      </c>
      <c r="O37" s="74">
        <f t="shared" si="4"/>
        <v>0</v>
      </c>
      <c r="P37" s="74">
        <f t="shared" si="4"/>
        <v>0</v>
      </c>
      <c r="Q37" s="74">
        <f>SUM(Q26:Q36)</f>
        <v>684</v>
      </c>
      <c r="R37" s="410">
        <v>13037</v>
      </c>
      <c r="S37" s="411"/>
    </row>
    <row r="38" spans="1:19" ht="15" thickBot="1" x14ac:dyDescent="0.25">
      <c r="A38" s="94" t="s">
        <v>75</v>
      </c>
      <c r="B38" s="184" t="s">
        <v>65</v>
      </c>
      <c r="C38" s="59"/>
      <c r="D38" s="59"/>
      <c r="E38" s="105">
        <f>IFERROR(VLOOKUP($B38,[3]NUM10!$H$3:$O$94,2,FALSE),0)</f>
        <v>0</v>
      </c>
      <c r="F38" s="105">
        <f>IFERROR(VLOOKUP($B38,[3]NUM10!$H$3:$O$94,3,FALSE),0)</f>
        <v>0</v>
      </c>
      <c r="G38" s="105">
        <f>IFERROR(VLOOKUP($B38,[3]NUM10!$H$3:$O$94,4,FALSE),0)</f>
        <v>0</v>
      </c>
      <c r="H38" s="105">
        <f>IFERROR(VLOOKUP($B38,[3]NUM10!$H$3:$O$94,5,FALSE),0)</f>
        <v>21</v>
      </c>
      <c r="I38" s="105">
        <f>IFERROR(VLOOKUP($B38,[3]NUM10!$H$3:$O$94,6,FALSE),0)</f>
        <v>0</v>
      </c>
      <c r="J38" s="105">
        <f>IFERROR(VLOOKUP($B38,[3]NUM10!$H$3:$O$94,7,FALSE),0)</f>
        <v>22</v>
      </c>
      <c r="K38" s="87"/>
      <c r="L38" s="93"/>
      <c r="M38" s="93"/>
      <c r="N38" s="93"/>
      <c r="O38" s="93"/>
      <c r="P38" s="93"/>
      <c r="Q38" s="15">
        <f t="shared" si="3"/>
        <v>43</v>
      </c>
    </row>
    <row r="39" spans="1:19" ht="15" thickBot="1" x14ac:dyDescent="0.25">
      <c r="A39" s="94" t="s">
        <v>75</v>
      </c>
      <c r="B39" s="184" t="s">
        <v>66</v>
      </c>
      <c r="C39" s="59"/>
      <c r="D39" s="59"/>
      <c r="E39" s="105">
        <f>IFERROR(VLOOKUP($B39,[3]NUM10!$H$3:$O$94,2,FALSE),0)</f>
        <v>0</v>
      </c>
      <c r="F39" s="105">
        <f>IFERROR(VLOOKUP($B39,[3]NUM10!$H$3:$O$94,3,FALSE),0)</f>
        <v>8</v>
      </c>
      <c r="G39" s="105">
        <f>IFERROR(VLOOKUP($B39,[3]NUM10!$H$3:$O$94,4,FALSE),0)</f>
        <v>0</v>
      </c>
      <c r="H39" s="105">
        <f>IFERROR(VLOOKUP($B39,[3]NUM10!$H$3:$O$94,5,FALSE),0)</f>
        <v>0</v>
      </c>
      <c r="I39" s="105">
        <f>IFERROR(VLOOKUP($B39,[3]NUM10!$H$3:$O$94,6,FALSE),0)</f>
        <v>0</v>
      </c>
      <c r="J39" s="105">
        <f>IFERROR(VLOOKUP($B39,[3]NUM10!$H$3:$O$94,7,FALSE),0)</f>
        <v>0</v>
      </c>
      <c r="K39" s="87"/>
      <c r="L39" s="93"/>
      <c r="M39" s="93"/>
      <c r="N39" s="93"/>
      <c r="O39" s="93"/>
      <c r="P39" s="93"/>
      <c r="Q39" s="15">
        <f t="shared" si="3"/>
        <v>8</v>
      </c>
    </row>
    <row r="40" spans="1:19" ht="15" thickBot="1" x14ac:dyDescent="0.25">
      <c r="A40" s="94" t="s">
        <v>75</v>
      </c>
      <c r="B40" s="184" t="s">
        <v>67</v>
      </c>
      <c r="C40" s="59"/>
      <c r="D40" s="59"/>
      <c r="E40" s="105">
        <f>IFERROR(VLOOKUP($B40,[3]NUM10!$H$3:$O$94,2,FALSE),0)</f>
        <v>0</v>
      </c>
      <c r="F40" s="105">
        <f>IFERROR(VLOOKUP($B40,[3]NUM10!$H$3:$O$94,3,FALSE),0)</f>
        <v>2</v>
      </c>
      <c r="G40" s="105">
        <f>IFERROR(VLOOKUP($B40,[3]NUM10!$H$3:$O$94,4,FALSE),0)</f>
        <v>0</v>
      </c>
      <c r="H40" s="105">
        <f>IFERROR(VLOOKUP($B40,[3]NUM10!$H$3:$O$94,5,FALSE),0)</f>
        <v>0</v>
      </c>
      <c r="I40" s="105">
        <f>IFERROR(VLOOKUP($B40,[3]NUM10!$H$3:$O$94,6,FALSE),0)</f>
        <v>0</v>
      </c>
      <c r="J40" s="105">
        <f>IFERROR(VLOOKUP($B40,[3]NUM10!$H$3:$O$94,7,FALSE),0)</f>
        <v>0</v>
      </c>
      <c r="K40" s="87"/>
      <c r="L40" s="93"/>
      <c r="M40" s="93"/>
      <c r="N40" s="93"/>
      <c r="O40" s="93"/>
      <c r="P40" s="93"/>
      <c r="Q40" s="15">
        <f t="shared" si="3"/>
        <v>2</v>
      </c>
    </row>
    <row r="41" spans="1:19" ht="15" thickBot="1" x14ac:dyDescent="0.25">
      <c r="A41" s="94" t="s">
        <v>75</v>
      </c>
      <c r="B41" s="184" t="s">
        <v>68</v>
      </c>
      <c r="C41" s="59"/>
      <c r="D41" s="59"/>
      <c r="E41" s="105">
        <f>IFERROR(VLOOKUP($B41,[3]NUM10!$H$3:$O$94,2,FALSE),0)</f>
        <v>0</v>
      </c>
      <c r="F41" s="105">
        <f>IFERROR(VLOOKUP($B41,[3]NUM10!$H$3:$O$94,3,FALSE),0)</f>
        <v>0</v>
      </c>
      <c r="G41" s="105">
        <f>IFERROR(VLOOKUP($B41,[3]NUM10!$H$3:$O$94,4,FALSE),0)</f>
        <v>0</v>
      </c>
      <c r="H41" s="105">
        <f>IFERROR(VLOOKUP($B41,[3]NUM10!$H$3:$O$94,5,FALSE),0)</f>
        <v>0</v>
      </c>
      <c r="I41" s="105">
        <f>IFERROR(VLOOKUP($B41,[3]NUM10!$H$3:$O$94,6,FALSE),0)</f>
        <v>0</v>
      </c>
      <c r="J41" s="105">
        <f>IFERROR(VLOOKUP($B41,[3]NUM10!$H$3:$O$94,7,FALSE),0)</f>
        <v>0</v>
      </c>
      <c r="K41" s="87"/>
      <c r="L41" s="93"/>
      <c r="M41" s="93"/>
      <c r="N41" s="93"/>
      <c r="O41" s="93"/>
      <c r="P41" s="93"/>
      <c r="Q41" s="15">
        <f t="shared" si="3"/>
        <v>0</v>
      </c>
    </row>
    <row r="42" spans="1:19" ht="15" thickBot="1" x14ac:dyDescent="0.25">
      <c r="A42" s="94" t="s">
        <v>75</v>
      </c>
      <c r="B42" s="184" t="s">
        <v>69</v>
      </c>
      <c r="C42" s="59"/>
      <c r="D42" s="59"/>
      <c r="E42" s="105">
        <f>IFERROR(VLOOKUP($B42,[3]NUM10!$H$3:$O$94,2,FALSE),0)</f>
        <v>0</v>
      </c>
      <c r="F42" s="105">
        <f>IFERROR(VLOOKUP($B42,[3]NUM10!$H$3:$O$94,3,FALSE),0)</f>
        <v>0</v>
      </c>
      <c r="G42" s="105">
        <f>IFERROR(VLOOKUP($B42,[3]NUM10!$H$3:$O$94,4,FALSE),0)</f>
        <v>0</v>
      </c>
      <c r="H42" s="105">
        <f>IFERROR(VLOOKUP($B42,[3]NUM10!$H$3:$O$94,5,FALSE),0)</f>
        <v>16</v>
      </c>
      <c r="I42" s="105">
        <f>IFERROR(VLOOKUP($B42,[3]NUM10!$H$3:$O$94,6,FALSE),0)</f>
        <v>15</v>
      </c>
      <c r="J42" s="105">
        <f>IFERROR(VLOOKUP($B42,[3]NUM10!$H$3:$O$94,7,FALSE),0)</f>
        <v>0</v>
      </c>
      <c r="K42" s="87"/>
      <c r="L42" s="93"/>
      <c r="M42" s="93"/>
      <c r="N42" s="93"/>
      <c r="O42" s="93"/>
      <c r="P42" s="93"/>
      <c r="Q42" s="15">
        <f t="shared" si="3"/>
        <v>31</v>
      </c>
    </row>
    <row r="43" spans="1:19" ht="15" thickBot="1" x14ac:dyDescent="0.25">
      <c r="A43" s="94" t="s">
        <v>75</v>
      </c>
      <c r="B43" s="184" t="s">
        <v>70</v>
      </c>
      <c r="C43" s="59"/>
      <c r="D43" s="59"/>
      <c r="E43" s="105">
        <f>IFERROR(VLOOKUP($B43,[3]NUM10!$H$3:$O$94,2,FALSE),0)</f>
        <v>0</v>
      </c>
      <c r="F43" s="105">
        <f>IFERROR(VLOOKUP($B43,[3]NUM10!$H$3:$O$94,3,FALSE),0)</f>
        <v>0</v>
      </c>
      <c r="G43" s="105">
        <f>IFERROR(VLOOKUP($B43,[3]NUM10!$H$3:$O$94,4,FALSE),0)</f>
        <v>0</v>
      </c>
      <c r="H43" s="105">
        <f>IFERROR(VLOOKUP($B43,[3]NUM10!$H$3:$O$94,5,FALSE),0)</f>
        <v>0</v>
      </c>
      <c r="I43" s="105">
        <f>IFERROR(VLOOKUP($B43,[3]NUM10!$H$3:$O$94,6,FALSE),0)</f>
        <v>0</v>
      </c>
      <c r="J43" s="105">
        <f>IFERROR(VLOOKUP($B43,[3]NUM10!$H$3:$O$94,7,FALSE),0)</f>
        <v>0</v>
      </c>
      <c r="K43" s="87"/>
      <c r="L43" s="93"/>
      <c r="M43" s="93"/>
      <c r="N43" s="93"/>
      <c r="O43" s="93"/>
      <c r="P43" s="93"/>
      <c r="Q43" s="15">
        <f t="shared" si="3"/>
        <v>0</v>
      </c>
    </row>
    <row r="44" spans="1:19" ht="15" thickBot="1" x14ac:dyDescent="0.25">
      <c r="A44" s="94" t="s">
        <v>75</v>
      </c>
      <c r="B44" s="184" t="s">
        <v>71</v>
      </c>
      <c r="C44" s="59"/>
      <c r="D44" s="59"/>
      <c r="E44" s="105">
        <f>IFERROR(VLOOKUP($B44,[3]NUM10!$H$3:$O$94,2,FALSE),0)</f>
        <v>0</v>
      </c>
      <c r="F44" s="105">
        <f>IFERROR(VLOOKUP($B44,[3]NUM10!$H$3:$O$94,3,FALSE),0)</f>
        <v>0</v>
      </c>
      <c r="G44" s="105">
        <f>IFERROR(VLOOKUP($B44,[3]NUM10!$H$3:$O$94,4,FALSE),0)</f>
        <v>0</v>
      </c>
      <c r="H44" s="105">
        <f>IFERROR(VLOOKUP($B44,[3]NUM10!$H$3:$O$94,5,FALSE),0)</f>
        <v>0</v>
      </c>
      <c r="I44" s="105">
        <f>IFERROR(VLOOKUP($B44,[3]NUM10!$H$3:$O$94,6,FALSE),0)</f>
        <v>9</v>
      </c>
      <c r="J44" s="105">
        <f>IFERROR(VLOOKUP($B44,[3]NUM10!$H$3:$O$94,7,FALSE),0)</f>
        <v>22</v>
      </c>
      <c r="K44" s="87"/>
      <c r="L44" s="93"/>
      <c r="M44" s="93"/>
      <c r="N44" s="93"/>
      <c r="O44" s="93"/>
      <c r="P44" s="93"/>
      <c r="Q44" s="15">
        <f t="shared" si="3"/>
        <v>31</v>
      </c>
    </row>
    <row r="45" spans="1:19" ht="15" thickBot="1" x14ac:dyDescent="0.25">
      <c r="A45" s="94" t="s">
        <v>75</v>
      </c>
      <c r="B45" s="184" t="s">
        <v>72</v>
      </c>
      <c r="C45" s="59"/>
      <c r="D45" s="59"/>
      <c r="E45" s="105">
        <f>IFERROR(VLOOKUP($B45,[3]NUM10!$H$3:$O$94,2,FALSE),0)</f>
        <v>0</v>
      </c>
      <c r="F45" s="105">
        <f>IFERROR(VLOOKUP($B45,[3]NUM10!$H$3:$O$94,3,FALSE),0)</f>
        <v>0</v>
      </c>
      <c r="G45" s="105">
        <f>IFERROR(VLOOKUP($B45,[3]NUM10!$H$3:$O$94,4,FALSE),0)</f>
        <v>0</v>
      </c>
      <c r="H45" s="105">
        <f>IFERROR(VLOOKUP($B45,[3]NUM10!$H$3:$O$94,5,FALSE),0)</f>
        <v>0</v>
      </c>
      <c r="I45" s="105">
        <f>IFERROR(VLOOKUP($B45,[3]NUM10!$H$3:$O$94,6,FALSE),0)</f>
        <v>0</v>
      </c>
      <c r="J45" s="105">
        <f>IFERROR(VLOOKUP($B45,[3]NUM10!$H$3:$O$94,7,FALSE),0)</f>
        <v>0</v>
      </c>
      <c r="K45" s="87"/>
      <c r="L45" s="93"/>
      <c r="M45" s="93"/>
      <c r="N45" s="93"/>
      <c r="O45" s="93"/>
      <c r="P45" s="93"/>
      <c r="Q45" s="15">
        <f t="shared" si="3"/>
        <v>0</v>
      </c>
    </row>
    <row r="46" spans="1:19" ht="15" thickBot="1" x14ac:dyDescent="0.25">
      <c r="A46" s="94" t="s">
        <v>75</v>
      </c>
      <c r="B46" s="184" t="s">
        <v>73</v>
      </c>
      <c r="C46" s="59"/>
      <c r="D46" s="59"/>
      <c r="E46" s="105">
        <f>IFERROR(VLOOKUP($B46,[3]NUM10!$H$3:$O$94,2,FALSE),0)</f>
        <v>0</v>
      </c>
      <c r="F46" s="105">
        <f>IFERROR(VLOOKUP($B46,[3]NUM10!$H$3:$O$94,3,FALSE),0)</f>
        <v>0</v>
      </c>
      <c r="G46" s="105">
        <f>IFERROR(VLOOKUP($B46,[3]NUM10!$H$3:$O$94,4,FALSE),0)</f>
        <v>0</v>
      </c>
      <c r="H46" s="105">
        <f>IFERROR(VLOOKUP($B46,[3]NUM10!$H$3:$O$94,5,FALSE),0)</f>
        <v>0</v>
      </c>
      <c r="I46" s="105">
        <f>IFERROR(VLOOKUP($B46,[3]NUM10!$H$3:$O$94,6,FALSE),0)</f>
        <v>0</v>
      </c>
      <c r="J46" s="105">
        <f>IFERROR(VLOOKUP($B46,[3]NUM10!$H$3:$O$94,7,FALSE),0)</f>
        <v>11</v>
      </c>
      <c r="K46" s="87"/>
      <c r="L46" s="93"/>
      <c r="M46" s="93"/>
      <c r="N46" s="93"/>
      <c r="O46" s="93"/>
      <c r="P46" s="93"/>
      <c r="Q46" s="15">
        <f t="shared" si="3"/>
        <v>11</v>
      </c>
    </row>
    <row r="47" spans="1:19" ht="15" thickBot="1" x14ac:dyDescent="0.25">
      <c r="A47" s="94" t="s">
        <v>75</v>
      </c>
      <c r="B47" s="184" t="s">
        <v>74</v>
      </c>
      <c r="C47" s="59"/>
      <c r="D47" s="59"/>
      <c r="E47" s="105">
        <f>IFERROR(VLOOKUP($B47,[3]NUM10!$H$3:$O$94,2,FALSE),0)</f>
        <v>0</v>
      </c>
      <c r="F47" s="105">
        <f>IFERROR(VLOOKUP($B47,[3]NUM10!$H$3:$O$94,3,FALSE),0)</f>
        <v>0</v>
      </c>
      <c r="G47" s="105">
        <f>IFERROR(VLOOKUP($B47,[3]NUM10!$H$3:$O$94,4,FALSE),0)</f>
        <v>0</v>
      </c>
      <c r="H47" s="105">
        <f>IFERROR(VLOOKUP($B47,[3]NUM10!$H$3:$O$94,5,FALSE),0)</f>
        <v>0</v>
      </c>
      <c r="I47" s="105">
        <f>IFERROR(VLOOKUP($B47,[3]NUM10!$H$3:$O$94,6,FALSE),0)</f>
        <v>0</v>
      </c>
      <c r="J47" s="105">
        <f>IFERROR(VLOOKUP($B47,[3]NUM10!$H$3:$O$94,7,FALSE),0)</f>
        <v>0</v>
      </c>
      <c r="K47" s="100"/>
      <c r="L47" s="100"/>
      <c r="M47" s="100"/>
      <c r="N47" s="100"/>
      <c r="O47" s="93"/>
      <c r="P47" s="93"/>
      <c r="Q47" s="15">
        <f t="shared" si="3"/>
        <v>0</v>
      </c>
    </row>
    <row r="48" spans="1:19" s="61" customFormat="1" ht="15" thickBot="1" x14ac:dyDescent="0.25">
      <c r="A48" s="351" t="s">
        <v>177</v>
      </c>
      <c r="B48" s="352"/>
      <c r="C48" s="276">
        <f>+D48/Metas!P76</f>
        <v>1.8529411764705883</v>
      </c>
      <c r="D48" s="17">
        <f>+Q48/R48</f>
        <v>0.13907284768211919</v>
      </c>
      <c r="E48" s="74">
        <f>SUM(E38:E47)</f>
        <v>0</v>
      </c>
      <c r="F48" s="74">
        <f t="shared" ref="F48:P48" si="6">SUM(F38:F47)</f>
        <v>10</v>
      </c>
      <c r="G48" s="74">
        <f t="shared" si="6"/>
        <v>0</v>
      </c>
      <c r="H48" s="74">
        <f t="shared" si="6"/>
        <v>37</v>
      </c>
      <c r="I48" s="74">
        <f t="shared" ref="I48:J48" si="7">SUM(I38:I47)</f>
        <v>24</v>
      </c>
      <c r="J48" s="74">
        <f t="shared" si="7"/>
        <v>55</v>
      </c>
      <c r="K48" s="74">
        <f t="shared" si="6"/>
        <v>0</v>
      </c>
      <c r="L48" s="74">
        <f t="shared" si="6"/>
        <v>0</v>
      </c>
      <c r="M48" s="74">
        <f t="shared" si="6"/>
        <v>0</v>
      </c>
      <c r="N48" s="74">
        <f t="shared" si="6"/>
        <v>0</v>
      </c>
      <c r="O48" s="74">
        <f t="shared" si="6"/>
        <v>0</v>
      </c>
      <c r="P48" s="74">
        <f t="shared" si="6"/>
        <v>0</v>
      </c>
      <c r="Q48" s="12">
        <f>SUM(Q38:Q47)</f>
        <v>126</v>
      </c>
      <c r="R48" s="410">
        <v>906</v>
      </c>
      <c r="S48" s="411"/>
    </row>
    <row r="49" spans="1:19" ht="15" thickBot="1" x14ac:dyDescent="0.25">
      <c r="A49" s="185" t="s">
        <v>89</v>
      </c>
      <c r="B49" s="184" t="s">
        <v>76</v>
      </c>
      <c r="C49" s="59"/>
      <c r="D49" s="59"/>
      <c r="E49" s="105">
        <f>IFERROR(VLOOKUP($B49,[3]NUM10!$H$3:$O$94,2,FALSE),0)</f>
        <v>0</v>
      </c>
      <c r="F49" s="105">
        <f>IFERROR(VLOOKUP($B49,[3]NUM10!$H$3:$O$94,3,FALSE),0)</f>
        <v>0</v>
      </c>
      <c r="G49" s="105">
        <f>IFERROR(VLOOKUP($B49,[3]NUM10!$H$3:$O$94,4,FALSE),0)</f>
        <v>0</v>
      </c>
      <c r="H49" s="105">
        <f>IFERROR(VLOOKUP($B49,[3]NUM10!$H$3:$O$94,5,FALSE),0)</f>
        <v>41</v>
      </c>
      <c r="I49" s="105">
        <f>IFERROR(VLOOKUP($B49,[3]NUM10!$H$3:$O$94,6,FALSE),0)</f>
        <v>0</v>
      </c>
      <c r="J49" s="105">
        <f>IFERROR(VLOOKUP($B49,[3]NUM10!$H$3:$O$94,7,FALSE),0)</f>
        <v>0</v>
      </c>
      <c r="K49" s="87"/>
      <c r="L49" s="93"/>
      <c r="M49" s="93"/>
      <c r="N49" s="93"/>
      <c r="O49" s="93"/>
      <c r="P49" s="93"/>
      <c r="Q49" s="15">
        <f t="shared" si="3"/>
        <v>41</v>
      </c>
    </row>
    <row r="50" spans="1:19" ht="15" thickBot="1" x14ac:dyDescent="0.25">
      <c r="A50" s="185" t="s">
        <v>89</v>
      </c>
      <c r="B50" s="184" t="s">
        <v>77</v>
      </c>
      <c r="C50" s="59"/>
      <c r="D50" s="59"/>
      <c r="E50" s="105">
        <f>IFERROR(VLOOKUP($B50,[3]NUM10!$H$3:$O$94,2,FALSE),0)</f>
        <v>0</v>
      </c>
      <c r="F50" s="105">
        <f>IFERROR(VLOOKUP($B50,[3]NUM10!$H$3:$O$94,3,FALSE),0)</f>
        <v>0</v>
      </c>
      <c r="G50" s="105">
        <f>IFERROR(VLOOKUP($B50,[3]NUM10!$H$3:$O$94,4,FALSE),0)</f>
        <v>0</v>
      </c>
      <c r="H50" s="105">
        <f>IFERROR(VLOOKUP($B50,[3]NUM10!$H$3:$O$94,5,FALSE),0)</f>
        <v>0</v>
      </c>
      <c r="I50" s="105">
        <f>IFERROR(VLOOKUP($B50,[3]NUM10!$H$3:$O$94,6,FALSE),0)</f>
        <v>0</v>
      </c>
      <c r="J50" s="105">
        <f>IFERROR(VLOOKUP($B50,[3]NUM10!$H$3:$O$94,7,FALSE),0)</f>
        <v>0</v>
      </c>
      <c r="K50" s="87"/>
      <c r="L50" s="93"/>
      <c r="M50" s="93"/>
      <c r="N50" s="93"/>
      <c r="O50" s="93"/>
      <c r="P50" s="93"/>
      <c r="Q50" s="15">
        <f t="shared" si="3"/>
        <v>0</v>
      </c>
    </row>
    <row r="51" spans="1:19" ht="15" thickBot="1" x14ac:dyDescent="0.25">
      <c r="A51" s="185" t="s">
        <v>89</v>
      </c>
      <c r="B51" s="184" t="s">
        <v>78</v>
      </c>
      <c r="C51" s="59"/>
      <c r="D51" s="59"/>
      <c r="E51" s="105">
        <f>IFERROR(VLOOKUP($B51,[3]NUM10!$H$3:$O$94,2,FALSE),0)</f>
        <v>0</v>
      </c>
      <c r="F51" s="105">
        <f>IFERROR(VLOOKUP($B51,[3]NUM10!$H$3:$O$94,3,FALSE),0)</f>
        <v>0</v>
      </c>
      <c r="G51" s="105">
        <f>IFERROR(VLOOKUP($B51,[3]NUM10!$H$3:$O$94,4,FALSE),0)</f>
        <v>0</v>
      </c>
      <c r="H51" s="105">
        <f>IFERROR(VLOOKUP($B51,[3]NUM10!$H$3:$O$94,5,FALSE),0)</f>
        <v>0</v>
      </c>
      <c r="I51" s="105">
        <f>IFERROR(VLOOKUP($B51,[3]NUM10!$H$3:$O$94,6,FALSE),0)</f>
        <v>0</v>
      </c>
      <c r="J51" s="105">
        <f>IFERROR(VLOOKUP($B51,[3]NUM10!$H$3:$O$94,7,FALSE),0)</f>
        <v>0</v>
      </c>
      <c r="K51" s="87"/>
      <c r="L51" s="93"/>
      <c r="M51" s="93"/>
      <c r="N51" s="93"/>
      <c r="O51" s="93"/>
      <c r="P51" s="93"/>
      <c r="Q51" s="15">
        <f t="shared" si="3"/>
        <v>0</v>
      </c>
    </row>
    <row r="52" spans="1:19" ht="15" thickBot="1" x14ac:dyDescent="0.25">
      <c r="A52" s="185" t="s">
        <v>89</v>
      </c>
      <c r="B52" s="184" t="s">
        <v>79</v>
      </c>
      <c r="C52" s="59"/>
      <c r="D52" s="59"/>
      <c r="E52" s="105">
        <f>IFERROR(VLOOKUP($B52,[3]NUM10!$H$3:$O$94,2,FALSE),0)</f>
        <v>0</v>
      </c>
      <c r="F52" s="105">
        <f>IFERROR(VLOOKUP($B52,[3]NUM10!$H$3:$O$94,3,FALSE),0)</f>
        <v>0</v>
      </c>
      <c r="G52" s="105">
        <f>IFERROR(VLOOKUP($B52,[3]NUM10!$H$3:$O$94,4,FALSE),0)</f>
        <v>0</v>
      </c>
      <c r="H52" s="105">
        <f>IFERROR(VLOOKUP($B52,[3]NUM10!$H$3:$O$94,5,FALSE),0)</f>
        <v>0</v>
      </c>
      <c r="I52" s="105">
        <f>IFERROR(VLOOKUP($B52,[3]NUM10!$H$3:$O$94,6,FALSE),0)</f>
        <v>0</v>
      </c>
      <c r="J52" s="105">
        <f>IFERROR(VLOOKUP($B52,[3]NUM10!$H$3:$O$94,7,FALSE),0)</f>
        <v>0</v>
      </c>
      <c r="K52" s="87"/>
      <c r="L52" s="93"/>
      <c r="M52" s="93"/>
      <c r="N52" s="93"/>
      <c r="O52" s="93"/>
      <c r="P52" s="93"/>
      <c r="Q52" s="15">
        <f t="shared" si="3"/>
        <v>0</v>
      </c>
    </row>
    <row r="53" spans="1:19" ht="15" thickBot="1" x14ac:dyDescent="0.25">
      <c r="A53" s="185" t="s">
        <v>89</v>
      </c>
      <c r="B53" s="184" t="s">
        <v>80</v>
      </c>
      <c r="C53" s="59"/>
      <c r="D53" s="59"/>
      <c r="E53" s="105">
        <f>IFERROR(VLOOKUP($B53,[3]NUM10!$H$3:$O$94,2,FALSE),0)</f>
        <v>0</v>
      </c>
      <c r="F53" s="105">
        <f>IFERROR(VLOOKUP($B53,[3]NUM10!$H$3:$O$94,3,FALSE),0)</f>
        <v>0</v>
      </c>
      <c r="G53" s="105">
        <f>IFERROR(VLOOKUP($B53,[3]NUM10!$H$3:$O$94,4,FALSE),0)</f>
        <v>0</v>
      </c>
      <c r="H53" s="105">
        <f>IFERROR(VLOOKUP($B53,[3]NUM10!$H$3:$O$94,5,FALSE),0)</f>
        <v>0</v>
      </c>
      <c r="I53" s="105">
        <f>IFERROR(VLOOKUP($B53,[3]NUM10!$H$3:$O$94,6,FALSE),0)</f>
        <v>0</v>
      </c>
      <c r="J53" s="105">
        <f>IFERROR(VLOOKUP($B53,[3]NUM10!$H$3:$O$94,7,FALSE),0)</f>
        <v>0</v>
      </c>
      <c r="K53" s="87"/>
      <c r="L53" s="93"/>
      <c r="M53" s="93"/>
      <c r="N53" s="93"/>
      <c r="O53" s="93"/>
      <c r="P53" s="93"/>
      <c r="Q53" s="15">
        <f t="shared" si="3"/>
        <v>0</v>
      </c>
    </row>
    <row r="54" spans="1:19" ht="15" thickBot="1" x14ac:dyDescent="0.25">
      <c r="A54" s="185" t="s">
        <v>89</v>
      </c>
      <c r="B54" s="184" t="s">
        <v>81</v>
      </c>
      <c r="C54" s="59"/>
      <c r="D54" s="59"/>
      <c r="E54" s="105">
        <f>IFERROR(VLOOKUP($B54,[3]NUM10!$H$3:$O$94,2,FALSE),0)</f>
        <v>0</v>
      </c>
      <c r="F54" s="105">
        <f>IFERROR(VLOOKUP($B54,[3]NUM10!$H$3:$O$94,3,FALSE),0)</f>
        <v>0</v>
      </c>
      <c r="G54" s="105">
        <f>IFERROR(VLOOKUP($B54,[3]NUM10!$H$3:$O$94,4,FALSE),0)</f>
        <v>0</v>
      </c>
      <c r="H54" s="105">
        <f>IFERROR(VLOOKUP($B54,[3]NUM10!$H$3:$O$94,5,FALSE),0)</f>
        <v>0</v>
      </c>
      <c r="I54" s="105">
        <f>IFERROR(VLOOKUP($B54,[3]NUM10!$H$3:$O$94,6,FALSE),0)</f>
        <v>0</v>
      </c>
      <c r="J54" s="105">
        <f>IFERROR(VLOOKUP($B54,[3]NUM10!$H$3:$O$94,7,FALSE),0)</f>
        <v>0</v>
      </c>
      <c r="K54" s="87"/>
      <c r="L54" s="93"/>
      <c r="M54" s="93"/>
      <c r="N54" s="93"/>
      <c r="O54" s="93"/>
      <c r="P54" s="93"/>
      <c r="Q54" s="15">
        <f t="shared" si="3"/>
        <v>0</v>
      </c>
    </row>
    <row r="55" spans="1:19" ht="15" thickBot="1" x14ac:dyDescent="0.25">
      <c r="A55" s="185" t="s">
        <v>89</v>
      </c>
      <c r="B55" s="184" t="s">
        <v>82</v>
      </c>
      <c r="C55" s="59"/>
      <c r="D55" s="59"/>
      <c r="E55" s="105">
        <f>IFERROR(VLOOKUP($B55,[3]NUM10!$H$3:$O$94,2,FALSE),0)</f>
        <v>0</v>
      </c>
      <c r="F55" s="105">
        <f>IFERROR(VLOOKUP($B55,[3]NUM10!$H$3:$O$94,3,FALSE),0)</f>
        <v>0</v>
      </c>
      <c r="G55" s="105">
        <f>IFERROR(VLOOKUP($B55,[3]NUM10!$H$3:$O$94,4,FALSE),0)</f>
        <v>0</v>
      </c>
      <c r="H55" s="105">
        <f>IFERROR(VLOOKUP($B55,[3]NUM10!$H$3:$O$94,5,FALSE),0)</f>
        <v>0</v>
      </c>
      <c r="I55" s="105">
        <f>IFERROR(VLOOKUP($B55,[3]NUM10!$H$3:$O$94,6,FALSE),0)</f>
        <v>0</v>
      </c>
      <c r="J55" s="105">
        <f>IFERROR(VLOOKUP($B55,[3]NUM10!$H$3:$O$94,7,FALSE),0)</f>
        <v>0</v>
      </c>
      <c r="K55" s="87"/>
      <c r="L55" s="93"/>
      <c r="M55" s="93"/>
      <c r="N55" s="93"/>
      <c r="O55" s="93"/>
      <c r="P55" s="93"/>
      <c r="Q55" s="15">
        <f t="shared" si="3"/>
        <v>0</v>
      </c>
    </row>
    <row r="56" spans="1:19" ht="15" thickBot="1" x14ac:dyDescent="0.25">
      <c r="A56" s="185" t="s">
        <v>89</v>
      </c>
      <c r="B56" s="184" t="s">
        <v>83</v>
      </c>
      <c r="C56" s="59"/>
      <c r="D56" s="59"/>
      <c r="E56" s="105">
        <f>IFERROR(VLOOKUP($B56,[3]NUM10!$H$3:$O$94,2,FALSE),0)</f>
        <v>0</v>
      </c>
      <c r="F56" s="105">
        <f>IFERROR(VLOOKUP($B56,[3]NUM10!$H$3:$O$94,3,FALSE),0)</f>
        <v>0</v>
      </c>
      <c r="G56" s="105">
        <f>IFERROR(VLOOKUP($B56,[3]NUM10!$H$3:$O$94,4,FALSE),0)</f>
        <v>0</v>
      </c>
      <c r="H56" s="105">
        <f>IFERROR(VLOOKUP($B56,[3]NUM10!$H$3:$O$94,5,FALSE),0)</f>
        <v>0</v>
      </c>
      <c r="I56" s="105">
        <f>IFERROR(VLOOKUP($B56,[3]NUM10!$H$3:$O$94,6,FALSE),0)</f>
        <v>0</v>
      </c>
      <c r="J56" s="105">
        <f>IFERROR(VLOOKUP($B56,[3]NUM10!$H$3:$O$94,7,FALSE),0)</f>
        <v>0</v>
      </c>
      <c r="K56" s="87"/>
      <c r="L56" s="93"/>
      <c r="M56" s="93"/>
      <c r="N56" s="93"/>
      <c r="O56" s="93"/>
      <c r="P56" s="93"/>
      <c r="Q56" s="15">
        <f t="shared" si="3"/>
        <v>0</v>
      </c>
    </row>
    <row r="57" spans="1:19" ht="15" thickBot="1" x14ac:dyDescent="0.25">
      <c r="A57" s="185" t="s">
        <v>89</v>
      </c>
      <c r="B57" s="184" t="s">
        <v>84</v>
      </c>
      <c r="C57" s="59"/>
      <c r="D57" s="59"/>
      <c r="E57" s="105">
        <f>IFERROR(VLOOKUP($B57,[3]NUM10!$H$3:$O$94,2,FALSE),0)</f>
        <v>0</v>
      </c>
      <c r="F57" s="105">
        <f>IFERROR(VLOOKUP($B57,[3]NUM10!$H$3:$O$94,3,FALSE),0)</f>
        <v>0</v>
      </c>
      <c r="G57" s="105">
        <f>IFERROR(VLOOKUP($B57,[3]NUM10!$H$3:$O$94,4,FALSE),0)</f>
        <v>0</v>
      </c>
      <c r="H57" s="105">
        <f>IFERROR(VLOOKUP($B57,[3]NUM10!$H$3:$O$94,5,FALSE),0)</f>
        <v>0</v>
      </c>
      <c r="I57" s="105">
        <f>IFERROR(VLOOKUP($B57,[3]NUM10!$H$3:$O$94,6,FALSE),0)</f>
        <v>0</v>
      </c>
      <c r="J57" s="105">
        <f>IFERROR(VLOOKUP($B57,[3]NUM10!$H$3:$O$94,7,FALSE),0)</f>
        <v>0</v>
      </c>
      <c r="K57" s="87"/>
      <c r="L57" s="93"/>
      <c r="M57" s="93"/>
      <c r="N57" s="93"/>
      <c r="O57" s="93"/>
      <c r="P57" s="93"/>
      <c r="Q57" s="15">
        <f t="shared" si="3"/>
        <v>0</v>
      </c>
    </row>
    <row r="58" spans="1:19" ht="15" thickBot="1" x14ac:dyDescent="0.25">
      <c r="A58" s="185" t="s">
        <v>89</v>
      </c>
      <c r="B58" s="184" t="s">
        <v>85</v>
      </c>
      <c r="C58" s="59"/>
      <c r="D58" s="59"/>
      <c r="E58" s="105">
        <f>IFERROR(VLOOKUP($B58,[3]NUM10!$H$3:$O$94,2,FALSE),0)</f>
        <v>0</v>
      </c>
      <c r="F58" s="105">
        <f>IFERROR(VLOOKUP($B58,[3]NUM10!$H$3:$O$94,3,FALSE),0)</f>
        <v>0</v>
      </c>
      <c r="G58" s="105">
        <f>IFERROR(VLOOKUP($B58,[3]NUM10!$H$3:$O$94,4,FALSE),0)</f>
        <v>0</v>
      </c>
      <c r="H58" s="105">
        <f>IFERROR(VLOOKUP($B58,[3]NUM10!$H$3:$O$94,5,FALSE),0)</f>
        <v>0</v>
      </c>
      <c r="I58" s="105">
        <f>IFERROR(VLOOKUP($B58,[3]NUM10!$H$3:$O$94,6,FALSE),0)</f>
        <v>0</v>
      </c>
      <c r="J58" s="105">
        <f>IFERROR(VLOOKUP($B58,[3]NUM10!$H$3:$O$94,7,FALSE),0)</f>
        <v>0</v>
      </c>
      <c r="K58" s="87"/>
      <c r="L58" s="93"/>
      <c r="M58" s="93"/>
      <c r="N58" s="93"/>
      <c r="O58" s="93"/>
      <c r="P58" s="93"/>
      <c r="Q58" s="15">
        <f t="shared" si="3"/>
        <v>0</v>
      </c>
    </row>
    <row r="59" spans="1:19" ht="15" thickBot="1" x14ac:dyDescent="0.25">
      <c r="A59" s="185" t="s">
        <v>89</v>
      </c>
      <c r="B59" s="184" t="s">
        <v>86</v>
      </c>
      <c r="C59" s="59"/>
      <c r="D59" s="59"/>
      <c r="E59" s="105">
        <f>IFERROR(VLOOKUP($B59,[3]NUM10!$H$3:$O$94,2,FALSE),0)</f>
        <v>0</v>
      </c>
      <c r="F59" s="105">
        <f>IFERROR(VLOOKUP($B59,[3]NUM10!$H$3:$O$94,3,FALSE),0)</f>
        <v>0</v>
      </c>
      <c r="G59" s="105">
        <f>IFERROR(VLOOKUP($B59,[3]NUM10!$H$3:$O$94,4,FALSE),0)</f>
        <v>0</v>
      </c>
      <c r="H59" s="105">
        <f>IFERROR(VLOOKUP($B59,[3]NUM10!$H$3:$O$94,5,FALSE),0)</f>
        <v>0</v>
      </c>
      <c r="I59" s="105">
        <f>IFERROR(VLOOKUP($B59,[3]NUM10!$H$3:$O$94,6,FALSE),0)</f>
        <v>0</v>
      </c>
      <c r="J59" s="105">
        <f>IFERROR(VLOOKUP($B59,[3]NUM10!$H$3:$O$94,7,FALSE),0)</f>
        <v>0</v>
      </c>
      <c r="K59" s="87"/>
      <c r="L59" s="93"/>
      <c r="M59" s="93"/>
      <c r="N59" s="93"/>
      <c r="O59" s="93"/>
      <c r="P59" s="93"/>
      <c r="Q59" s="15">
        <f>SUM(E59:P59)</f>
        <v>0</v>
      </c>
    </row>
    <row r="60" spans="1:19" ht="15" thickBot="1" x14ac:dyDescent="0.25">
      <c r="A60" s="185" t="s">
        <v>89</v>
      </c>
      <c r="B60" s="184" t="s">
        <v>87</v>
      </c>
      <c r="C60" s="59"/>
      <c r="D60" s="59"/>
      <c r="E60" s="105">
        <f>IFERROR(VLOOKUP($B60,[3]NUM10!$H$3:$O$94,2,FALSE),0)</f>
        <v>0</v>
      </c>
      <c r="F60" s="105">
        <f>IFERROR(VLOOKUP($B60,[3]NUM10!$H$3:$O$94,3,FALSE),0)</f>
        <v>0</v>
      </c>
      <c r="G60" s="105">
        <f>IFERROR(VLOOKUP($B60,[3]NUM10!$H$3:$O$94,4,FALSE),0)</f>
        <v>0</v>
      </c>
      <c r="H60" s="105">
        <f>IFERROR(VLOOKUP($B60,[3]NUM10!$H$3:$O$94,5,FALSE),0)</f>
        <v>0</v>
      </c>
      <c r="I60" s="105">
        <f>IFERROR(VLOOKUP($B60,[3]NUM10!$H$3:$O$94,6,FALSE),0)</f>
        <v>0</v>
      </c>
      <c r="J60" s="105">
        <f>IFERROR(VLOOKUP($B60,[3]NUM10!$H$3:$O$94,7,FALSE),0)</f>
        <v>0</v>
      </c>
      <c r="K60" s="87"/>
      <c r="L60" s="93"/>
      <c r="M60" s="93"/>
      <c r="N60" s="93"/>
      <c r="O60" s="93"/>
      <c r="P60" s="93"/>
      <c r="Q60" s="15">
        <f>SUM(E60:P60)</f>
        <v>0</v>
      </c>
    </row>
    <row r="61" spans="1:19" ht="15" thickBot="1" x14ac:dyDescent="0.25">
      <c r="A61" s="185" t="s">
        <v>89</v>
      </c>
      <c r="B61" s="184" t="s">
        <v>88</v>
      </c>
      <c r="C61" s="59"/>
      <c r="D61" s="59"/>
      <c r="E61" s="105">
        <f>IFERROR(VLOOKUP($B61,[3]NUM10!$H$3:$O$94,2,FALSE),0)</f>
        <v>0</v>
      </c>
      <c r="F61" s="105">
        <f>IFERROR(VLOOKUP($B61,[3]NUM10!$H$3:$O$94,3,FALSE),0)</f>
        <v>0</v>
      </c>
      <c r="G61" s="105">
        <f>IFERROR(VLOOKUP($B61,[3]NUM10!$H$3:$O$94,4,FALSE),0)</f>
        <v>0</v>
      </c>
      <c r="H61" s="105">
        <f>IFERROR(VLOOKUP($B61,[3]NUM10!$H$3:$O$94,5,FALSE),0)</f>
        <v>0</v>
      </c>
      <c r="I61" s="105">
        <f>IFERROR(VLOOKUP($B61,[3]NUM10!$H$3:$O$94,6,FALSE),0)</f>
        <v>0</v>
      </c>
      <c r="J61" s="105">
        <f>IFERROR(VLOOKUP($B61,[3]NUM10!$H$3:$O$94,7,FALSE),0)</f>
        <v>0</v>
      </c>
      <c r="K61" s="87"/>
      <c r="L61" s="93"/>
      <c r="M61" s="93"/>
      <c r="N61" s="93"/>
      <c r="O61" s="93"/>
      <c r="P61" s="93"/>
      <c r="Q61" s="15">
        <f>SUM(E61:P61)</f>
        <v>0</v>
      </c>
    </row>
    <row r="62" spans="1:19" s="61" customFormat="1" ht="15" thickBot="1" x14ac:dyDescent="0.25">
      <c r="A62" s="351" t="s">
        <v>178</v>
      </c>
      <c r="B62" s="352"/>
      <c r="C62" s="276">
        <f>+D62/Metas!P68</f>
        <v>0.48809523809523808</v>
      </c>
      <c r="D62" s="17">
        <f>+Q62/R62</f>
        <v>4.0755467196819085E-2</v>
      </c>
      <c r="E62" s="74">
        <f t="shared" ref="E62:J62" si="8">SUM(E49:E61)</f>
        <v>0</v>
      </c>
      <c r="F62" s="74">
        <f t="shared" si="8"/>
        <v>0</v>
      </c>
      <c r="G62" s="74">
        <f t="shared" si="8"/>
        <v>0</v>
      </c>
      <c r="H62" s="74">
        <f t="shared" si="8"/>
        <v>41</v>
      </c>
      <c r="I62" s="74">
        <f t="shared" si="8"/>
        <v>0</v>
      </c>
      <c r="J62" s="74">
        <f t="shared" si="8"/>
        <v>0</v>
      </c>
      <c r="K62" s="74">
        <f t="shared" ref="K62:P62" si="9">SUM(K49:K61)</f>
        <v>0</v>
      </c>
      <c r="L62" s="74">
        <f t="shared" si="9"/>
        <v>0</v>
      </c>
      <c r="M62" s="74">
        <f t="shared" si="9"/>
        <v>0</v>
      </c>
      <c r="N62" s="74">
        <f t="shared" si="9"/>
        <v>0</v>
      </c>
      <c r="O62" s="74">
        <f t="shared" si="9"/>
        <v>0</v>
      </c>
      <c r="P62" s="74">
        <f t="shared" si="9"/>
        <v>0</v>
      </c>
      <c r="Q62" s="12">
        <f>SUM(Q49:Q61)</f>
        <v>41</v>
      </c>
      <c r="R62" s="410">
        <v>1006</v>
      </c>
      <c r="S62" s="411"/>
    </row>
    <row r="63" spans="1:19" ht="15" thickBot="1" x14ac:dyDescent="0.25">
      <c r="A63" s="185" t="s">
        <v>100</v>
      </c>
      <c r="B63" s="184" t="s">
        <v>90</v>
      </c>
      <c r="C63" s="59"/>
      <c r="D63" s="59"/>
      <c r="E63" s="105">
        <f>IFERROR(VLOOKUP($B63,[3]NUM10!$H$3:$O$94,2,FALSE),0)</f>
        <v>0</v>
      </c>
      <c r="F63" s="105">
        <f>IFERROR(VLOOKUP($B63,[3]NUM10!$H$3:$O$94,3,FALSE),0)</f>
        <v>0</v>
      </c>
      <c r="G63" s="105">
        <f>IFERROR(VLOOKUP($B63,[3]NUM10!$H$3:$O$94,4,FALSE),0)</f>
        <v>0</v>
      </c>
      <c r="H63" s="105">
        <f>IFERROR(VLOOKUP($B63,[3]NUM10!$H$3:$O$94,5,FALSE),0)</f>
        <v>21</v>
      </c>
      <c r="I63" s="105">
        <f>IFERROR(VLOOKUP($B63,[3]NUM10!$H$3:$O$94,6,FALSE),0)</f>
        <v>6</v>
      </c>
      <c r="J63" s="105">
        <f>IFERROR(VLOOKUP($B63,[3]NUM10!$H$3:$O$94,7,FALSE),0)</f>
        <v>5</v>
      </c>
      <c r="K63" s="87"/>
      <c r="L63" s="93"/>
      <c r="M63" s="93"/>
      <c r="N63" s="93"/>
      <c r="O63" s="93"/>
      <c r="P63" s="94"/>
      <c r="Q63" s="15">
        <f t="shared" ref="Q63:Q72" si="10">SUM(E63:P63)</f>
        <v>32</v>
      </c>
    </row>
    <row r="64" spans="1:19" ht="15" thickBot="1" x14ac:dyDescent="0.25">
      <c r="A64" s="185" t="s">
        <v>100</v>
      </c>
      <c r="B64" s="184" t="s">
        <v>91</v>
      </c>
      <c r="C64" s="59"/>
      <c r="D64" s="59"/>
      <c r="E64" s="105">
        <f>IFERROR(VLOOKUP($B64,[3]NUM10!$H$3:$O$94,2,FALSE),0)</f>
        <v>0</v>
      </c>
      <c r="F64" s="105">
        <f>IFERROR(VLOOKUP($B64,[3]NUM10!$H$3:$O$94,3,FALSE),0)</f>
        <v>0</v>
      </c>
      <c r="G64" s="105">
        <f>IFERROR(VLOOKUP($B64,[3]NUM10!$H$3:$O$94,4,FALSE),0)</f>
        <v>0</v>
      </c>
      <c r="H64" s="105">
        <f>IFERROR(VLOOKUP($B64,[3]NUM10!$H$3:$O$94,5,FALSE),0)</f>
        <v>0</v>
      </c>
      <c r="I64" s="105">
        <f>IFERROR(VLOOKUP($B64,[3]NUM10!$H$3:$O$94,6,FALSE),0)</f>
        <v>0</v>
      </c>
      <c r="J64" s="105">
        <f>IFERROR(VLOOKUP($B64,[3]NUM10!$H$3:$O$94,7,FALSE),0)</f>
        <v>0</v>
      </c>
      <c r="K64" s="87"/>
      <c r="L64" s="93"/>
      <c r="M64" s="93"/>
      <c r="N64" s="93"/>
      <c r="O64" s="93"/>
      <c r="P64" s="94"/>
      <c r="Q64" s="15">
        <f t="shared" si="10"/>
        <v>0</v>
      </c>
    </row>
    <row r="65" spans="1:19" ht="15" thickBot="1" x14ac:dyDescent="0.25">
      <c r="A65" s="185" t="s">
        <v>100</v>
      </c>
      <c r="B65" s="184" t="s">
        <v>92</v>
      </c>
      <c r="C65" s="59"/>
      <c r="D65" s="59"/>
      <c r="E65" s="105">
        <f>IFERROR(VLOOKUP($B65,[3]NUM10!$H$3:$O$94,2,FALSE),0)</f>
        <v>0</v>
      </c>
      <c r="F65" s="105">
        <f>IFERROR(VLOOKUP($B65,[3]NUM10!$H$3:$O$94,3,FALSE),0)</f>
        <v>0</v>
      </c>
      <c r="G65" s="105">
        <f>IFERROR(VLOOKUP($B65,[3]NUM10!$H$3:$O$94,4,FALSE),0)</f>
        <v>0</v>
      </c>
      <c r="H65" s="105">
        <f>IFERROR(VLOOKUP($B65,[3]NUM10!$H$3:$O$94,5,FALSE),0)</f>
        <v>0</v>
      </c>
      <c r="I65" s="105">
        <f>IFERROR(VLOOKUP($B65,[3]NUM10!$H$3:$O$94,6,FALSE),0)</f>
        <v>0</v>
      </c>
      <c r="J65" s="105">
        <f>IFERROR(VLOOKUP($B65,[3]NUM10!$H$3:$O$94,7,FALSE),0)</f>
        <v>0</v>
      </c>
      <c r="K65" s="87"/>
      <c r="L65" s="93"/>
      <c r="M65" s="93"/>
      <c r="N65" s="93"/>
      <c r="O65" s="93"/>
      <c r="P65" s="94"/>
      <c r="Q65" s="15">
        <f t="shared" si="10"/>
        <v>0</v>
      </c>
    </row>
    <row r="66" spans="1:19" ht="15" thickBot="1" x14ac:dyDescent="0.25">
      <c r="A66" s="185" t="s">
        <v>100</v>
      </c>
      <c r="B66" s="184" t="s">
        <v>93</v>
      </c>
      <c r="C66" s="59"/>
      <c r="D66" s="59"/>
      <c r="E66" s="105">
        <f>IFERROR(VLOOKUP($B66,[3]NUM10!$H$3:$O$94,2,FALSE),0)</f>
        <v>0</v>
      </c>
      <c r="F66" s="105">
        <f>IFERROR(VLOOKUP($B66,[3]NUM10!$H$3:$O$94,3,FALSE),0)</f>
        <v>0</v>
      </c>
      <c r="G66" s="105">
        <f>IFERROR(VLOOKUP($B66,[3]NUM10!$H$3:$O$94,4,FALSE),0)</f>
        <v>0</v>
      </c>
      <c r="H66" s="105">
        <f>IFERROR(VLOOKUP($B66,[3]NUM10!$H$3:$O$94,5,FALSE),0)</f>
        <v>0</v>
      </c>
      <c r="I66" s="105">
        <f>IFERROR(VLOOKUP($B66,[3]NUM10!$H$3:$O$94,6,FALSE),0)</f>
        <v>0</v>
      </c>
      <c r="J66" s="105">
        <f>IFERROR(VLOOKUP($B66,[3]NUM10!$H$3:$O$94,7,FALSE),0)</f>
        <v>0</v>
      </c>
      <c r="K66" s="87"/>
      <c r="L66" s="93"/>
      <c r="M66" s="93"/>
      <c r="N66" s="93"/>
      <c r="O66" s="93"/>
      <c r="P66" s="94"/>
      <c r="Q66" s="15">
        <f t="shared" si="10"/>
        <v>0</v>
      </c>
    </row>
    <row r="67" spans="1:19" ht="15" thickBot="1" x14ac:dyDescent="0.25">
      <c r="A67" s="185" t="s">
        <v>100</v>
      </c>
      <c r="B67" s="184" t="s">
        <v>94</v>
      </c>
      <c r="C67" s="59"/>
      <c r="D67" s="59"/>
      <c r="E67" s="105">
        <f>IFERROR(VLOOKUP($B67,[3]NUM10!$H$3:$O$94,2,FALSE),0)</f>
        <v>0</v>
      </c>
      <c r="F67" s="105">
        <f>IFERROR(VLOOKUP($B67,[3]NUM10!$H$3:$O$94,3,FALSE),0)</f>
        <v>0</v>
      </c>
      <c r="G67" s="105">
        <f>IFERROR(VLOOKUP($B67,[3]NUM10!$H$3:$O$94,4,FALSE),0)</f>
        <v>0</v>
      </c>
      <c r="H67" s="105">
        <f>IFERROR(VLOOKUP($B67,[3]NUM10!$H$3:$O$94,5,FALSE),0)</f>
        <v>0</v>
      </c>
      <c r="I67" s="105">
        <f>IFERROR(VLOOKUP($B67,[3]NUM10!$H$3:$O$94,6,FALSE),0)</f>
        <v>0</v>
      </c>
      <c r="J67" s="105">
        <f>IFERROR(VLOOKUP($B67,[3]NUM10!$H$3:$O$94,7,FALSE),0)</f>
        <v>0</v>
      </c>
      <c r="K67" s="87"/>
      <c r="L67" s="93"/>
      <c r="M67" s="93"/>
      <c r="N67" s="93"/>
      <c r="O67" s="93"/>
      <c r="P67" s="94"/>
      <c r="Q67" s="15">
        <f t="shared" si="10"/>
        <v>0</v>
      </c>
    </row>
    <row r="68" spans="1:19" ht="15" thickBot="1" x14ac:dyDescent="0.25">
      <c r="A68" s="185" t="s">
        <v>100</v>
      </c>
      <c r="B68" s="184" t="s">
        <v>95</v>
      </c>
      <c r="C68" s="59"/>
      <c r="D68" s="59"/>
      <c r="E68" s="105">
        <f>IFERROR(VLOOKUP($B68,[3]NUM10!$H$3:$O$94,2,FALSE),0)</f>
        <v>0</v>
      </c>
      <c r="F68" s="105">
        <f>IFERROR(VLOOKUP($B68,[3]NUM10!$H$3:$O$94,3,FALSE),0)</f>
        <v>0</v>
      </c>
      <c r="G68" s="105">
        <f>IFERROR(VLOOKUP($B68,[3]NUM10!$H$3:$O$94,4,FALSE),0)</f>
        <v>0</v>
      </c>
      <c r="H68" s="105">
        <f>IFERROR(VLOOKUP($B68,[3]NUM10!$H$3:$O$94,5,FALSE),0)</f>
        <v>0</v>
      </c>
      <c r="I68" s="105">
        <f>IFERROR(VLOOKUP($B68,[3]NUM10!$H$3:$O$94,6,FALSE),0)</f>
        <v>0</v>
      </c>
      <c r="J68" s="105">
        <f>IFERROR(VLOOKUP($B68,[3]NUM10!$H$3:$O$94,7,FALSE),0)</f>
        <v>0</v>
      </c>
      <c r="K68" s="87"/>
      <c r="L68" s="93"/>
      <c r="M68" s="93"/>
      <c r="N68" s="93"/>
      <c r="O68" s="93"/>
      <c r="P68" s="94"/>
      <c r="Q68" s="15">
        <f t="shared" si="10"/>
        <v>0</v>
      </c>
    </row>
    <row r="69" spans="1:19" ht="15" thickBot="1" x14ac:dyDescent="0.25">
      <c r="A69" s="185" t="s">
        <v>100</v>
      </c>
      <c r="B69" s="184" t="s">
        <v>96</v>
      </c>
      <c r="C69" s="59"/>
      <c r="D69" s="59"/>
      <c r="E69" s="105">
        <f>IFERROR(VLOOKUP($B69,[3]NUM10!$H$3:$O$94,2,FALSE),0)</f>
        <v>0</v>
      </c>
      <c r="F69" s="105">
        <f>IFERROR(VLOOKUP($B69,[3]NUM10!$H$3:$O$94,3,FALSE),0)</f>
        <v>0</v>
      </c>
      <c r="G69" s="105">
        <f>IFERROR(VLOOKUP($B69,[3]NUM10!$H$3:$O$94,4,FALSE),0)</f>
        <v>0</v>
      </c>
      <c r="H69" s="105">
        <f>IFERROR(VLOOKUP($B69,[3]NUM10!$H$3:$O$94,5,FALSE),0)</f>
        <v>0</v>
      </c>
      <c r="I69" s="105">
        <f>IFERROR(VLOOKUP($B69,[3]NUM10!$H$3:$O$94,6,FALSE),0)</f>
        <v>0</v>
      </c>
      <c r="J69" s="105">
        <f>IFERROR(VLOOKUP($B69,[3]NUM10!$H$3:$O$94,7,FALSE),0)</f>
        <v>0</v>
      </c>
      <c r="K69" s="87"/>
      <c r="L69" s="93"/>
      <c r="M69" s="93"/>
      <c r="N69" s="93"/>
      <c r="O69" s="93"/>
      <c r="P69" s="94"/>
      <c r="Q69" s="15">
        <f t="shared" si="10"/>
        <v>0</v>
      </c>
    </row>
    <row r="70" spans="1:19" ht="15" thickBot="1" x14ac:dyDescent="0.25">
      <c r="A70" s="185" t="s">
        <v>100</v>
      </c>
      <c r="B70" s="184" t="s">
        <v>97</v>
      </c>
      <c r="C70" s="59"/>
      <c r="D70" s="59"/>
      <c r="E70" s="105">
        <f>IFERROR(VLOOKUP($B70,[3]NUM10!$H$3:$O$94,2,FALSE),0)</f>
        <v>0</v>
      </c>
      <c r="F70" s="105">
        <f>IFERROR(VLOOKUP($B70,[3]NUM10!$H$3:$O$94,3,FALSE),0)</f>
        <v>0</v>
      </c>
      <c r="G70" s="105">
        <f>IFERROR(VLOOKUP($B70,[3]NUM10!$H$3:$O$94,4,FALSE),0)</f>
        <v>0</v>
      </c>
      <c r="H70" s="105">
        <f>IFERROR(VLOOKUP($B70,[3]NUM10!$H$3:$O$94,5,FALSE),0)</f>
        <v>0</v>
      </c>
      <c r="I70" s="105">
        <f>IFERROR(VLOOKUP($B70,[3]NUM10!$H$3:$O$94,6,FALSE),0)</f>
        <v>0</v>
      </c>
      <c r="J70" s="105">
        <f>IFERROR(VLOOKUP($B70,[3]NUM10!$H$3:$O$94,7,FALSE),0)</f>
        <v>0</v>
      </c>
      <c r="K70" s="87"/>
      <c r="L70" s="93"/>
      <c r="M70" s="93"/>
      <c r="N70" s="93"/>
      <c r="O70" s="93"/>
      <c r="P70" s="94"/>
      <c r="Q70" s="15">
        <f t="shared" si="10"/>
        <v>0</v>
      </c>
    </row>
    <row r="71" spans="1:19" ht="15" thickBot="1" x14ac:dyDescent="0.25">
      <c r="A71" s="185" t="s">
        <v>100</v>
      </c>
      <c r="B71" s="184" t="s">
        <v>98</v>
      </c>
      <c r="C71" s="59"/>
      <c r="D71" s="59"/>
      <c r="E71" s="105">
        <f>IFERROR(VLOOKUP($B71,[3]NUM10!$H$3:$O$94,2,FALSE),0)</f>
        <v>0</v>
      </c>
      <c r="F71" s="105">
        <f>IFERROR(VLOOKUP($B71,[3]NUM10!$H$3:$O$94,3,FALSE),0)</f>
        <v>0</v>
      </c>
      <c r="G71" s="105">
        <f>IFERROR(VLOOKUP($B71,[3]NUM10!$H$3:$O$94,4,FALSE),0)</f>
        <v>0</v>
      </c>
      <c r="H71" s="105">
        <f>IFERROR(VLOOKUP($B71,[3]NUM10!$H$3:$O$94,5,FALSE),0)</f>
        <v>0</v>
      </c>
      <c r="I71" s="105">
        <f>IFERROR(VLOOKUP($B71,[3]NUM10!$H$3:$O$94,6,FALSE),0)</f>
        <v>0</v>
      </c>
      <c r="J71" s="105">
        <f>IFERROR(VLOOKUP($B71,[3]NUM10!$H$3:$O$94,7,FALSE),0)</f>
        <v>0</v>
      </c>
      <c r="K71" s="87"/>
      <c r="L71" s="93"/>
      <c r="M71" s="93"/>
      <c r="N71" s="93"/>
      <c r="O71" s="93"/>
      <c r="P71" s="94"/>
      <c r="Q71" s="15">
        <f t="shared" si="10"/>
        <v>0</v>
      </c>
    </row>
    <row r="72" spans="1:19" ht="15" thickBot="1" x14ac:dyDescent="0.25">
      <c r="A72" s="185" t="s">
        <v>100</v>
      </c>
      <c r="B72" s="184" t="s">
        <v>99</v>
      </c>
      <c r="C72" s="59"/>
      <c r="D72" s="59"/>
      <c r="E72" s="105">
        <f>IFERROR(VLOOKUP($B72,[3]NUM10!$H$3:$O$94,2,FALSE),0)</f>
        <v>0</v>
      </c>
      <c r="F72" s="105">
        <f>IFERROR(VLOOKUP($B72,[3]NUM10!$H$3:$O$94,3,FALSE),0)</f>
        <v>0</v>
      </c>
      <c r="G72" s="105">
        <f>IFERROR(VLOOKUP($B72,[3]NUM10!$H$3:$O$94,4,FALSE),0)</f>
        <v>0</v>
      </c>
      <c r="H72" s="105">
        <f>IFERROR(VLOOKUP($B72,[3]NUM10!$H$3:$O$94,5,FALSE),0)</f>
        <v>0</v>
      </c>
      <c r="I72" s="105">
        <f>IFERROR(VLOOKUP($B72,[3]NUM10!$H$3:$O$94,6,FALSE),0)</f>
        <v>0</v>
      </c>
      <c r="J72" s="105">
        <f>IFERROR(VLOOKUP($B72,[3]NUM10!$H$3:$O$94,7,FALSE),0)</f>
        <v>0</v>
      </c>
      <c r="K72" s="85"/>
      <c r="L72" s="94"/>
      <c r="M72" s="94"/>
      <c r="N72" s="94"/>
      <c r="O72" s="94"/>
      <c r="P72" s="94"/>
      <c r="Q72" s="15">
        <f t="shared" si="10"/>
        <v>0</v>
      </c>
    </row>
    <row r="73" spans="1:19" s="61" customFormat="1" ht="15" thickBot="1" x14ac:dyDescent="0.25">
      <c r="A73" s="351" t="s">
        <v>18</v>
      </c>
      <c r="B73" s="352"/>
      <c r="C73" s="276">
        <f>+D73/Metas!P65</f>
        <v>0.64646464646464641</v>
      </c>
      <c r="D73" s="17">
        <f>+Q73/R73</f>
        <v>5.2631578947368418E-2</v>
      </c>
      <c r="E73" s="74">
        <f>SUM(E63:E72)</f>
        <v>0</v>
      </c>
      <c r="F73" s="74">
        <f t="shared" ref="F73:P73" si="11">SUM(F63:F72)</f>
        <v>0</v>
      </c>
      <c r="G73" s="74">
        <f t="shared" si="11"/>
        <v>0</v>
      </c>
      <c r="H73" s="74">
        <f t="shared" si="11"/>
        <v>21</v>
      </c>
      <c r="I73" s="74">
        <f t="shared" ref="I73:J73" si="12">SUM(I63:I72)</f>
        <v>6</v>
      </c>
      <c r="J73" s="74">
        <f t="shared" si="12"/>
        <v>5</v>
      </c>
      <c r="K73" s="74">
        <f t="shared" si="11"/>
        <v>0</v>
      </c>
      <c r="L73" s="74">
        <f t="shared" si="11"/>
        <v>0</v>
      </c>
      <c r="M73" s="74">
        <f t="shared" si="11"/>
        <v>0</v>
      </c>
      <c r="N73" s="74">
        <f t="shared" si="11"/>
        <v>0</v>
      </c>
      <c r="O73" s="74">
        <f t="shared" si="11"/>
        <v>0</v>
      </c>
      <c r="P73" s="74">
        <f t="shared" si="11"/>
        <v>0</v>
      </c>
      <c r="Q73" s="74">
        <f>SUM(Q63:Q72)</f>
        <v>32</v>
      </c>
      <c r="R73" s="410">
        <v>608</v>
      </c>
      <c r="S73" s="411"/>
    </row>
    <row r="74" spans="1:19" ht="15" thickBot="1" x14ac:dyDescent="0.25">
      <c r="A74" s="94" t="s">
        <v>106</v>
      </c>
      <c r="B74" s="184" t="s">
        <v>101</v>
      </c>
      <c r="C74" s="59"/>
      <c r="D74" s="59"/>
      <c r="E74" s="105">
        <f>IFERROR(VLOOKUP($B74,[3]NUM10!$H$3:$O$94,2,FALSE),0)</f>
        <v>0</v>
      </c>
      <c r="F74" s="105">
        <f>IFERROR(VLOOKUP($B74,[3]NUM10!$H$3:$O$94,3,FALSE),0)</f>
        <v>0</v>
      </c>
      <c r="G74" s="105">
        <f>IFERROR(VLOOKUP($B74,[3]NUM10!$H$3:$O$94,4,FALSE),0)</f>
        <v>18</v>
      </c>
      <c r="H74" s="105">
        <f>IFERROR(VLOOKUP($B74,[3]NUM10!$H$3:$O$94,5,FALSE),0)</f>
        <v>18</v>
      </c>
      <c r="I74" s="105">
        <f>IFERROR(VLOOKUP($B74,[3]NUM10!$H$3:$O$94,6,FALSE),0)</f>
        <v>23</v>
      </c>
      <c r="J74" s="105">
        <f>IFERROR(VLOOKUP($B74,[3]NUM10!$H$3:$O$94,7,FALSE),0)</f>
        <v>0</v>
      </c>
      <c r="K74" s="87"/>
      <c r="L74" s="93"/>
      <c r="M74" s="93"/>
      <c r="N74" s="93"/>
      <c r="O74" s="93"/>
      <c r="P74" s="61"/>
      <c r="Q74" s="15">
        <f>SUM(E74:P74)</f>
        <v>59</v>
      </c>
    </row>
    <row r="75" spans="1:19" ht="15" thickBot="1" x14ac:dyDescent="0.25">
      <c r="A75" s="94" t="s">
        <v>106</v>
      </c>
      <c r="B75" s="184" t="s">
        <v>102</v>
      </c>
      <c r="C75" s="59"/>
      <c r="D75" s="59"/>
      <c r="E75" s="105">
        <f>IFERROR(VLOOKUP($B75,[3]NUM10!$H$3:$O$94,2,FALSE),0)</f>
        <v>0</v>
      </c>
      <c r="F75" s="105">
        <f>IFERROR(VLOOKUP($B75,[3]NUM10!$H$3:$O$94,3,FALSE),0)</f>
        <v>0</v>
      </c>
      <c r="G75" s="105">
        <f>IFERROR(VLOOKUP($B75,[3]NUM10!$H$3:$O$94,4,FALSE),0)</f>
        <v>0</v>
      </c>
      <c r="H75" s="105">
        <f>IFERROR(VLOOKUP($B75,[3]NUM10!$H$3:$O$94,5,FALSE),0)</f>
        <v>0</v>
      </c>
      <c r="I75" s="105">
        <f>IFERROR(VLOOKUP($B75,[3]NUM10!$H$3:$O$94,6,FALSE),0)</f>
        <v>8</v>
      </c>
      <c r="J75" s="105">
        <f>IFERROR(VLOOKUP($B75,[3]NUM10!$H$3:$O$94,7,FALSE),0)</f>
        <v>0</v>
      </c>
      <c r="K75" s="87"/>
      <c r="L75" s="93"/>
      <c r="M75" s="93"/>
      <c r="N75" s="93"/>
      <c r="O75" s="93"/>
      <c r="Q75" s="15">
        <f>SUM(E75:P75)</f>
        <v>8</v>
      </c>
    </row>
    <row r="76" spans="1:19" ht="15" thickBot="1" x14ac:dyDescent="0.25">
      <c r="A76" s="94" t="s">
        <v>106</v>
      </c>
      <c r="B76" s="184" t="s">
        <v>103</v>
      </c>
      <c r="C76" s="59"/>
      <c r="D76" s="59"/>
      <c r="E76" s="105">
        <f>IFERROR(VLOOKUP($B76,[3]NUM10!$H$3:$O$94,2,FALSE),0)</f>
        <v>0</v>
      </c>
      <c r="F76" s="105">
        <f>IFERROR(VLOOKUP($B76,[3]NUM10!$H$3:$O$94,3,FALSE),0)</f>
        <v>0</v>
      </c>
      <c r="G76" s="105">
        <f>IFERROR(VLOOKUP($B76,[3]NUM10!$H$3:$O$94,4,FALSE),0)</f>
        <v>0</v>
      </c>
      <c r="H76" s="105">
        <f>IFERROR(VLOOKUP($B76,[3]NUM10!$H$3:$O$94,5,FALSE),0)</f>
        <v>0</v>
      </c>
      <c r="I76" s="105">
        <f>IFERROR(VLOOKUP($B76,[3]NUM10!$H$3:$O$94,6,FALSE),0)</f>
        <v>15</v>
      </c>
      <c r="J76" s="105">
        <f>IFERROR(VLOOKUP($B76,[3]NUM10!$H$3:$O$94,7,FALSE),0)</f>
        <v>0</v>
      </c>
      <c r="K76" s="87"/>
      <c r="L76" s="93"/>
      <c r="M76" s="93"/>
      <c r="N76" s="93"/>
      <c r="O76" s="93"/>
      <c r="Q76" s="15">
        <f>SUM(E76:P76)</f>
        <v>15</v>
      </c>
    </row>
    <row r="77" spans="1:19" ht="15" thickBot="1" x14ac:dyDescent="0.25">
      <c r="A77" s="94" t="s">
        <v>106</v>
      </c>
      <c r="B77" s="184" t="s">
        <v>104</v>
      </c>
      <c r="C77" s="59"/>
      <c r="D77" s="59"/>
      <c r="E77" s="105">
        <f>IFERROR(VLOOKUP($B77,[3]NUM10!$H$3:$O$94,2,FALSE),0)</f>
        <v>0</v>
      </c>
      <c r="F77" s="105">
        <f>IFERROR(VLOOKUP($B77,[3]NUM10!$H$3:$O$94,3,FALSE),0)</f>
        <v>0</v>
      </c>
      <c r="G77" s="105">
        <f>IFERROR(VLOOKUP($B77,[3]NUM10!$H$3:$O$94,4,FALSE),0)</f>
        <v>0</v>
      </c>
      <c r="H77" s="105">
        <f>IFERROR(VLOOKUP($B77,[3]NUM10!$H$3:$O$94,5,FALSE),0)</f>
        <v>0</v>
      </c>
      <c r="I77" s="105">
        <f>IFERROR(VLOOKUP($B77,[3]NUM10!$H$3:$O$94,6,FALSE),0)</f>
        <v>0</v>
      </c>
      <c r="J77" s="105">
        <f>IFERROR(VLOOKUP($B77,[3]NUM10!$H$3:$O$94,7,FALSE),0)</f>
        <v>0</v>
      </c>
      <c r="K77" s="93"/>
      <c r="L77" s="93"/>
      <c r="M77" s="93"/>
      <c r="N77" s="93"/>
      <c r="O77" s="93"/>
      <c r="Q77" s="15">
        <f>SUM(E77:P77)</f>
        <v>0</v>
      </c>
    </row>
    <row r="78" spans="1:19" ht="15" thickBot="1" x14ac:dyDescent="0.25">
      <c r="A78" s="94" t="s">
        <v>106</v>
      </c>
      <c r="B78" s="184" t="s">
        <v>105</v>
      </c>
      <c r="C78" s="59"/>
      <c r="D78" s="59"/>
      <c r="E78" s="105">
        <f>IFERROR(VLOOKUP($B78,[3]NUM10!$H$3:$O$94,2,FALSE),0)</f>
        <v>0</v>
      </c>
      <c r="F78" s="105">
        <f>IFERROR(VLOOKUP($B78,[3]NUM10!$H$3:$O$94,3,FALSE),0)</f>
        <v>0</v>
      </c>
      <c r="G78" s="105">
        <f>IFERROR(VLOOKUP($B78,[3]NUM10!$H$3:$O$94,4,FALSE),0)</f>
        <v>0</v>
      </c>
      <c r="H78" s="105">
        <f>IFERROR(VLOOKUP($B78,[3]NUM10!$H$3:$O$94,5,FALSE),0)</f>
        <v>0</v>
      </c>
      <c r="I78" s="105">
        <f>IFERROR(VLOOKUP($B78,[3]NUM10!$H$3:$O$94,6,FALSE),0)</f>
        <v>3</v>
      </c>
      <c r="J78" s="105">
        <f>IFERROR(VLOOKUP($B78,[3]NUM10!$H$3:$O$94,7,FALSE),0)</f>
        <v>0</v>
      </c>
      <c r="K78" s="87"/>
      <c r="L78" s="93"/>
      <c r="M78" s="93"/>
      <c r="N78" s="93"/>
      <c r="O78" s="93"/>
      <c r="Q78" s="15">
        <f>SUM(E78:P78)</f>
        <v>3</v>
      </c>
    </row>
    <row r="79" spans="1:19" s="61" customFormat="1" ht="15" thickBot="1" x14ac:dyDescent="0.25">
      <c r="A79" s="351" t="s">
        <v>179</v>
      </c>
      <c r="B79" s="352"/>
      <c r="C79" s="276">
        <f>+D79/Metas!P70</f>
        <v>2.5</v>
      </c>
      <c r="D79" s="17">
        <f>+Q79/R79</f>
        <v>0.20190023752969122</v>
      </c>
      <c r="E79" s="74">
        <f t="shared" ref="E79:Q79" si="13">SUM(E74:E78)</f>
        <v>0</v>
      </c>
      <c r="F79" s="74">
        <f t="shared" si="13"/>
        <v>0</v>
      </c>
      <c r="G79" s="74">
        <f t="shared" si="13"/>
        <v>18</v>
      </c>
      <c r="H79" s="74">
        <f t="shared" si="13"/>
        <v>18</v>
      </c>
      <c r="I79" s="74">
        <f t="shared" ref="I79:J79" si="14">SUM(I74:I78)</f>
        <v>49</v>
      </c>
      <c r="J79" s="74">
        <f t="shared" si="14"/>
        <v>0</v>
      </c>
      <c r="K79" s="74">
        <f t="shared" si="13"/>
        <v>0</v>
      </c>
      <c r="L79" s="74">
        <f t="shared" si="13"/>
        <v>0</v>
      </c>
      <c r="M79" s="74">
        <f t="shared" si="13"/>
        <v>0</v>
      </c>
      <c r="N79" s="74">
        <f t="shared" si="13"/>
        <v>0</v>
      </c>
      <c r="O79" s="74">
        <f t="shared" si="13"/>
        <v>0</v>
      </c>
      <c r="P79" s="74">
        <f t="shared" si="13"/>
        <v>0</v>
      </c>
      <c r="Q79" s="74">
        <f t="shared" si="13"/>
        <v>85</v>
      </c>
      <c r="R79" s="410">
        <v>421</v>
      </c>
      <c r="S79" s="411"/>
    </row>
    <row r="80" spans="1:19" ht="15" thickBot="1" x14ac:dyDescent="0.25">
      <c r="A80" s="94" t="s">
        <v>117</v>
      </c>
      <c r="B80" s="184" t="s">
        <v>107</v>
      </c>
      <c r="C80" s="59"/>
      <c r="D80" s="59"/>
      <c r="E80" s="105">
        <f>IFERROR(VLOOKUP($B80,[3]NUM10!$H$3:$O$94,2,FALSE),0)</f>
        <v>0</v>
      </c>
      <c r="F80" s="105">
        <f>IFERROR(VLOOKUP($B80,[3]NUM10!$H$3:$O$94,3,FALSE),0)</f>
        <v>0</v>
      </c>
      <c r="G80" s="105">
        <f>IFERROR(VLOOKUP($B80,[3]NUM10!$H$3:$O$94,4,FALSE),0)</f>
        <v>0</v>
      </c>
      <c r="H80" s="105">
        <f>IFERROR(VLOOKUP($B80,[3]NUM10!$H$3:$O$94,5,FALSE),0)</f>
        <v>0</v>
      </c>
      <c r="I80" s="105">
        <f>IFERROR(VLOOKUP($B80,[3]NUM10!$H$3:$O$94,6,FALSE),0)</f>
        <v>14</v>
      </c>
      <c r="J80" s="105">
        <f>IFERROR(VLOOKUP($B80,[3]NUM10!$H$3:$O$94,7,FALSE),0)</f>
        <v>0</v>
      </c>
      <c r="K80" s="87"/>
      <c r="L80" s="93"/>
      <c r="M80" s="93"/>
      <c r="N80" s="93"/>
      <c r="O80" s="93"/>
      <c r="P80" s="93"/>
      <c r="Q80" s="15">
        <f t="shared" ref="Q80:Q89" si="15">SUM(E80:P80)</f>
        <v>14</v>
      </c>
    </row>
    <row r="81" spans="1:19" ht="15" thickBot="1" x14ac:dyDescent="0.25">
      <c r="A81" s="94" t="s">
        <v>117</v>
      </c>
      <c r="B81" s="184" t="s">
        <v>108</v>
      </c>
      <c r="C81" s="59"/>
      <c r="D81" s="59"/>
      <c r="E81" s="105">
        <f>IFERROR(VLOOKUP($B81,[3]NUM10!$H$3:$O$94,2,FALSE),0)</f>
        <v>0</v>
      </c>
      <c r="F81" s="105">
        <f>IFERROR(VLOOKUP($B81,[3]NUM10!$H$3:$O$94,3,FALSE),0)</f>
        <v>0</v>
      </c>
      <c r="G81" s="105">
        <f>IFERROR(VLOOKUP($B81,[3]NUM10!$H$3:$O$94,4,FALSE),0)</f>
        <v>0</v>
      </c>
      <c r="H81" s="105">
        <f>IFERROR(VLOOKUP($B81,[3]NUM10!$H$3:$O$94,5,FALSE),0)</f>
        <v>0</v>
      </c>
      <c r="I81" s="105">
        <f>IFERROR(VLOOKUP($B81,[3]NUM10!$H$3:$O$94,6,FALSE),0)</f>
        <v>0</v>
      </c>
      <c r="J81" s="105">
        <f>IFERROR(VLOOKUP($B81,[3]NUM10!$H$3:$O$94,7,FALSE),0)</f>
        <v>0</v>
      </c>
      <c r="K81" s="87"/>
      <c r="L81" s="93"/>
      <c r="M81" s="93"/>
      <c r="N81" s="93"/>
      <c r="O81" s="93"/>
      <c r="P81" s="93"/>
      <c r="Q81" s="15">
        <f t="shared" si="15"/>
        <v>0</v>
      </c>
    </row>
    <row r="82" spans="1:19" ht="15" thickBot="1" x14ac:dyDescent="0.25">
      <c r="A82" s="94" t="s">
        <v>117</v>
      </c>
      <c r="B82" s="184" t="s">
        <v>109</v>
      </c>
      <c r="C82" s="59"/>
      <c r="D82" s="59"/>
      <c r="E82" s="105">
        <f>IFERROR(VLOOKUP($B82,[3]NUM10!$H$3:$O$94,2,FALSE),0)</f>
        <v>0</v>
      </c>
      <c r="F82" s="105">
        <f>IFERROR(VLOOKUP($B82,[3]NUM10!$H$3:$O$94,3,FALSE),0)</f>
        <v>0</v>
      </c>
      <c r="G82" s="105">
        <f>IFERROR(VLOOKUP($B82,[3]NUM10!$H$3:$O$94,4,FALSE),0)</f>
        <v>0</v>
      </c>
      <c r="H82" s="105">
        <f>IFERROR(VLOOKUP($B82,[3]NUM10!$H$3:$O$94,5,FALSE),0)</f>
        <v>0</v>
      </c>
      <c r="I82" s="105">
        <f>IFERROR(VLOOKUP($B82,[3]NUM10!$H$3:$O$94,6,FALSE),0)</f>
        <v>0</v>
      </c>
      <c r="J82" s="105">
        <f>IFERROR(VLOOKUP($B82,[3]NUM10!$H$3:$O$94,7,FALSE),0)</f>
        <v>0</v>
      </c>
      <c r="K82" s="87"/>
      <c r="L82" s="93"/>
      <c r="M82" s="93"/>
      <c r="N82" s="93"/>
      <c r="O82" s="93"/>
      <c r="P82" s="93"/>
      <c r="Q82" s="15">
        <f t="shared" si="15"/>
        <v>0</v>
      </c>
    </row>
    <row r="83" spans="1:19" ht="15" thickBot="1" x14ac:dyDescent="0.25">
      <c r="A83" s="94" t="s">
        <v>117</v>
      </c>
      <c r="B83" s="184" t="s">
        <v>110</v>
      </c>
      <c r="C83" s="59"/>
      <c r="D83" s="59"/>
      <c r="E83" s="105">
        <f>IFERROR(VLOOKUP($B83,[3]NUM10!$H$3:$O$94,2,FALSE),0)</f>
        <v>0</v>
      </c>
      <c r="F83" s="105">
        <f>IFERROR(VLOOKUP($B83,[3]NUM10!$H$3:$O$94,3,FALSE),0)</f>
        <v>0</v>
      </c>
      <c r="G83" s="105">
        <f>IFERROR(VLOOKUP($B83,[3]NUM10!$H$3:$O$94,4,FALSE),0)</f>
        <v>0</v>
      </c>
      <c r="H83" s="105">
        <f>IFERROR(VLOOKUP($B83,[3]NUM10!$H$3:$O$94,5,FALSE),0)</f>
        <v>0</v>
      </c>
      <c r="I83" s="105">
        <f>IFERROR(VLOOKUP($B83,[3]NUM10!$H$3:$O$94,6,FALSE),0)</f>
        <v>0</v>
      </c>
      <c r="J83" s="105">
        <f>IFERROR(VLOOKUP($B83,[3]NUM10!$H$3:$O$94,7,FALSE),0)</f>
        <v>0</v>
      </c>
      <c r="K83" s="87"/>
      <c r="L83" s="93"/>
      <c r="M83" s="93"/>
      <c r="N83" s="93"/>
      <c r="O83" s="93"/>
      <c r="P83" s="93"/>
      <c r="Q83" s="15">
        <f t="shared" si="15"/>
        <v>0</v>
      </c>
    </row>
    <row r="84" spans="1:19" ht="15" thickBot="1" x14ac:dyDescent="0.25">
      <c r="A84" s="94" t="s">
        <v>117</v>
      </c>
      <c r="B84" s="184" t="s">
        <v>111</v>
      </c>
      <c r="C84" s="59"/>
      <c r="D84" s="59"/>
      <c r="E84" s="105">
        <f>IFERROR(VLOOKUP($B84,[3]NUM10!$H$3:$O$94,2,FALSE),0)</f>
        <v>0</v>
      </c>
      <c r="F84" s="105">
        <f>IFERROR(VLOOKUP($B84,[3]NUM10!$H$3:$O$94,3,FALSE),0)</f>
        <v>0</v>
      </c>
      <c r="G84" s="105">
        <f>IFERROR(VLOOKUP($B84,[3]NUM10!$H$3:$O$94,4,FALSE),0)</f>
        <v>0</v>
      </c>
      <c r="H84" s="105">
        <f>IFERROR(VLOOKUP($B84,[3]NUM10!$H$3:$O$94,5,FALSE),0)</f>
        <v>0</v>
      </c>
      <c r="I84" s="105">
        <f>IFERROR(VLOOKUP($B84,[3]NUM10!$H$3:$O$94,6,FALSE),0)</f>
        <v>2</v>
      </c>
      <c r="J84" s="105">
        <f>IFERROR(VLOOKUP($B84,[3]NUM10!$H$3:$O$94,7,FALSE),0)</f>
        <v>0</v>
      </c>
      <c r="K84" s="87"/>
      <c r="L84" s="93"/>
      <c r="M84" s="93"/>
      <c r="N84" s="93"/>
      <c r="O84" s="93"/>
      <c r="P84" s="93"/>
      <c r="Q84" s="15">
        <f t="shared" si="15"/>
        <v>2</v>
      </c>
    </row>
    <row r="85" spans="1:19" ht="15" thickBot="1" x14ac:dyDescent="0.25">
      <c r="A85" s="94" t="s">
        <v>117</v>
      </c>
      <c r="B85" s="184" t="s">
        <v>112</v>
      </c>
      <c r="C85" s="59"/>
      <c r="D85" s="59"/>
      <c r="E85" s="105">
        <f>IFERROR(VLOOKUP($B85,[3]NUM10!$H$3:$O$94,2,FALSE),0)</f>
        <v>0</v>
      </c>
      <c r="F85" s="105">
        <f>IFERROR(VLOOKUP($B85,[3]NUM10!$H$3:$O$94,3,FALSE),0)</f>
        <v>0</v>
      </c>
      <c r="G85" s="105">
        <f>IFERROR(VLOOKUP($B85,[3]NUM10!$H$3:$O$94,4,FALSE),0)</f>
        <v>0</v>
      </c>
      <c r="H85" s="105">
        <f>IFERROR(VLOOKUP($B85,[3]NUM10!$H$3:$O$94,5,FALSE),0)</f>
        <v>0</v>
      </c>
      <c r="I85" s="105">
        <f>IFERROR(VLOOKUP($B85,[3]NUM10!$H$3:$O$94,6,FALSE),0)</f>
        <v>0</v>
      </c>
      <c r="J85" s="105">
        <f>IFERROR(VLOOKUP($B85,[3]NUM10!$H$3:$O$94,7,FALSE),0)</f>
        <v>0</v>
      </c>
      <c r="K85" s="87"/>
      <c r="L85" s="93"/>
      <c r="M85" s="93"/>
      <c r="N85" s="93"/>
      <c r="O85" s="93"/>
      <c r="P85" s="93"/>
      <c r="Q85" s="15">
        <f t="shared" si="15"/>
        <v>0</v>
      </c>
    </row>
    <row r="86" spans="1:19" ht="15" thickBot="1" x14ac:dyDescent="0.25">
      <c r="A86" s="94" t="s">
        <v>117</v>
      </c>
      <c r="B86" s="184" t="s">
        <v>113</v>
      </c>
      <c r="C86" s="59"/>
      <c r="D86" s="59"/>
      <c r="E86" s="105">
        <f>IFERROR(VLOOKUP($B86,[3]NUM10!$H$3:$O$94,2,FALSE),0)</f>
        <v>0</v>
      </c>
      <c r="F86" s="105">
        <f>IFERROR(VLOOKUP($B86,[3]NUM10!$H$3:$O$94,3,FALSE),0)</f>
        <v>0</v>
      </c>
      <c r="G86" s="105">
        <f>IFERROR(VLOOKUP($B86,[3]NUM10!$H$3:$O$94,4,FALSE),0)</f>
        <v>0</v>
      </c>
      <c r="H86" s="105">
        <f>IFERROR(VLOOKUP($B86,[3]NUM10!$H$3:$O$94,5,FALSE),0)</f>
        <v>0</v>
      </c>
      <c r="I86" s="105">
        <f>IFERROR(VLOOKUP($B86,[3]NUM10!$H$3:$O$94,6,FALSE),0)</f>
        <v>0</v>
      </c>
      <c r="J86" s="105">
        <f>IFERROR(VLOOKUP($B86,[3]NUM10!$H$3:$O$94,7,FALSE),0)</f>
        <v>0</v>
      </c>
      <c r="K86" s="87"/>
      <c r="L86" s="93"/>
      <c r="M86" s="93"/>
      <c r="N86" s="93"/>
      <c r="O86" s="93"/>
      <c r="P86" s="93"/>
      <c r="Q86" s="15">
        <f t="shared" si="15"/>
        <v>0</v>
      </c>
    </row>
    <row r="87" spans="1:19" ht="15" thickBot="1" x14ac:dyDescent="0.25">
      <c r="A87" s="94" t="s">
        <v>117</v>
      </c>
      <c r="B87" s="184" t="s">
        <v>114</v>
      </c>
      <c r="C87" s="59"/>
      <c r="D87" s="59"/>
      <c r="E87" s="105">
        <f>IFERROR(VLOOKUP($B87,[3]NUM10!$H$3:$O$94,2,FALSE),0)</f>
        <v>0</v>
      </c>
      <c r="F87" s="105">
        <f>IFERROR(VLOOKUP($B87,[3]NUM10!$H$3:$O$94,3,FALSE),0)</f>
        <v>0</v>
      </c>
      <c r="G87" s="105">
        <f>IFERROR(VLOOKUP($B87,[3]NUM10!$H$3:$O$94,4,FALSE),0)</f>
        <v>0</v>
      </c>
      <c r="H87" s="105">
        <f>IFERROR(VLOOKUP($B87,[3]NUM10!$H$3:$O$94,5,FALSE),0)</f>
        <v>0</v>
      </c>
      <c r="I87" s="105">
        <f>IFERROR(VLOOKUP($B87,[3]NUM10!$H$3:$O$94,6,FALSE),0)</f>
        <v>0</v>
      </c>
      <c r="J87" s="105">
        <f>IFERROR(VLOOKUP($B87,[3]NUM10!$H$3:$O$94,7,FALSE),0)</f>
        <v>0</v>
      </c>
      <c r="K87" s="87"/>
      <c r="L87" s="93"/>
      <c r="M87" s="93"/>
      <c r="N87" s="93"/>
      <c r="O87" s="93"/>
      <c r="P87" s="93"/>
      <c r="Q87" s="15">
        <f t="shared" si="15"/>
        <v>0</v>
      </c>
    </row>
    <row r="88" spans="1:19" ht="15" thickBot="1" x14ac:dyDescent="0.25">
      <c r="A88" s="94" t="s">
        <v>117</v>
      </c>
      <c r="B88" s="184" t="s">
        <v>115</v>
      </c>
      <c r="C88" s="59"/>
      <c r="D88" s="59"/>
      <c r="E88" s="105">
        <f>IFERROR(VLOOKUP($B88,[3]NUM10!$H$3:$O$94,2,FALSE),0)</f>
        <v>0</v>
      </c>
      <c r="F88" s="105">
        <f>IFERROR(VLOOKUP($B88,[3]NUM10!$H$3:$O$94,3,FALSE),0)</f>
        <v>0</v>
      </c>
      <c r="G88" s="105">
        <f>IFERROR(VLOOKUP($B88,[3]NUM10!$H$3:$O$94,4,FALSE),0)</f>
        <v>0</v>
      </c>
      <c r="H88" s="105">
        <f>IFERROR(VLOOKUP($B88,[3]NUM10!$H$3:$O$94,5,FALSE),0)</f>
        <v>0</v>
      </c>
      <c r="I88" s="105">
        <f>IFERROR(VLOOKUP($B88,[3]NUM10!$H$3:$O$94,6,FALSE),0)</f>
        <v>0</v>
      </c>
      <c r="J88" s="105">
        <f>IFERROR(VLOOKUP($B88,[3]NUM10!$H$3:$O$94,7,FALSE),0)</f>
        <v>0</v>
      </c>
      <c r="K88" s="87"/>
      <c r="L88" s="93"/>
      <c r="M88" s="93"/>
      <c r="N88" s="93"/>
      <c r="O88" s="93"/>
      <c r="P88" s="93"/>
      <c r="Q88" s="15">
        <f t="shared" si="15"/>
        <v>0</v>
      </c>
    </row>
    <row r="89" spans="1:19" ht="15" thickBot="1" x14ac:dyDescent="0.25">
      <c r="A89" s="94" t="s">
        <v>117</v>
      </c>
      <c r="B89" s="184" t="s">
        <v>116</v>
      </c>
      <c r="C89" s="59"/>
      <c r="D89" s="59"/>
      <c r="E89" s="105">
        <f>IFERROR(VLOOKUP($B89,[3]NUM10!$H$3:$O$94,2,FALSE),0)</f>
        <v>0</v>
      </c>
      <c r="F89" s="105">
        <f>IFERROR(VLOOKUP($B89,[3]NUM10!$H$3:$O$94,3,FALSE),0)</f>
        <v>0</v>
      </c>
      <c r="G89" s="105">
        <f>IFERROR(VLOOKUP($B89,[3]NUM10!$H$3:$O$94,4,FALSE),0)</f>
        <v>0</v>
      </c>
      <c r="H89" s="105">
        <f>IFERROR(VLOOKUP($B89,[3]NUM10!$H$3:$O$94,5,FALSE),0)</f>
        <v>0</v>
      </c>
      <c r="I89" s="105">
        <f>IFERROR(VLOOKUP($B89,[3]NUM10!$H$3:$O$94,6,FALSE),0)</f>
        <v>0</v>
      </c>
      <c r="J89" s="105">
        <f>IFERROR(VLOOKUP($B89,[3]NUM10!$H$3:$O$94,7,FALSE),0)</f>
        <v>0</v>
      </c>
      <c r="K89" s="87"/>
      <c r="L89" s="93"/>
      <c r="M89" s="93"/>
      <c r="N89" s="93"/>
      <c r="O89" s="93"/>
      <c r="P89" s="93"/>
      <c r="Q89" s="15">
        <f t="shared" si="15"/>
        <v>0</v>
      </c>
    </row>
    <row r="90" spans="1:19" s="61" customFormat="1" ht="15" thickBot="1" x14ac:dyDescent="0.25">
      <c r="A90" s="351" t="s">
        <v>180</v>
      </c>
      <c r="B90" s="352"/>
      <c r="C90" s="276">
        <f>+D90/Metas!P75</f>
        <v>0.13389121338912133</v>
      </c>
      <c r="D90" s="17">
        <f>+Q90/R90</f>
        <v>1.9728729963008632E-2</v>
      </c>
      <c r="E90" s="74">
        <f>SUM(E80:E89)</f>
        <v>0</v>
      </c>
      <c r="F90" s="74">
        <f t="shared" ref="F90:P90" si="16">SUM(F80:F89)</f>
        <v>0</v>
      </c>
      <c r="G90" s="74">
        <f t="shared" si="16"/>
        <v>0</v>
      </c>
      <c r="H90" s="74">
        <f t="shared" si="16"/>
        <v>0</v>
      </c>
      <c r="I90" s="74">
        <f t="shared" ref="I90:J90" si="17">SUM(I80:I89)</f>
        <v>16</v>
      </c>
      <c r="J90" s="74">
        <f t="shared" si="17"/>
        <v>0</v>
      </c>
      <c r="K90" s="74">
        <f t="shared" si="16"/>
        <v>0</v>
      </c>
      <c r="L90" s="74">
        <f t="shared" si="16"/>
        <v>0</v>
      </c>
      <c r="M90" s="74">
        <f t="shared" si="16"/>
        <v>0</v>
      </c>
      <c r="N90" s="74">
        <f t="shared" si="16"/>
        <v>0</v>
      </c>
      <c r="O90" s="74">
        <f t="shared" si="16"/>
        <v>0</v>
      </c>
      <c r="P90" s="74">
        <f t="shared" si="16"/>
        <v>0</v>
      </c>
      <c r="Q90" s="74">
        <f>SUM(Q80:Q89)</f>
        <v>16</v>
      </c>
      <c r="R90" s="410">
        <v>811</v>
      </c>
      <c r="S90" s="411"/>
    </row>
    <row r="91" spans="1:19" ht="15" thickBot="1" x14ac:dyDescent="0.25">
      <c r="A91" s="94" t="s">
        <v>134</v>
      </c>
      <c r="B91" s="184" t="s">
        <v>118</v>
      </c>
      <c r="C91" s="59"/>
      <c r="D91" s="59"/>
      <c r="E91" s="105">
        <f>IFERROR(VLOOKUP($B91,[3]NUM10!$H$3:$O$94,2,FALSE),0)</f>
        <v>0</v>
      </c>
      <c r="F91" s="105">
        <f>IFERROR(VLOOKUP($B91,[3]NUM10!$H$3:$O$94,3,FALSE),0)</f>
        <v>0</v>
      </c>
      <c r="G91" s="105">
        <f>IFERROR(VLOOKUP($B91,[3]NUM10!$H$3:$O$94,4,FALSE),0)</f>
        <v>0</v>
      </c>
      <c r="H91" s="105">
        <f>IFERROR(VLOOKUP($B91,[3]NUM10!$H$3:$O$94,5,FALSE),0)</f>
        <v>20</v>
      </c>
      <c r="I91" s="105">
        <f>IFERROR(VLOOKUP($B91,[3]NUM10!$H$3:$O$94,6,FALSE),0)</f>
        <v>0</v>
      </c>
      <c r="J91" s="105">
        <f>IFERROR(VLOOKUP($B91,[3]NUM10!$H$3:$O$94,7,FALSE),0)</f>
        <v>0</v>
      </c>
      <c r="K91" s="87"/>
      <c r="L91" s="93"/>
      <c r="M91" s="93"/>
      <c r="N91" s="93"/>
      <c r="O91" s="93"/>
      <c r="Q91" s="15">
        <f t="shared" ref="Q91:Q107" si="18">SUM(E91:P91)</f>
        <v>20</v>
      </c>
    </row>
    <row r="92" spans="1:19" ht="15" thickBot="1" x14ac:dyDescent="0.25">
      <c r="A92" s="94" t="s">
        <v>134</v>
      </c>
      <c r="B92" s="184" t="s">
        <v>119</v>
      </c>
      <c r="C92" s="59"/>
      <c r="D92" s="59"/>
      <c r="E92" s="105">
        <f>IFERROR(VLOOKUP($B92,[3]NUM10!$H$3:$O$94,2,FALSE),0)</f>
        <v>3</v>
      </c>
      <c r="F92" s="105">
        <f>IFERROR(VLOOKUP($B92,[3]NUM10!$H$3:$O$94,3,FALSE),0)</f>
        <v>4</v>
      </c>
      <c r="G92" s="105">
        <f>IFERROR(VLOOKUP($B92,[3]NUM10!$H$3:$O$94,4,FALSE),0)</f>
        <v>32</v>
      </c>
      <c r="H92" s="105">
        <f>IFERROR(VLOOKUP($B92,[3]NUM10!$H$3:$O$94,5,FALSE),0)</f>
        <v>55</v>
      </c>
      <c r="I92" s="105">
        <f>IFERROR(VLOOKUP($B92,[3]NUM10!$H$3:$O$94,6,FALSE),0)</f>
        <v>56</v>
      </c>
      <c r="J92" s="105">
        <f>IFERROR(VLOOKUP($B92,[3]NUM10!$H$3:$O$94,7,FALSE),0)</f>
        <v>16</v>
      </c>
      <c r="K92" s="87"/>
      <c r="L92" s="93"/>
      <c r="M92" s="93"/>
      <c r="N92" s="93"/>
      <c r="O92" s="93"/>
      <c r="Q92" s="15">
        <f t="shared" si="18"/>
        <v>166</v>
      </c>
    </row>
    <row r="93" spans="1:19" ht="15" thickBot="1" x14ac:dyDescent="0.25">
      <c r="A93" s="94" t="s">
        <v>134</v>
      </c>
      <c r="B93" s="184" t="s">
        <v>120</v>
      </c>
      <c r="C93" s="59"/>
      <c r="D93" s="59"/>
      <c r="E93" s="105">
        <f>IFERROR(VLOOKUP($B93,[3]NUM10!$H$3:$O$94,2,FALSE),0)</f>
        <v>0</v>
      </c>
      <c r="F93" s="105">
        <f>IFERROR(VLOOKUP($B93,[3]NUM10!$H$3:$O$94,3,FALSE),0)</f>
        <v>1</v>
      </c>
      <c r="G93" s="105">
        <f>IFERROR(VLOOKUP($B93,[3]NUM10!$H$3:$O$94,4,FALSE),0)</f>
        <v>59</v>
      </c>
      <c r="H93" s="105">
        <f>IFERROR(VLOOKUP($B93,[3]NUM10!$H$3:$O$94,5,FALSE),0)</f>
        <v>3</v>
      </c>
      <c r="I93" s="105">
        <f>IFERROR(VLOOKUP($B93,[3]NUM10!$H$3:$O$94,6,FALSE),0)</f>
        <v>236</v>
      </c>
      <c r="J93" s="105">
        <f>IFERROR(VLOOKUP($B93,[3]NUM10!$H$3:$O$94,7,FALSE),0)</f>
        <v>135</v>
      </c>
      <c r="K93" s="87"/>
      <c r="L93" s="93"/>
      <c r="M93" s="93"/>
      <c r="N93" s="93"/>
      <c r="O93" s="93"/>
      <c r="Q93" s="15">
        <f t="shared" si="18"/>
        <v>434</v>
      </c>
    </row>
    <row r="94" spans="1:19" ht="15" thickBot="1" x14ac:dyDescent="0.25">
      <c r="A94" s="94" t="s">
        <v>134</v>
      </c>
      <c r="B94" s="184" t="s">
        <v>121</v>
      </c>
      <c r="C94" s="59"/>
      <c r="D94" s="59"/>
      <c r="E94" s="105">
        <f>IFERROR(VLOOKUP($B94,[3]NUM10!$H$3:$O$94,2,FALSE),0)</f>
        <v>0</v>
      </c>
      <c r="F94" s="105">
        <f>IFERROR(VLOOKUP($B94,[3]NUM10!$H$3:$O$94,3,FALSE),0)</f>
        <v>0</v>
      </c>
      <c r="G94" s="105">
        <f>IFERROR(VLOOKUP($B94,[3]NUM10!$H$3:$O$94,4,FALSE),0)</f>
        <v>0</v>
      </c>
      <c r="H94" s="105">
        <f>IFERROR(VLOOKUP($B94,[3]NUM10!$H$3:$O$94,5,FALSE),0)</f>
        <v>12</v>
      </c>
      <c r="I94" s="105">
        <f>IFERROR(VLOOKUP($B94,[3]NUM10!$H$3:$O$94,6,FALSE),0)</f>
        <v>4</v>
      </c>
      <c r="J94" s="105">
        <f>IFERROR(VLOOKUP($B94,[3]NUM10!$H$3:$O$94,7,FALSE),0)</f>
        <v>9</v>
      </c>
      <c r="K94" s="87"/>
      <c r="L94" s="93"/>
      <c r="M94" s="93"/>
      <c r="N94" s="93"/>
      <c r="O94" s="93"/>
      <c r="Q94" s="15">
        <f t="shared" si="18"/>
        <v>25</v>
      </c>
    </row>
    <row r="95" spans="1:19" ht="15" thickBot="1" x14ac:dyDescent="0.25">
      <c r="A95" s="94" t="s">
        <v>134</v>
      </c>
      <c r="B95" s="184" t="s">
        <v>122</v>
      </c>
      <c r="C95" s="59"/>
      <c r="D95" s="59"/>
      <c r="E95" s="105">
        <f>IFERROR(VLOOKUP($B95,[3]NUM10!$H$3:$O$94,2,FALSE),0)</f>
        <v>0</v>
      </c>
      <c r="F95" s="105">
        <f>IFERROR(VLOOKUP($B95,[3]NUM10!$H$3:$O$94,3,FALSE),0)</f>
        <v>0</v>
      </c>
      <c r="G95" s="105">
        <f>IFERROR(VLOOKUP($B95,[3]NUM10!$H$3:$O$94,4,FALSE),0)</f>
        <v>0</v>
      </c>
      <c r="H95" s="105">
        <f>IFERROR(VLOOKUP($B95,[3]NUM10!$H$3:$O$94,5,FALSE),0)</f>
        <v>0</v>
      </c>
      <c r="I95" s="105">
        <f>IFERROR(VLOOKUP($B95,[3]NUM10!$H$3:$O$94,6,FALSE),0)</f>
        <v>0</v>
      </c>
      <c r="J95" s="105">
        <f>IFERROR(VLOOKUP($B95,[3]NUM10!$H$3:$O$94,7,FALSE),0)</f>
        <v>0</v>
      </c>
      <c r="K95" s="87"/>
      <c r="L95" s="93"/>
      <c r="M95" s="93"/>
      <c r="N95" s="93"/>
      <c r="O95" s="93"/>
      <c r="Q95" s="15">
        <f t="shared" si="18"/>
        <v>0</v>
      </c>
    </row>
    <row r="96" spans="1:19" ht="15" thickBot="1" x14ac:dyDescent="0.25">
      <c r="A96" s="94" t="s">
        <v>134</v>
      </c>
      <c r="B96" s="184" t="s">
        <v>123</v>
      </c>
      <c r="C96" s="59"/>
      <c r="D96" s="59"/>
      <c r="E96" s="105">
        <f>IFERROR(VLOOKUP($B96,[3]NUM10!$H$3:$O$94,2,FALSE),0)</f>
        <v>0</v>
      </c>
      <c r="F96" s="105">
        <f>IFERROR(VLOOKUP($B96,[3]NUM10!$H$3:$O$94,3,FALSE),0)</f>
        <v>0</v>
      </c>
      <c r="G96" s="105">
        <f>IFERROR(VLOOKUP($B96,[3]NUM10!$H$3:$O$94,4,FALSE),0)</f>
        <v>0</v>
      </c>
      <c r="H96" s="105">
        <f>IFERROR(VLOOKUP($B96,[3]NUM10!$H$3:$O$94,5,FALSE),0)</f>
        <v>0</v>
      </c>
      <c r="I96" s="105">
        <f>IFERROR(VLOOKUP($B96,[3]NUM10!$H$3:$O$94,6,FALSE),0)</f>
        <v>0</v>
      </c>
      <c r="J96" s="105">
        <f>IFERROR(VLOOKUP($B96,[3]NUM10!$H$3:$O$94,7,FALSE),0)</f>
        <v>4</v>
      </c>
      <c r="K96" s="87"/>
      <c r="L96" s="93"/>
      <c r="M96" s="93"/>
      <c r="N96" s="93"/>
      <c r="O96" s="93"/>
      <c r="Q96" s="15">
        <f t="shared" si="18"/>
        <v>4</v>
      </c>
    </row>
    <row r="97" spans="1:19" ht="15" thickBot="1" x14ac:dyDescent="0.25">
      <c r="A97" s="94" t="s">
        <v>134</v>
      </c>
      <c r="B97" s="184" t="s">
        <v>124</v>
      </c>
      <c r="C97" s="59"/>
      <c r="D97" s="59"/>
      <c r="E97" s="105">
        <f>IFERROR(VLOOKUP($B97,[3]NUM10!$H$3:$O$94,2,FALSE),0)</f>
        <v>0</v>
      </c>
      <c r="F97" s="105">
        <f>IFERROR(VLOOKUP($B97,[3]NUM10!$H$3:$O$94,3,FALSE),0)</f>
        <v>0</v>
      </c>
      <c r="G97" s="105">
        <f>IFERROR(VLOOKUP($B97,[3]NUM10!$H$3:$O$94,4,FALSE),0)</f>
        <v>0</v>
      </c>
      <c r="H97" s="105">
        <f>IFERROR(VLOOKUP($B97,[3]NUM10!$H$3:$O$94,5,FALSE),0)</f>
        <v>0</v>
      </c>
      <c r="I97" s="105">
        <f>IFERROR(VLOOKUP($B97,[3]NUM10!$H$3:$O$94,6,FALSE),0)</f>
        <v>0</v>
      </c>
      <c r="J97" s="105">
        <f>IFERROR(VLOOKUP($B97,[3]NUM10!$H$3:$O$94,7,FALSE),0)</f>
        <v>4</v>
      </c>
      <c r="K97" s="87"/>
      <c r="L97" s="93"/>
      <c r="M97" s="93"/>
      <c r="N97" s="93"/>
      <c r="O97" s="93"/>
      <c r="Q97" s="15">
        <f t="shared" si="18"/>
        <v>4</v>
      </c>
    </row>
    <row r="98" spans="1:19" ht="15" thickBot="1" x14ac:dyDescent="0.25">
      <c r="A98" s="94" t="s">
        <v>134</v>
      </c>
      <c r="B98" s="184" t="s">
        <v>125</v>
      </c>
      <c r="C98" s="59"/>
      <c r="D98" s="59"/>
      <c r="E98" s="105">
        <f>IFERROR(VLOOKUP($B98,[3]NUM10!$H$3:$O$94,2,FALSE),0)</f>
        <v>0</v>
      </c>
      <c r="F98" s="105">
        <f>IFERROR(VLOOKUP($B98,[3]NUM10!$H$3:$O$94,3,FALSE),0)</f>
        <v>0</v>
      </c>
      <c r="G98" s="105">
        <f>IFERROR(VLOOKUP($B98,[3]NUM10!$H$3:$O$94,4,FALSE),0)</f>
        <v>0</v>
      </c>
      <c r="H98" s="105">
        <f>IFERROR(VLOOKUP($B98,[3]NUM10!$H$3:$O$94,5,FALSE),0)</f>
        <v>0</v>
      </c>
      <c r="I98" s="105">
        <f>IFERROR(VLOOKUP($B98,[3]NUM10!$H$3:$O$94,6,FALSE),0)</f>
        <v>0</v>
      </c>
      <c r="J98" s="105">
        <f>IFERROR(VLOOKUP($B98,[3]NUM10!$H$3:$O$94,7,FALSE),0)</f>
        <v>0</v>
      </c>
      <c r="K98" s="87"/>
      <c r="L98" s="93"/>
      <c r="M98" s="93"/>
      <c r="N98" s="93"/>
      <c r="O98" s="93"/>
      <c r="Q98" s="15">
        <f t="shared" si="18"/>
        <v>0</v>
      </c>
    </row>
    <row r="99" spans="1:19" ht="15" thickBot="1" x14ac:dyDescent="0.25">
      <c r="A99" s="94" t="s">
        <v>134</v>
      </c>
      <c r="B99" s="184" t="s">
        <v>126</v>
      </c>
      <c r="C99" s="59"/>
      <c r="D99" s="59"/>
      <c r="E99" s="105">
        <f>IFERROR(VLOOKUP($B99,[3]NUM10!$H$3:$O$94,2,FALSE),0)</f>
        <v>0</v>
      </c>
      <c r="F99" s="105">
        <f>IFERROR(VLOOKUP($B99,[3]NUM10!$H$3:$O$94,3,FALSE),0)</f>
        <v>0</v>
      </c>
      <c r="G99" s="105">
        <f>IFERROR(VLOOKUP($B99,[3]NUM10!$H$3:$O$94,4,FALSE),0)</f>
        <v>0</v>
      </c>
      <c r="H99" s="105">
        <f>IFERROR(VLOOKUP($B99,[3]NUM10!$H$3:$O$94,5,FALSE),0)</f>
        <v>0</v>
      </c>
      <c r="I99" s="105">
        <f>IFERROR(VLOOKUP($B99,[3]NUM10!$H$3:$O$94,6,FALSE),0)</f>
        <v>0</v>
      </c>
      <c r="J99" s="105">
        <f>IFERROR(VLOOKUP($B99,[3]NUM10!$H$3:$O$94,7,FALSE),0)</f>
        <v>0</v>
      </c>
      <c r="K99" s="87"/>
      <c r="L99" s="93"/>
      <c r="M99" s="93"/>
      <c r="N99" s="93"/>
      <c r="O99" s="93"/>
      <c r="Q99" s="15">
        <f t="shared" si="18"/>
        <v>0</v>
      </c>
    </row>
    <row r="100" spans="1:19" ht="15" thickBot="1" x14ac:dyDescent="0.25">
      <c r="A100" s="94" t="s">
        <v>134</v>
      </c>
      <c r="B100" s="184" t="s">
        <v>127</v>
      </c>
      <c r="C100" s="59"/>
      <c r="D100" s="59"/>
      <c r="E100" s="105">
        <f>IFERROR(VLOOKUP($B100,[3]NUM10!$H$3:$O$94,2,FALSE),0)</f>
        <v>0</v>
      </c>
      <c r="F100" s="105">
        <f>IFERROR(VLOOKUP($B100,[3]NUM10!$H$3:$O$94,3,FALSE),0)</f>
        <v>0</v>
      </c>
      <c r="G100" s="105">
        <f>IFERROR(VLOOKUP($B100,[3]NUM10!$H$3:$O$94,4,FALSE),0)</f>
        <v>0</v>
      </c>
      <c r="H100" s="105">
        <f>IFERROR(VLOOKUP($B100,[3]NUM10!$H$3:$O$94,5,FALSE),0)</f>
        <v>0</v>
      </c>
      <c r="I100" s="105">
        <f>IFERROR(VLOOKUP($B100,[3]NUM10!$H$3:$O$94,6,FALSE),0)</f>
        <v>0</v>
      </c>
      <c r="J100" s="105">
        <f>IFERROR(VLOOKUP($B100,[3]NUM10!$H$3:$O$94,7,FALSE),0)</f>
        <v>0</v>
      </c>
      <c r="K100" s="87"/>
      <c r="L100" s="93"/>
      <c r="M100" s="93"/>
      <c r="N100" s="93"/>
      <c r="O100" s="93"/>
      <c r="Q100" s="15">
        <f t="shared" si="18"/>
        <v>0</v>
      </c>
    </row>
    <row r="101" spans="1:19" ht="15" thickBot="1" x14ac:dyDescent="0.25">
      <c r="A101" s="94" t="s">
        <v>134</v>
      </c>
      <c r="B101" s="184" t="s">
        <v>128</v>
      </c>
      <c r="C101" s="59"/>
      <c r="D101" s="59"/>
      <c r="E101" s="105">
        <f>IFERROR(VLOOKUP($B101,[3]NUM10!$H$3:$O$94,2,FALSE),0)</f>
        <v>0</v>
      </c>
      <c r="F101" s="105">
        <f>IFERROR(VLOOKUP($B101,[3]NUM10!$H$3:$O$94,3,FALSE),0)</f>
        <v>0</v>
      </c>
      <c r="G101" s="105">
        <f>IFERROR(VLOOKUP($B101,[3]NUM10!$H$3:$O$94,4,FALSE),0)</f>
        <v>0</v>
      </c>
      <c r="H101" s="105">
        <f>IFERROR(VLOOKUP($B101,[3]NUM10!$H$3:$O$94,5,FALSE),0)</f>
        <v>0</v>
      </c>
      <c r="I101" s="105">
        <f>IFERROR(VLOOKUP($B101,[3]NUM10!$H$3:$O$94,6,FALSE),0)</f>
        <v>0</v>
      </c>
      <c r="J101" s="105">
        <f>IFERROR(VLOOKUP($B101,[3]NUM10!$H$3:$O$94,7,FALSE),0)</f>
        <v>0</v>
      </c>
      <c r="K101" s="87"/>
      <c r="L101" s="93"/>
      <c r="M101" s="93"/>
      <c r="N101" s="93"/>
      <c r="O101" s="93"/>
      <c r="Q101" s="15">
        <f t="shared" si="18"/>
        <v>0</v>
      </c>
    </row>
    <row r="102" spans="1:19" ht="15" thickBot="1" x14ac:dyDescent="0.25">
      <c r="A102" s="94" t="s">
        <v>134</v>
      </c>
      <c r="B102" s="184" t="s">
        <v>129</v>
      </c>
      <c r="C102" s="59"/>
      <c r="D102" s="59"/>
      <c r="E102" s="105">
        <f>IFERROR(VLOOKUP($B102,[3]NUM10!$H$3:$O$94,2,FALSE),0)</f>
        <v>0</v>
      </c>
      <c r="F102" s="105">
        <f>IFERROR(VLOOKUP($B102,[3]NUM10!$H$3:$O$94,3,FALSE),0)</f>
        <v>0</v>
      </c>
      <c r="G102" s="105">
        <f>IFERROR(VLOOKUP($B102,[3]NUM10!$H$3:$O$94,4,FALSE),0)</f>
        <v>0</v>
      </c>
      <c r="H102" s="105">
        <f>IFERROR(VLOOKUP($B102,[3]NUM10!$H$3:$O$94,5,FALSE),0)</f>
        <v>0</v>
      </c>
      <c r="I102" s="105">
        <f>IFERROR(VLOOKUP($B102,[3]NUM10!$H$3:$O$94,6,FALSE),0)</f>
        <v>0</v>
      </c>
      <c r="J102" s="105">
        <f>IFERROR(VLOOKUP($B102,[3]NUM10!$H$3:$O$94,7,FALSE),0)</f>
        <v>0</v>
      </c>
      <c r="K102" s="87"/>
      <c r="L102" s="93"/>
      <c r="M102" s="93"/>
      <c r="N102" s="93"/>
      <c r="O102" s="93"/>
      <c r="Q102" s="15">
        <f t="shared" si="18"/>
        <v>0</v>
      </c>
    </row>
    <row r="103" spans="1:19" ht="15" thickBot="1" x14ac:dyDescent="0.25">
      <c r="A103" s="94" t="s">
        <v>134</v>
      </c>
      <c r="B103" s="184" t="s">
        <v>130</v>
      </c>
      <c r="C103" s="59"/>
      <c r="D103" s="59"/>
      <c r="E103" s="105">
        <f>IFERROR(VLOOKUP($B103,[3]NUM10!$H$3:$O$94,2,FALSE),0)</f>
        <v>0</v>
      </c>
      <c r="F103" s="105">
        <f>IFERROR(VLOOKUP($B103,[3]NUM10!$H$3:$O$94,3,FALSE),0)</f>
        <v>0</v>
      </c>
      <c r="G103" s="105">
        <f>IFERROR(VLOOKUP($B103,[3]NUM10!$H$3:$O$94,4,FALSE),0)</f>
        <v>0</v>
      </c>
      <c r="H103" s="105">
        <f>IFERROR(VLOOKUP($B103,[3]NUM10!$H$3:$O$94,5,FALSE),0)</f>
        <v>0</v>
      </c>
      <c r="I103" s="105">
        <f>IFERROR(VLOOKUP($B103,[3]NUM10!$H$3:$O$94,6,FALSE),0)</f>
        <v>0</v>
      </c>
      <c r="J103" s="105">
        <f>IFERROR(VLOOKUP($B103,[3]NUM10!$H$3:$O$94,7,FALSE),0)</f>
        <v>15</v>
      </c>
      <c r="K103" s="87"/>
      <c r="L103" s="93"/>
      <c r="M103" s="93"/>
      <c r="N103" s="93"/>
      <c r="O103" s="93"/>
      <c r="Q103" s="15">
        <f t="shared" si="18"/>
        <v>15</v>
      </c>
    </row>
    <row r="104" spans="1:19" ht="15" thickBot="1" x14ac:dyDescent="0.25">
      <c r="A104" s="94" t="s">
        <v>134</v>
      </c>
      <c r="B104" s="184" t="s">
        <v>131</v>
      </c>
      <c r="C104" s="59"/>
      <c r="D104" s="59"/>
      <c r="E104" s="105">
        <f>IFERROR(VLOOKUP($B104,[3]NUM10!$H$3:$O$94,2,FALSE),0)</f>
        <v>0</v>
      </c>
      <c r="F104" s="105">
        <f>IFERROR(VLOOKUP($B104,[3]NUM10!$H$3:$O$94,3,FALSE),0)</f>
        <v>0</v>
      </c>
      <c r="G104" s="105">
        <f>IFERROR(VLOOKUP($B104,[3]NUM10!$H$3:$O$94,4,FALSE),0)</f>
        <v>0</v>
      </c>
      <c r="H104" s="105">
        <f>IFERROR(VLOOKUP($B104,[3]NUM10!$H$3:$O$94,5,FALSE),0)</f>
        <v>0</v>
      </c>
      <c r="I104" s="105">
        <f>IFERROR(VLOOKUP($B104,[3]NUM10!$H$3:$O$94,6,FALSE),0)</f>
        <v>0</v>
      </c>
      <c r="J104" s="105">
        <f>IFERROR(VLOOKUP($B104,[3]NUM10!$H$3:$O$94,7,FALSE),0)</f>
        <v>14</v>
      </c>
      <c r="K104" s="87"/>
      <c r="L104" s="93"/>
      <c r="M104" s="93"/>
      <c r="N104" s="93"/>
      <c r="O104" s="93"/>
      <c r="Q104" s="15">
        <f t="shared" si="18"/>
        <v>14</v>
      </c>
    </row>
    <row r="105" spans="1:19" ht="15" thickBot="1" x14ac:dyDescent="0.25">
      <c r="A105" s="94" t="s">
        <v>134</v>
      </c>
      <c r="B105" s="184" t="s">
        <v>132</v>
      </c>
      <c r="C105" s="59"/>
      <c r="D105" s="59"/>
      <c r="E105" s="105">
        <f>IFERROR(VLOOKUP($B105,[3]NUM10!$H$3:$O$94,2,FALSE),0)</f>
        <v>0</v>
      </c>
      <c r="F105" s="105">
        <f>IFERROR(VLOOKUP($B105,[3]NUM10!$H$3:$O$94,3,FALSE),0)</f>
        <v>0</v>
      </c>
      <c r="G105" s="105">
        <f>IFERROR(VLOOKUP($B105,[3]NUM10!$H$3:$O$94,4,FALSE),0)</f>
        <v>0</v>
      </c>
      <c r="H105" s="105">
        <f>IFERROR(VLOOKUP($B105,[3]NUM10!$H$3:$O$94,5,FALSE),0)</f>
        <v>39</v>
      </c>
      <c r="I105" s="105">
        <f>IFERROR(VLOOKUP($B105,[3]NUM10!$H$3:$O$94,6,FALSE),0)</f>
        <v>34</v>
      </c>
      <c r="J105" s="105">
        <f>IFERROR(VLOOKUP($B105,[3]NUM10!$H$3:$O$94,7,FALSE),0)</f>
        <v>0</v>
      </c>
      <c r="K105" s="87"/>
      <c r="L105" s="93"/>
      <c r="M105" s="93"/>
      <c r="N105" s="93"/>
      <c r="O105" s="93"/>
      <c r="Q105" s="15">
        <f t="shared" si="18"/>
        <v>73</v>
      </c>
    </row>
    <row r="106" spans="1:19" ht="15" thickBot="1" x14ac:dyDescent="0.25">
      <c r="A106" s="94" t="s">
        <v>134</v>
      </c>
      <c r="B106" s="184" t="s">
        <v>133</v>
      </c>
      <c r="C106" s="59"/>
      <c r="D106" s="59"/>
      <c r="E106" s="105">
        <f>IFERROR(VLOOKUP($B106,[3]NUM10!$H$3:$O$94,2,FALSE),0)</f>
        <v>0</v>
      </c>
      <c r="F106" s="105">
        <f>IFERROR(VLOOKUP($B106,[3]NUM10!$H$3:$O$94,3,FALSE),0)</f>
        <v>1</v>
      </c>
      <c r="G106" s="105">
        <f>IFERROR(VLOOKUP($B106,[3]NUM10!$H$3:$O$94,4,FALSE),0)</f>
        <v>7</v>
      </c>
      <c r="H106" s="105">
        <f>IFERROR(VLOOKUP($B106,[3]NUM10!$H$3:$O$94,5,FALSE),0)</f>
        <v>2</v>
      </c>
      <c r="I106" s="105">
        <f>IFERROR(VLOOKUP($B106,[3]NUM10!$H$3:$O$94,6,FALSE),0)</f>
        <v>2</v>
      </c>
      <c r="J106" s="105">
        <f>IFERROR(VLOOKUP($B106,[3]NUM10!$H$3:$O$94,7,FALSE),0)</f>
        <v>7</v>
      </c>
      <c r="K106" s="87"/>
      <c r="L106" s="93"/>
      <c r="M106" s="93"/>
      <c r="N106" s="93"/>
      <c r="O106" s="93"/>
      <c r="Q106" s="15">
        <f t="shared" si="18"/>
        <v>19</v>
      </c>
    </row>
    <row r="107" spans="1:19" ht="15" thickBot="1" x14ac:dyDescent="0.25">
      <c r="A107" s="94" t="s">
        <v>134</v>
      </c>
      <c r="B107" s="184" t="s">
        <v>347</v>
      </c>
      <c r="C107" s="59"/>
      <c r="D107" s="59"/>
      <c r="E107" s="105">
        <f>IFERROR(VLOOKUP($B107,[3]NUM10!$H$3:$O$94,2,FALSE),0)</f>
        <v>0</v>
      </c>
      <c r="F107" s="105">
        <f>IFERROR(VLOOKUP($B107,[3]NUM10!$H$3:$O$94,3,FALSE),0)</f>
        <v>0</v>
      </c>
      <c r="G107" s="105">
        <f>IFERROR(VLOOKUP($B107,[3]NUM10!$H$3:$O$94,4,FALSE),0)</f>
        <v>0</v>
      </c>
      <c r="H107" s="105">
        <f>IFERROR(VLOOKUP($B107,[3]NUM10!$H$3:$O$94,5,FALSE),0)</f>
        <v>0</v>
      </c>
      <c r="I107" s="105">
        <f>IFERROR(VLOOKUP($B107,[3]NUM10!$H$3:$O$94,6,FALSE),0)</f>
        <v>5</v>
      </c>
      <c r="J107" s="105">
        <f>IFERROR(VLOOKUP($B107,[3]NUM10!$H$3:$O$94,7,FALSE),0)</f>
        <v>0</v>
      </c>
      <c r="K107" s="87"/>
      <c r="L107" s="93"/>
      <c r="M107" s="93"/>
      <c r="N107" s="93"/>
      <c r="O107" s="93"/>
      <c r="Q107" s="15">
        <f t="shared" si="18"/>
        <v>5</v>
      </c>
    </row>
    <row r="108" spans="1:19" s="61" customFormat="1" ht="15" thickBot="1" x14ac:dyDescent="0.25">
      <c r="A108" s="351" t="s">
        <v>181</v>
      </c>
      <c r="B108" s="352"/>
      <c r="C108" s="276">
        <f>+D108/Metas!P72</f>
        <v>1.479582146248813</v>
      </c>
      <c r="D108" s="17">
        <f>+Q108/R108</f>
        <v>0.11496458087367178</v>
      </c>
      <c r="E108" s="74">
        <f>SUM(E91:E107)</f>
        <v>3</v>
      </c>
      <c r="F108" s="74">
        <f t="shared" ref="F108:P108" si="19">SUM(F91:F107)</f>
        <v>6</v>
      </c>
      <c r="G108" s="74">
        <f t="shared" si="19"/>
        <v>98</v>
      </c>
      <c r="H108" s="74">
        <f t="shared" si="19"/>
        <v>131</v>
      </c>
      <c r="I108" s="74">
        <f t="shared" ref="I108:J108" si="20">SUM(I91:I107)</f>
        <v>337</v>
      </c>
      <c r="J108" s="74">
        <f t="shared" si="20"/>
        <v>204</v>
      </c>
      <c r="K108" s="74">
        <f t="shared" si="19"/>
        <v>0</v>
      </c>
      <c r="L108" s="74">
        <f t="shared" si="19"/>
        <v>0</v>
      </c>
      <c r="M108" s="74">
        <f t="shared" si="19"/>
        <v>0</v>
      </c>
      <c r="N108" s="74">
        <f t="shared" si="19"/>
        <v>0</v>
      </c>
      <c r="O108" s="74">
        <f t="shared" si="19"/>
        <v>0</v>
      </c>
      <c r="P108" s="74">
        <f t="shared" si="19"/>
        <v>0</v>
      </c>
      <c r="Q108" s="74">
        <f>SUM(Q91:Q107)</f>
        <v>779</v>
      </c>
      <c r="R108" s="410">
        <v>6776</v>
      </c>
      <c r="S108" s="411"/>
    </row>
    <row r="109" spans="1:19" ht="15" thickBot="1" x14ac:dyDescent="0.25">
      <c r="A109" s="94" t="s">
        <v>147</v>
      </c>
      <c r="B109" s="184" t="s">
        <v>135</v>
      </c>
      <c r="C109" s="59"/>
      <c r="D109" s="59"/>
      <c r="E109" s="105">
        <f>IFERROR(VLOOKUP($B109,[3]NUM10!$H$3:$O$94,2,FALSE),0)</f>
        <v>0</v>
      </c>
      <c r="F109" s="105">
        <f>IFERROR(VLOOKUP($B109,[3]NUM10!$H$3:$O$94,3,FALSE),0)</f>
        <v>0</v>
      </c>
      <c r="G109" s="105">
        <f>IFERROR(VLOOKUP($B109,[3]NUM10!$H$3:$O$94,4,FALSE),0)</f>
        <v>0</v>
      </c>
      <c r="H109" s="105">
        <f>IFERROR(VLOOKUP($B109,[3]NUM10!$H$3:$O$94,5,FALSE),0)</f>
        <v>0</v>
      </c>
      <c r="I109" s="105">
        <f>IFERROR(VLOOKUP($B109,[3]NUM10!$H$3:$O$94,6,FALSE),0)</f>
        <v>0</v>
      </c>
      <c r="J109" s="105">
        <f>IFERROR(VLOOKUP($B109,[3]NUM10!$H$3:$O$94,7,FALSE),0)</f>
        <v>0</v>
      </c>
      <c r="K109" s="87"/>
      <c r="L109" s="93"/>
      <c r="M109" s="93"/>
      <c r="N109" s="93"/>
      <c r="O109" s="93"/>
      <c r="P109" s="93"/>
      <c r="Q109" s="15">
        <f t="shared" ref="Q109:Q120" si="21">SUM(E109:P109)</f>
        <v>0</v>
      </c>
    </row>
    <row r="110" spans="1:19" ht="15" thickBot="1" x14ac:dyDescent="0.25">
      <c r="A110" s="94" t="s">
        <v>147</v>
      </c>
      <c r="B110" s="184" t="s">
        <v>136</v>
      </c>
      <c r="C110" s="59"/>
      <c r="D110" s="59"/>
      <c r="E110" s="105">
        <f>IFERROR(VLOOKUP($B110,[3]NUM10!$H$3:$O$94,2,FALSE),0)</f>
        <v>0</v>
      </c>
      <c r="F110" s="105">
        <f>IFERROR(VLOOKUP($B110,[3]NUM10!$H$3:$O$94,3,FALSE),0)</f>
        <v>0</v>
      </c>
      <c r="G110" s="105">
        <f>IFERROR(VLOOKUP($B110,[3]NUM10!$H$3:$O$94,4,FALSE),0)</f>
        <v>0</v>
      </c>
      <c r="H110" s="105">
        <f>IFERROR(VLOOKUP($B110,[3]NUM10!$H$3:$O$94,5,FALSE),0)</f>
        <v>0</v>
      </c>
      <c r="I110" s="105">
        <f>IFERROR(VLOOKUP($B110,[3]NUM10!$H$3:$O$94,6,FALSE),0)</f>
        <v>0</v>
      </c>
      <c r="J110" s="105">
        <f>IFERROR(VLOOKUP($B110,[3]NUM10!$H$3:$O$94,7,FALSE),0)</f>
        <v>0</v>
      </c>
      <c r="K110" s="87"/>
      <c r="L110" s="93"/>
      <c r="M110" s="93"/>
      <c r="N110" s="93"/>
      <c r="O110" s="93"/>
      <c r="P110" s="93"/>
      <c r="Q110" s="15">
        <f t="shared" si="21"/>
        <v>0</v>
      </c>
    </row>
    <row r="111" spans="1:19" ht="15" thickBot="1" x14ac:dyDescent="0.25">
      <c r="A111" s="94" t="s">
        <v>147</v>
      </c>
      <c r="B111" s="184" t="s">
        <v>137</v>
      </c>
      <c r="C111" s="59"/>
      <c r="D111" s="59"/>
      <c r="E111" s="105">
        <f>IFERROR(VLOOKUP($B111,[3]NUM10!$H$3:$O$94,2,FALSE),0)</f>
        <v>0</v>
      </c>
      <c r="F111" s="105">
        <f>IFERROR(VLOOKUP($B111,[3]NUM10!$H$3:$O$94,3,FALSE),0)</f>
        <v>0</v>
      </c>
      <c r="G111" s="105">
        <f>IFERROR(VLOOKUP($B111,[3]NUM10!$H$3:$O$94,4,FALSE),0)</f>
        <v>0</v>
      </c>
      <c r="H111" s="105">
        <f>IFERROR(VLOOKUP($B111,[3]NUM10!$H$3:$O$94,5,FALSE),0)</f>
        <v>5</v>
      </c>
      <c r="I111" s="105">
        <f>IFERROR(VLOOKUP($B111,[3]NUM10!$H$3:$O$94,6,FALSE),0)</f>
        <v>0</v>
      </c>
      <c r="J111" s="105">
        <f>IFERROR(VLOOKUP($B111,[3]NUM10!$H$3:$O$94,7,FALSE),0)</f>
        <v>0</v>
      </c>
      <c r="K111" s="87"/>
      <c r="L111" s="93"/>
      <c r="M111" s="93"/>
      <c r="N111" s="93"/>
      <c r="O111" s="93"/>
      <c r="P111" s="93"/>
      <c r="Q111" s="15">
        <f t="shared" si="21"/>
        <v>5</v>
      </c>
    </row>
    <row r="112" spans="1:19" ht="15" thickBot="1" x14ac:dyDescent="0.25">
      <c r="A112" s="94" t="s">
        <v>147</v>
      </c>
      <c r="B112" s="184" t="s">
        <v>138</v>
      </c>
      <c r="C112" s="59"/>
      <c r="D112" s="59"/>
      <c r="E112" s="105">
        <f>IFERROR(VLOOKUP($B112,[3]NUM10!$H$3:$O$94,2,FALSE),0)</f>
        <v>0</v>
      </c>
      <c r="F112" s="105">
        <f>IFERROR(VLOOKUP($B112,[3]NUM10!$H$3:$O$94,3,FALSE),0)</f>
        <v>0</v>
      </c>
      <c r="G112" s="105">
        <f>IFERROR(VLOOKUP($B112,[3]NUM10!$H$3:$O$94,4,FALSE),0)</f>
        <v>0</v>
      </c>
      <c r="H112" s="105">
        <f>IFERROR(VLOOKUP($B112,[3]NUM10!$H$3:$O$94,5,FALSE),0)</f>
        <v>0</v>
      </c>
      <c r="I112" s="105">
        <f>IFERROR(VLOOKUP($B112,[3]NUM10!$H$3:$O$94,6,FALSE),0)</f>
        <v>0</v>
      </c>
      <c r="J112" s="105">
        <f>IFERROR(VLOOKUP($B112,[3]NUM10!$H$3:$O$94,7,FALSE),0)</f>
        <v>0</v>
      </c>
      <c r="K112" s="87"/>
      <c r="L112" s="93"/>
      <c r="M112" s="93"/>
      <c r="N112" s="93"/>
      <c r="O112" s="93"/>
      <c r="P112" s="93"/>
      <c r="Q112" s="15">
        <f t="shared" si="21"/>
        <v>0</v>
      </c>
    </row>
    <row r="113" spans="1:19" ht="15" thickBot="1" x14ac:dyDescent="0.25">
      <c r="A113" s="94" t="s">
        <v>147</v>
      </c>
      <c r="B113" s="184" t="s">
        <v>139</v>
      </c>
      <c r="C113" s="59"/>
      <c r="D113" s="59"/>
      <c r="E113" s="105">
        <f>IFERROR(VLOOKUP($B113,[3]NUM10!$H$3:$O$94,2,FALSE),0)</f>
        <v>0</v>
      </c>
      <c r="F113" s="105">
        <f>IFERROR(VLOOKUP($B113,[3]NUM10!$H$3:$O$94,3,FALSE),0)</f>
        <v>0</v>
      </c>
      <c r="G113" s="105">
        <f>IFERROR(VLOOKUP($B113,[3]NUM10!$H$3:$O$94,4,FALSE),0)</f>
        <v>0</v>
      </c>
      <c r="H113" s="105">
        <f>IFERROR(VLOOKUP($B113,[3]NUM10!$H$3:$O$94,5,FALSE),0)</f>
        <v>0</v>
      </c>
      <c r="I113" s="105">
        <f>IFERROR(VLOOKUP($B113,[3]NUM10!$H$3:$O$94,6,FALSE),0)</f>
        <v>0</v>
      </c>
      <c r="J113" s="105">
        <f>IFERROR(VLOOKUP($B113,[3]NUM10!$H$3:$O$94,7,FALSE),0)</f>
        <v>7</v>
      </c>
      <c r="K113" s="87"/>
      <c r="L113" s="93"/>
      <c r="M113" s="93"/>
      <c r="N113" s="93"/>
      <c r="O113" s="93"/>
      <c r="P113" s="93"/>
      <c r="Q113" s="15">
        <f t="shared" si="21"/>
        <v>7</v>
      </c>
    </row>
    <row r="114" spans="1:19" ht="15" thickBot="1" x14ac:dyDescent="0.25">
      <c r="A114" s="94" t="s">
        <v>147</v>
      </c>
      <c r="B114" s="184" t="s">
        <v>140</v>
      </c>
      <c r="C114" s="59"/>
      <c r="D114" s="59"/>
      <c r="E114" s="105">
        <f>IFERROR(VLOOKUP($B114,[3]NUM10!$H$3:$O$94,2,FALSE),0)</f>
        <v>0</v>
      </c>
      <c r="F114" s="105">
        <f>IFERROR(VLOOKUP($B114,[3]NUM10!$H$3:$O$94,3,FALSE),0)</f>
        <v>0</v>
      </c>
      <c r="G114" s="105">
        <f>IFERROR(VLOOKUP($B114,[3]NUM10!$H$3:$O$94,4,FALSE),0)</f>
        <v>0</v>
      </c>
      <c r="H114" s="105">
        <f>IFERROR(VLOOKUP($B114,[3]NUM10!$H$3:$O$94,5,FALSE),0)</f>
        <v>0</v>
      </c>
      <c r="I114" s="105">
        <f>IFERROR(VLOOKUP($B114,[3]NUM10!$H$3:$O$94,6,FALSE),0)</f>
        <v>0</v>
      </c>
      <c r="J114" s="105">
        <f>IFERROR(VLOOKUP($B114,[3]NUM10!$H$3:$O$94,7,FALSE),0)</f>
        <v>0</v>
      </c>
      <c r="K114" s="87"/>
      <c r="L114" s="93"/>
      <c r="M114" s="93"/>
      <c r="N114" s="93"/>
      <c r="O114" s="93"/>
      <c r="P114" s="93"/>
      <c r="Q114" s="15">
        <f t="shared" si="21"/>
        <v>0</v>
      </c>
    </row>
    <row r="115" spans="1:19" ht="15" thickBot="1" x14ac:dyDescent="0.25">
      <c r="A115" s="94" t="s">
        <v>147</v>
      </c>
      <c r="B115" s="184" t="s">
        <v>141</v>
      </c>
      <c r="C115" s="59"/>
      <c r="D115" s="59"/>
      <c r="E115" s="105">
        <f>IFERROR(VLOOKUP($B115,[3]NUM10!$H$3:$O$94,2,FALSE),0)</f>
        <v>0</v>
      </c>
      <c r="F115" s="105">
        <f>IFERROR(VLOOKUP($B115,[3]NUM10!$H$3:$O$94,3,FALSE),0)</f>
        <v>0</v>
      </c>
      <c r="G115" s="105">
        <f>IFERROR(VLOOKUP($B115,[3]NUM10!$H$3:$O$94,4,FALSE),0)</f>
        <v>0</v>
      </c>
      <c r="H115" s="105">
        <f>IFERROR(VLOOKUP($B115,[3]NUM10!$H$3:$O$94,5,FALSE),0)</f>
        <v>0</v>
      </c>
      <c r="I115" s="105">
        <f>IFERROR(VLOOKUP($B115,[3]NUM10!$H$3:$O$94,6,FALSE),0)</f>
        <v>0</v>
      </c>
      <c r="J115" s="105">
        <f>IFERROR(VLOOKUP($B115,[3]NUM10!$H$3:$O$94,7,FALSE),0)</f>
        <v>0</v>
      </c>
      <c r="K115" s="87"/>
      <c r="L115" s="93"/>
      <c r="M115" s="93"/>
      <c r="N115" s="93"/>
      <c r="O115" s="93"/>
      <c r="P115" s="93"/>
      <c r="Q115" s="15">
        <f t="shared" si="21"/>
        <v>0</v>
      </c>
    </row>
    <row r="116" spans="1:19" ht="15" thickBot="1" x14ac:dyDescent="0.25">
      <c r="A116" s="94" t="s">
        <v>147</v>
      </c>
      <c r="B116" s="184" t="s">
        <v>142</v>
      </c>
      <c r="C116" s="59"/>
      <c r="D116" s="59"/>
      <c r="E116" s="105">
        <f>IFERROR(VLOOKUP($B116,[3]NUM10!$H$3:$O$94,2,FALSE),0)</f>
        <v>0</v>
      </c>
      <c r="F116" s="105">
        <f>IFERROR(VLOOKUP($B116,[3]NUM10!$H$3:$O$94,3,FALSE),0)</f>
        <v>0</v>
      </c>
      <c r="G116" s="105">
        <f>IFERROR(VLOOKUP($B116,[3]NUM10!$H$3:$O$94,4,FALSE),0)</f>
        <v>0</v>
      </c>
      <c r="H116" s="105">
        <f>IFERROR(VLOOKUP($B116,[3]NUM10!$H$3:$O$94,5,FALSE),0)</f>
        <v>0</v>
      </c>
      <c r="I116" s="105">
        <f>IFERROR(VLOOKUP($B116,[3]NUM10!$H$3:$O$94,6,FALSE),0)</f>
        <v>0</v>
      </c>
      <c r="J116" s="105">
        <f>IFERROR(VLOOKUP($B116,[3]NUM10!$H$3:$O$94,7,FALSE),0)</f>
        <v>10</v>
      </c>
      <c r="K116" s="87"/>
      <c r="L116" s="93"/>
      <c r="M116" s="93"/>
      <c r="N116" s="93"/>
      <c r="O116" s="93"/>
      <c r="P116" s="93"/>
      <c r="Q116" s="15">
        <f t="shared" si="21"/>
        <v>10</v>
      </c>
    </row>
    <row r="117" spans="1:19" ht="15" thickBot="1" x14ac:dyDescent="0.25">
      <c r="A117" s="94" t="s">
        <v>147</v>
      </c>
      <c r="B117" s="184" t="s">
        <v>143</v>
      </c>
      <c r="C117" s="59"/>
      <c r="D117" s="59"/>
      <c r="E117" s="105">
        <f>IFERROR(VLOOKUP($B117,[3]NUM10!$H$3:$O$94,2,FALSE),0)</f>
        <v>0</v>
      </c>
      <c r="F117" s="105">
        <f>IFERROR(VLOOKUP($B117,[3]NUM10!$H$3:$O$94,3,FALSE),0)</f>
        <v>0</v>
      </c>
      <c r="G117" s="105">
        <f>IFERROR(VLOOKUP($B117,[3]NUM10!$H$3:$O$94,4,FALSE),0)</f>
        <v>0</v>
      </c>
      <c r="H117" s="105">
        <f>IFERROR(VLOOKUP($B117,[3]NUM10!$H$3:$O$94,5,FALSE),0)</f>
        <v>0</v>
      </c>
      <c r="I117" s="105">
        <f>IFERROR(VLOOKUP($B117,[3]NUM10!$H$3:$O$94,6,FALSE),0)</f>
        <v>0</v>
      </c>
      <c r="J117" s="105">
        <f>IFERROR(VLOOKUP($B117,[3]NUM10!$H$3:$O$94,7,FALSE),0)</f>
        <v>0</v>
      </c>
      <c r="K117" s="87"/>
      <c r="L117" s="93"/>
      <c r="M117" s="93"/>
      <c r="N117" s="93"/>
      <c r="O117" s="93"/>
      <c r="P117" s="93"/>
      <c r="Q117" s="15">
        <f t="shared" si="21"/>
        <v>0</v>
      </c>
    </row>
    <row r="118" spans="1:19" ht="15" thickBot="1" x14ac:dyDescent="0.25">
      <c r="A118" s="94" t="s">
        <v>147</v>
      </c>
      <c r="B118" s="184" t="s">
        <v>144</v>
      </c>
      <c r="C118" s="59"/>
      <c r="D118" s="59"/>
      <c r="E118" s="105">
        <f>IFERROR(VLOOKUP($B118,[3]NUM10!$H$3:$O$94,2,FALSE),0)</f>
        <v>0</v>
      </c>
      <c r="F118" s="105">
        <f>IFERROR(VLOOKUP($B118,[3]NUM10!$H$3:$O$94,3,FALSE),0)</f>
        <v>0</v>
      </c>
      <c r="G118" s="105">
        <f>IFERROR(VLOOKUP($B118,[3]NUM10!$H$3:$O$94,4,FALSE),0)</f>
        <v>0</v>
      </c>
      <c r="H118" s="105">
        <f>IFERROR(VLOOKUP($B118,[3]NUM10!$H$3:$O$94,5,FALSE),0)</f>
        <v>0</v>
      </c>
      <c r="I118" s="105">
        <f>IFERROR(VLOOKUP($B118,[3]NUM10!$H$3:$O$94,6,FALSE),0)</f>
        <v>0</v>
      </c>
      <c r="J118" s="105">
        <f>IFERROR(VLOOKUP($B118,[3]NUM10!$H$3:$O$94,7,FALSE),0)</f>
        <v>0</v>
      </c>
      <c r="K118" s="87"/>
      <c r="L118" s="93"/>
      <c r="M118" s="93"/>
      <c r="N118" s="93"/>
      <c r="O118" s="93"/>
      <c r="P118" s="93"/>
      <c r="Q118" s="15">
        <f t="shared" si="21"/>
        <v>0</v>
      </c>
    </row>
    <row r="119" spans="1:19" ht="15" thickBot="1" x14ac:dyDescent="0.25">
      <c r="A119" s="94" t="s">
        <v>147</v>
      </c>
      <c r="B119" s="184" t="s">
        <v>145</v>
      </c>
      <c r="C119" s="59"/>
      <c r="D119" s="59"/>
      <c r="E119" s="105">
        <f>IFERROR(VLOOKUP($B119,[3]NUM10!$H$3:$O$94,2,FALSE),0)</f>
        <v>0</v>
      </c>
      <c r="F119" s="105">
        <f>IFERROR(VLOOKUP($B119,[3]NUM10!$H$3:$O$94,3,FALSE),0)</f>
        <v>0</v>
      </c>
      <c r="G119" s="105">
        <f>IFERROR(VLOOKUP($B119,[3]NUM10!$H$3:$O$94,4,FALSE),0)</f>
        <v>0</v>
      </c>
      <c r="H119" s="105">
        <f>IFERROR(VLOOKUP($B119,[3]NUM10!$H$3:$O$94,5,FALSE),0)</f>
        <v>0</v>
      </c>
      <c r="I119" s="105">
        <f>IFERROR(VLOOKUP($B119,[3]NUM10!$H$3:$O$94,6,FALSE),0)</f>
        <v>0</v>
      </c>
      <c r="J119" s="105">
        <f>IFERROR(VLOOKUP($B119,[3]NUM10!$H$3:$O$94,7,FALSE),0)</f>
        <v>0</v>
      </c>
      <c r="K119" s="87"/>
      <c r="L119" s="93"/>
      <c r="M119" s="93"/>
      <c r="N119" s="93"/>
      <c r="O119" s="93"/>
      <c r="P119" s="93"/>
      <c r="Q119" s="15">
        <f t="shared" si="21"/>
        <v>0</v>
      </c>
    </row>
    <row r="120" spans="1:19" ht="15" thickBot="1" x14ac:dyDescent="0.25">
      <c r="A120" s="94" t="s">
        <v>147</v>
      </c>
      <c r="B120" s="184" t="s">
        <v>146</v>
      </c>
      <c r="C120" s="59"/>
      <c r="D120" s="59"/>
      <c r="E120" s="105">
        <f>IFERROR(VLOOKUP($B120,[3]NUM10!$H$3:$O$94,2,FALSE),0)</f>
        <v>0</v>
      </c>
      <c r="F120" s="105">
        <f>IFERROR(VLOOKUP($B120,[3]NUM10!$H$3:$O$94,3,FALSE),0)</f>
        <v>0</v>
      </c>
      <c r="G120" s="105">
        <f>IFERROR(VLOOKUP($B120,[3]NUM10!$H$3:$O$94,4,FALSE),0)</f>
        <v>0</v>
      </c>
      <c r="H120" s="105">
        <f>IFERROR(VLOOKUP($B120,[3]NUM10!$H$3:$O$94,5,FALSE),0)</f>
        <v>6</v>
      </c>
      <c r="I120" s="105">
        <f>IFERROR(VLOOKUP($B120,[3]NUM10!$H$3:$O$94,6,FALSE),0)</f>
        <v>0</v>
      </c>
      <c r="J120" s="105">
        <f>IFERROR(VLOOKUP($B120,[3]NUM10!$H$3:$O$94,7,FALSE),0)</f>
        <v>0</v>
      </c>
      <c r="K120" s="87"/>
      <c r="L120" s="93"/>
      <c r="M120" s="93"/>
      <c r="N120" s="93"/>
      <c r="O120" s="93"/>
      <c r="P120" s="93"/>
      <c r="Q120" s="15">
        <f t="shared" si="21"/>
        <v>6</v>
      </c>
    </row>
    <row r="121" spans="1:19" s="61" customFormat="1" ht="15" thickBot="1" x14ac:dyDescent="0.25">
      <c r="A121" s="351" t="s">
        <v>182</v>
      </c>
      <c r="B121" s="352"/>
      <c r="C121" s="276">
        <f>+D121/Metas!P66</f>
        <v>0.93333333333333324</v>
      </c>
      <c r="D121" s="17">
        <f>+Q121/R121</f>
        <v>8.615384615384615E-2</v>
      </c>
      <c r="E121" s="74">
        <f t="shared" ref="E121:P121" si="22">SUM(E109:E120)</f>
        <v>0</v>
      </c>
      <c r="F121" s="74">
        <f t="shared" si="22"/>
        <v>0</v>
      </c>
      <c r="G121" s="74">
        <f t="shared" si="22"/>
        <v>0</v>
      </c>
      <c r="H121" s="74">
        <f t="shared" si="22"/>
        <v>11</v>
      </c>
      <c r="I121" s="74">
        <f t="shared" ref="I121:J121" si="23">SUM(I109:I120)</f>
        <v>0</v>
      </c>
      <c r="J121" s="74">
        <f t="shared" si="23"/>
        <v>17</v>
      </c>
      <c r="K121" s="74">
        <f t="shared" si="22"/>
        <v>0</v>
      </c>
      <c r="L121" s="74">
        <f t="shared" si="22"/>
        <v>0</v>
      </c>
      <c r="M121" s="74">
        <f t="shared" si="22"/>
        <v>0</v>
      </c>
      <c r="N121" s="74">
        <f t="shared" si="22"/>
        <v>0</v>
      </c>
      <c r="O121" s="74">
        <f t="shared" si="22"/>
        <v>0</v>
      </c>
      <c r="P121" s="74">
        <f t="shared" si="22"/>
        <v>0</v>
      </c>
      <c r="Q121" s="74">
        <f>SUM(Q109:Q120)</f>
        <v>28</v>
      </c>
      <c r="R121" s="410">
        <v>325</v>
      </c>
      <c r="S121" s="411"/>
    </row>
    <row r="122" spans="1:19" ht="15" thickBot="1" x14ac:dyDescent="0.25">
      <c r="A122" s="94" t="s">
        <v>161</v>
      </c>
      <c r="B122" s="184" t="s">
        <v>148</v>
      </c>
      <c r="C122" s="59"/>
      <c r="D122" s="59"/>
      <c r="E122" s="105">
        <f>IFERROR(VLOOKUP($B122,[3]NUM10!$H$3:$O$94,2,FALSE),0)</f>
        <v>1</v>
      </c>
      <c r="F122" s="105">
        <f>IFERROR(VLOOKUP($B122,[3]NUM10!$H$3:$O$94,3,FALSE),0)</f>
        <v>2</v>
      </c>
      <c r="G122" s="105">
        <f>IFERROR(VLOOKUP($B122,[3]NUM10!$H$3:$O$94,4,FALSE),0)</f>
        <v>0</v>
      </c>
      <c r="H122" s="105">
        <f>IFERROR(VLOOKUP($B122,[3]NUM10!$H$3:$O$94,5,FALSE),0)</f>
        <v>0</v>
      </c>
      <c r="I122" s="105">
        <f>IFERROR(VLOOKUP($B122,[3]NUM10!$H$3:$O$94,6,FALSE),0)</f>
        <v>26</v>
      </c>
      <c r="J122" s="105">
        <f>IFERROR(VLOOKUP($B122,[3]NUM10!$H$3:$O$94,7,FALSE),0)</f>
        <v>52</v>
      </c>
      <c r="K122" s="87"/>
      <c r="L122" s="93"/>
      <c r="M122" s="93"/>
      <c r="N122" s="93"/>
      <c r="O122" s="93"/>
      <c r="P122" s="93"/>
      <c r="Q122" s="15">
        <f t="shared" ref="Q122:Q134" si="24">SUM(E122:P122)</f>
        <v>81</v>
      </c>
    </row>
    <row r="123" spans="1:19" ht="15" thickBot="1" x14ac:dyDescent="0.25">
      <c r="A123" s="94" t="s">
        <v>161</v>
      </c>
      <c r="B123" s="184" t="s">
        <v>149</v>
      </c>
      <c r="C123" s="59"/>
      <c r="D123" s="59"/>
      <c r="E123" s="105">
        <f>IFERROR(VLOOKUP($B123,[3]NUM10!$H$3:$O$94,2,FALSE),0)</f>
        <v>0</v>
      </c>
      <c r="F123" s="105">
        <f>IFERROR(VLOOKUP($B123,[3]NUM10!$H$3:$O$94,3,FALSE),0)</f>
        <v>0</v>
      </c>
      <c r="G123" s="105">
        <f>IFERROR(VLOOKUP($B123,[3]NUM10!$H$3:$O$94,4,FALSE),0)</f>
        <v>0</v>
      </c>
      <c r="H123" s="105">
        <f>IFERROR(VLOOKUP($B123,[3]NUM10!$H$3:$O$94,5,FALSE),0)</f>
        <v>12</v>
      </c>
      <c r="I123" s="105">
        <f>IFERROR(VLOOKUP($B123,[3]NUM10!$H$3:$O$94,6,FALSE),0)</f>
        <v>0</v>
      </c>
      <c r="J123" s="105">
        <f>IFERROR(VLOOKUP($B123,[3]NUM10!$H$3:$O$94,7,FALSE),0)</f>
        <v>3</v>
      </c>
      <c r="K123" s="87"/>
      <c r="L123" s="93"/>
      <c r="M123" s="93"/>
      <c r="N123" s="93"/>
      <c r="O123" s="93"/>
      <c r="P123" s="93"/>
      <c r="Q123" s="15">
        <f t="shared" si="24"/>
        <v>15</v>
      </c>
    </row>
    <row r="124" spans="1:19" ht="15" thickBot="1" x14ac:dyDescent="0.25">
      <c r="A124" s="94" t="s">
        <v>161</v>
      </c>
      <c r="B124" s="184" t="s">
        <v>150</v>
      </c>
      <c r="C124" s="59"/>
      <c r="D124" s="59"/>
      <c r="E124" s="105">
        <f>IFERROR(VLOOKUP($B124,[3]NUM10!$H$3:$O$94,2,FALSE),0)</f>
        <v>0</v>
      </c>
      <c r="F124" s="105">
        <f>IFERROR(VLOOKUP($B124,[3]NUM10!$H$3:$O$94,3,FALSE),0)</f>
        <v>0</v>
      </c>
      <c r="G124" s="105">
        <f>IFERROR(VLOOKUP($B124,[3]NUM10!$H$3:$O$94,4,FALSE),0)</f>
        <v>3</v>
      </c>
      <c r="H124" s="105">
        <f>IFERROR(VLOOKUP($B124,[3]NUM10!$H$3:$O$94,5,FALSE),0)</f>
        <v>0</v>
      </c>
      <c r="I124" s="105">
        <f>IFERROR(VLOOKUP($B124,[3]NUM10!$H$3:$O$94,6,FALSE),0)</f>
        <v>0</v>
      </c>
      <c r="J124" s="105">
        <f>IFERROR(VLOOKUP($B124,[3]NUM10!$H$3:$O$94,7,FALSE),0)</f>
        <v>0</v>
      </c>
      <c r="K124" s="87"/>
      <c r="L124" s="93"/>
      <c r="M124" s="93"/>
      <c r="N124" s="93"/>
      <c r="O124" s="93"/>
      <c r="P124" s="93"/>
      <c r="Q124" s="15">
        <f t="shared" si="24"/>
        <v>3</v>
      </c>
    </row>
    <row r="125" spans="1:19" ht="15" thickBot="1" x14ac:dyDescent="0.25">
      <c r="A125" s="94" t="s">
        <v>161</v>
      </c>
      <c r="B125" s="184" t="s">
        <v>151</v>
      </c>
      <c r="C125" s="59"/>
      <c r="D125" s="59"/>
      <c r="E125" s="105">
        <f>IFERROR(VLOOKUP($B125,[3]NUM10!$H$3:$O$94,2,FALSE),0)</f>
        <v>0</v>
      </c>
      <c r="F125" s="105">
        <f>IFERROR(VLOOKUP($B125,[3]NUM10!$H$3:$O$94,3,FALSE),0)</f>
        <v>0</v>
      </c>
      <c r="G125" s="105">
        <f>IFERROR(VLOOKUP($B125,[3]NUM10!$H$3:$O$94,4,FALSE),0)</f>
        <v>0</v>
      </c>
      <c r="H125" s="105">
        <f>IFERROR(VLOOKUP($B125,[3]NUM10!$H$3:$O$94,5,FALSE),0)</f>
        <v>32</v>
      </c>
      <c r="I125" s="105">
        <f>IFERROR(VLOOKUP($B125,[3]NUM10!$H$3:$O$94,6,FALSE),0)</f>
        <v>38</v>
      </c>
      <c r="J125" s="105">
        <f>IFERROR(VLOOKUP($B125,[3]NUM10!$H$3:$O$94,7,FALSE),0)</f>
        <v>51</v>
      </c>
      <c r="K125" s="87"/>
      <c r="L125" s="93"/>
      <c r="M125" s="93"/>
      <c r="N125" s="93"/>
      <c r="O125" s="93"/>
      <c r="P125" s="93"/>
      <c r="Q125" s="15">
        <f t="shared" si="24"/>
        <v>121</v>
      </c>
    </row>
    <row r="126" spans="1:19" ht="15" thickBot="1" x14ac:dyDescent="0.25">
      <c r="A126" s="94" t="s">
        <v>161</v>
      </c>
      <c r="B126" s="184" t="s">
        <v>152</v>
      </c>
      <c r="C126" s="59"/>
      <c r="D126" s="59"/>
      <c r="E126" s="105">
        <f>IFERROR(VLOOKUP($B126,[3]NUM10!$H$3:$O$94,2,FALSE),0)</f>
        <v>0</v>
      </c>
      <c r="F126" s="105">
        <f>IFERROR(VLOOKUP($B126,[3]NUM10!$H$3:$O$94,3,FALSE),0)</f>
        <v>0</v>
      </c>
      <c r="G126" s="105">
        <f>IFERROR(VLOOKUP($B126,[3]NUM10!$H$3:$O$94,4,FALSE),0)</f>
        <v>0</v>
      </c>
      <c r="H126" s="105">
        <f>IFERROR(VLOOKUP($B126,[3]NUM10!$H$3:$O$94,5,FALSE),0)</f>
        <v>0</v>
      </c>
      <c r="I126" s="105">
        <f>IFERROR(VLOOKUP($B126,[3]NUM10!$H$3:$O$94,6,FALSE),0)</f>
        <v>0</v>
      </c>
      <c r="J126" s="105">
        <f>IFERROR(VLOOKUP($B126,[3]NUM10!$H$3:$O$94,7,FALSE),0)</f>
        <v>0</v>
      </c>
      <c r="K126" s="87"/>
      <c r="L126" s="93"/>
      <c r="M126" s="93"/>
      <c r="N126" s="93"/>
      <c r="O126" s="93"/>
      <c r="P126" s="93"/>
      <c r="Q126" s="15">
        <f t="shared" si="24"/>
        <v>0</v>
      </c>
    </row>
    <row r="127" spans="1:19" ht="15" thickBot="1" x14ac:dyDescent="0.25">
      <c r="A127" s="94" t="s">
        <v>161</v>
      </c>
      <c r="B127" s="184" t="s">
        <v>153</v>
      </c>
      <c r="C127" s="59"/>
      <c r="D127" s="59"/>
      <c r="E127" s="105">
        <f>IFERROR(VLOOKUP($B127,[3]NUM10!$H$3:$O$94,2,FALSE),0)</f>
        <v>0</v>
      </c>
      <c r="F127" s="105">
        <f>IFERROR(VLOOKUP($B127,[3]NUM10!$H$3:$O$94,3,FALSE),0)</f>
        <v>0</v>
      </c>
      <c r="G127" s="105">
        <f>IFERROR(VLOOKUP($B127,[3]NUM10!$H$3:$O$94,4,FALSE),0)</f>
        <v>0</v>
      </c>
      <c r="H127" s="105">
        <f>IFERROR(VLOOKUP($B127,[3]NUM10!$H$3:$O$94,5,FALSE),0)</f>
        <v>0</v>
      </c>
      <c r="I127" s="105">
        <f>IFERROR(VLOOKUP($B127,[3]NUM10!$H$3:$O$94,6,FALSE),0)</f>
        <v>0</v>
      </c>
      <c r="J127" s="105">
        <f>IFERROR(VLOOKUP($B127,[3]NUM10!$H$3:$O$94,7,FALSE),0)</f>
        <v>0</v>
      </c>
      <c r="K127" s="87"/>
      <c r="L127" s="93"/>
      <c r="M127" s="93"/>
      <c r="N127" s="93"/>
      <c r="O127" s="93"/>
      <c r="P127" s="93"/>
      <c r="Q127" s="15">
        <f t="shared" si="24"/>
        <v>0</v>
      </c>
    </row>
    <row r="128" spans="1:19" ht="15" thickBot="1" x14ac:dyDescent="0.25">
      <c r="A128" s="94" t="s">
        <v>161</v>
      </c>
      <c r="B128" s="184" t="s">
        <v>154</v>
      </c>
      <c r="C128" s="59"/>
      <c r="D128" s="59"/>
      <c r="E128" s="105">
        <f>IFERROR(VLOOKUP($B128,[3]NUM10!$H$3:$O$94,2,FALSE),0)</f>
        <v>0</v>
      </c>
      <c r="F128" s="105">
        <f>IFERROR(VLOOKUP($B128,[3]NUM10!$H$3:$O$94,3,FALSE),0)</f>
        <v>0</v>
      </c>
      <c r="G128" s="105">
        <f>IFERROR(VLOOKUP($B128,[3]NUM10!$H$3:$O$94,4,FALSE),0)</f>
        <v>0</v>
      </c>
      <c r="H128" s="105">
        <f>IFERROR(VLOOKUP($B128,[3]NUM10!$H$3:$O$94,5,FALSE),0)</f>
        <v>0</v>
      </c>
      <c r="I128" s="105">
        <f>IFERROR(VLOOKUP($B128,[3]NUM10!$H$3:$O$94,6,FALSE),0)</f>
        <v>0</v>
      </c>
      <c r="J128" s="105">
        <f>IFERROR(VLOOKUP($B128,[3]NUM10!$H$3:$O$94,7,FALSE),0)</f>
        <v>0</v>
      </c>
      <c r="K128" s="87"/>
      <c r="L128" s="93"/>
      <c r="M128" s="93"/>
      <c r="N128" s="93"/>
      <c r="O128" s="93"/>
      <c r="P128" s="93"/>
      <c r="Q128" s="15">
        <f t="shared" si="24"/>
        <v>0</v>
      </c>
    </row>
    <row r="129" spans="1:19" ht="15" thickBot="1" x14ac:dyDescent="0.25">
      <c r="A129" s="94" t="s">
        <v>161</v>
      </c>
      <c r="B129" s="184" t="s">
        <v>155</v>
      </c>
      <c r="C129" s="59"/>
      <c r="D129" s="59"/>
      <c r="E129" s="105">
        <f>IFERROR(VLOOKUP($B129,[3]NUM10!$H$3:$O$94,2,FALSE),0)</f>
        <v>0</v>
      </c>
      <c r="F129" s="105">
        <f>IFERROR(VLOOKUP($B129,[3]NUM10!$H$3:$O$94,3,FALSE),0)</f>
        <v>0</v>
      </c>
      <c r="G129" s="105">
        <f>IFERROR(VLOOKUP($B129,[3]NUM10!$H$3:$O$94,4,FALSE),0)</f>
        <v>0</v>
      </c>
      <c r="H129" s="105">
        <f>IFERROR(VLOOKUP($B129,[3]NUM10!$H$3:$O$94,5,FALSE),0)</f>
        <v>0</v>
      </c>
      <c r="I129" s="105">
        <f>IFERROR(VLOOKUP($B129,[3]NUM10!$H$3:$O$94,6,FALSE),0)</f>
        <v>0</v>
      </c>
      <c r="J129" s="105">
        <f>IFERROR(VLOOKUP($B129,[3]NUM10!$H$3:$O$94,7,FALSE),0)</f>
        <v>0</v>
      </c>
      <c r="K129" s="87"/>
      <c r="L129" s="93"/>
      <c r="M129" s="93"/>
      <c r="N129" s="93"/>
      <c r="O129" s="93"/>
      <c r="P129" s="93"/>
      <c r="Q129" s="15">
        <f t="shared" si="24"/>
        <v>0</v>
      </c>
    </row>
    <row r="130" spans="1:19" ht="15" thickBot="1" x14ac:dyDescent="0.25">
      <c r="A130" s="94" t="s">
        <v>161</v>
      </c>
      <c r="B130" s="184" t="s">
        <v>156</v>
      </c>
      <c r="C130" s="59"/>
      <c r="D130" s="59"/>
      <c r="E130" s="105">
        <f>IFERROR(VLOOKUP($B130,[3]NUM10!$H$3:$O$94,2,FALSE),0)</f>
        <v>0</v>
      </c>
      <c r="F130" s="105">
        <f>IFERROR(VLOOKUP($B130,[3]NUM10!$H$3:$O$94,3,FALSE),0)</f>
        <v>0</v>
      </c>
      <c r="G130" s="105">
        <f>IFERROR(VLOOKUP($B130,[3]NUM10!$H$3:$O$94,4,FALSE),0)</f>
        <v>0</v>
      </c>
      <c r="H130" s="105">
        <f>IFERROR(VLOOKUP($B130,[3]NUM10!$H$3:$O$94,5,FALSE),0)</f>
        <v>0</v>
      </c>
      <c r="I130" s="105">
        <f>IFERROR(VLOOKUP($B130,[3]NUM10!$H$3:$O$94,6,FALSE),0)</f>
        <v>0</v>
      </c>
      <c r="J130" s="105">
        <f>IFERROR(VLOOKUP($B130,[3]NUM10!$H$3:$O$94,7,FALSE),0)</f>
        <v>0</v>
      </c>
      <c r="K130" s="87"/>
      <c r="L130" s="93"/>
      <c r="M130" s="93"/>
      <c r="N130" s="93"/>
      <c r="O130" s="93"/>
      <c r="P130" s="93"/>
      <c r="Q130" s="15">
        <f t="shared" si="24"/>
        <v>0</v>
      </c>
    </row>
    <row r="131" spans="1:19" ht="15" thickBot="1" x14ac:dyDescent="0.25">
      <c r="A131" s="94" t="s">
        <v>161</v>
      </c>
      <c r="B131" s="184" t="s">
        <v>157</v>
      </c>
      <c r="C131" s="59"/>
      <c r="D131" s="59"/>
      <c r="E131" s="105">
        <f>IFERROR(VLOOKUP($B131,[3]NUM10!$H$3:$O$94,2,FALSE),0)</f>
        <v>0</v>
      </c>
      <c r="F131" s="105">
        <f>IFERROR(VLOOKUP($B131,[3]NUM10!$H$3:$O$94,3,FALSE),0)</f>
        <v>0</v>
      </c>
      <c r="G131" s="105">
        <f>IFERROR(VLOOKUP($B131,[3]NUM10!$H$3:$O$94,4,FALSE),0)</f>
        <v>0</v>
      </c>
      <c r="H131" s="105">
        <f>IFERROR(VLOOKUP($B131,[3]NUM10!$H$3:$O$94,5,FALSE),0)</f>
        <v>0</v>
      </c>
      <c r="I131" s="105">
        <f>IFERROR(VLOOKUP($B131,[3]NUM10!$H$3:$O$94,6,FALSE),0)</f>
        <v>0</v>
      </c>
      <c r="J131" s="105">
        <f>IFERROR(VLOOKUP($B131,[3]NUM10!$H$3:$O$94,7,FALSE),0)</f>
        <v>22</v>
      </c>
      <c r="K131" s="87"/>
      <c r="L131" s="93"/>
      <c r="M131" s="93"/>
      <c r="N131" s="93"/>
      <c r="O131" s="93"/>
      <c r="P131" s="93"/>
      <c r="Q131" s="15">
        <f t="shared" si="24"/>
        <v>22</v>
      </c>
    </row>
    <row r="132" spans="1:19" ht="15" thickBot="1" x14ac:dyDescent="0.25">
      <c r="A132" s="94" t="s">
        <v>161</v>
      </c>
      <c r="B132" s="184" t="s">
        <v>158</v>
      </c>
      <c r="C132" s="59"/>
      <c r="D132" s="59"/>
      <c r="E132" s="105">
        <f>IFERROR(VLOOKUP($B132,[3]NUM10!$H$3:$O$94,2,FALSE),0)</f>
        <v>0</v>
      </c>
      <c r="F132" s="105">
        <f>IFERROR(VLOOKUP($B132,[3]NUM10!$H$3:$O$94,3,FALSE),0)</f>
        <v>0</v>
      </c>
      <c r="G132" s="105">
        <f>IFERROR(VLOOKUP($B132,[3]NUM10!$H$3:$O$94,4,FALSE),0)</f>
        <v>0</v>
      </c>
      <c r="H132" s="105">
        <f>IFERROR(VLOOKUP($B132,[3]NUM10!$H$3:$O$94,5,FALSE),0)</f>
        <v>0</v>
      </c>
      <c r="I132" s="105">
        <f>IFERROR(VLOOKUP($B132,[3]NUM10!$H$3:$O$94,6,FALSE),0)</f>
        <v>0</v>
      </c>
      <c r="J132" s="105">
        <f>IFERROR(VLOOKUP($B132,[3]NUM10!$H$3:$O$94,7,FALSE),0)</f>
        <v>0</v>
      </c>
      <c r="K132" s="87"/>
      <c r="L132" s="93"/>
      <c r="M132" s="93"/>
      <c r="N132" s="93"/>
      <c r="O132" s="93"/>
      <c r="P132" s="93"/>
      <c r="Q132" s="15">
        <f t="shared" si="24"/>
        <v>0</v>
      </c>
    </row>
    <row r="133" spans="1:19" ht="15" thickBot="1" x14ac:dyDescent="0.25">
      <c r="A133" s="94" t="s">
        <v>161</v>
      </c>
      <c r="B133" s="184" t="s">
        <v>159</v>
      </c>
      <c r="C133" s="59"/>
      <c r="D133" s="59"/>
      <c r="E133" s="105">
        <f>IFERROR(VLOOKUP($B133,[3]NUM10!$H$3:$O$94,2,FALSE),0)</f>
        <v>0</v>
      </c>
      <c r="F133" s="105">
        <f>IFERROR(VLOOKUP($B133,[3]NUM10!$H$3:$O$94,3,FALSE),0)</f>
        <v>0</v>
      </c>
      <c r="G133" s="105">
        <f>IFERROR(VLOOKUP($B133,[3]NUM10!$H$3:$O$94,4,FALSE),0)</f>
        <v>0</v>
      </c>
      <c r="H133" s="105">
        <f>IFERROR(VLOOKUP($B133,[3]NUM10!$H$3:$O$94,5,FALSE),0)</f>
        <v>0</v>
      </c>
      <c r="I133" s="105">
        <f>IFERROR(VLOOKUP($B133,[3]NUM10!$H$3:$O$94,6,FALSE),0)</f>
        <v>0</v>
      </c>
      <c r="J133" s="105">
        <f>IFERROR(VLOOKUP($B133,[3]NUM10!$H$3:$O$94,7,FALSE),0)</f>
        <v>0</v>
      </c>
      <c r="K133" s="87"/>
      <c r="L133" s="93"/>
      <c r="M133" s="93"/>
      <c r="N133" s="93"/>
      <c r="O133" s="93"/>
      <c r="P133" s="93"/>
      <c r="Q133" s="15">
        <f t="shared" si="24"/>
        <v>0</v>
      </c>
    </row>
    <row r="134" spans="1:19" ht="15" thickBot="1" x14ac:dyDescent="0.25">
      <c r="A134" s="94" t="s">
        <v>161</v>
      </c>
      <c r="B134" s="184" t="s">
        <v>160</v>
      </c>
      <c r="C134" s="59"/>
      <c r="D134" s="59"/>
      <c r="E134" s="105">
        <f>IFERROR(VLOOKUP($B134,[3]NUM10!$H$3:$O$94,2,FALSE),0)</f>
        <v>0</v>
      </c>
      <c r="F134" s="105">
        <f>IFERROR(VLOOKUP($B134,[3]NUM10!$H$3:$O$94,3,FALSE),0)</f>
        <v>0</v>
      </c>
      <c r="G134" s="105">
        <f>IFERROR(VLOOKUP($B134,[3]NUM10!$H$3:$O$94,4,FALSE),0)</f>
        <v>0</v>
      </c>
      <c r="H134" s="105">
        <f>IFERROR(VLOOKUP($B134,[3]NUM10!$H$3:$O$94,5,FALSE),0)</f>
        <v>0</v>
      </c>
      <c r="I134" s="105">
        <f>IFERROR(VLOOKUP($B134,[3]NUM10!$H$3:$O$94,6,FALSE),0)</f>
        <v>0</v>
      </c>
      <c r="J134" s="105">
        <f>IFERROR(VLOOKUP($B134,[3]NUM10!$H$3:$O$94,7,FALSE),0)</f>
        <v>0</v>
      </c>
      <c r="K134" s="87"/>
      <c r="L134" s="93"/>
      <c r="M134" s="93"/>
      <c r="N134" s="93"/>
      <c r="O134" s="93"/>
      <c r="P134" s="93"/>
      <c r="Q134" s="15">
        <f t="shared" si="24"/>
        <v>0</v>
      </c>
    </row>
    <row r="135" spans="1:19" s="61" customFormat="1" ht="15" thickBot="1" x14ac:dyDescent="0.25">
      <c r="A135" s="351" t="s">
        <v>183</v>
      </c>
      <c r="B135" s="352"/>
      <c r="C135" s="276">
        <f>+D135/Metas!P71</f>
        <v>1.3152173913043477</v>
      </c>
      <c r="D135" s="17">
        <f>+Q135/R135</f>
        <v>0.10741233910341766</v>
      </c>
      <c r="E135" s="74">
        <f>SUM(E122:E134)</f>
        <v>1</v>
      </c>
      <c r="F135" s="74">
        <f t="shared" ref="F135:P135" si="25">SUM(F122:F134)</f>
        <v>2</v>
      </c>
      <c r="G135" s="74">
        <f t="shared" si="25"/>
        <v>3</v>
      </c>
      <c r="H135" s="74">
        <f t="shared" si="25"/>
        <v>44</v>
      </c>
      <c r="I135" s="74">
        <f t="shared" ref="I135:J135" si="26">SUM(I122:I134)</f>
        <v>64</v>
      </c>
      <c r="J135" s="74">
        <f t="shared" si="26"/>
        <v>128</v>
      </c>
      <c r="K135" s="74">
        <f t="shared" si="25"/>
        <v>0</v>
      </c>
      <c r="L135" s="74">
        <f t="shared" si="25"/>
        <v>0</v>
      </c>
      <c r="M135" s="74">
        <f t="shared" si="25"/>
        <v>0</v>
      </c>
      <c r="N135" s="74">
        <f t="shared" si="25"/>
        <v>0</v>
      </c>
      <c r="O135" s="74">
        <f t="shared" si="25"/>
        <v>0</v>
      </c>
      <c r="P135" s="74">
        <f t="shared" si="25"/>
        <v>0</v>
      </c>
      <c r="Q135" s="74">
        <f>SUM(Q122:Q134)</f>
        <v>242</v>
      </c>
      <c r="R135" s="410">
        <v>2253</v>
      </c>
      <c r="S135" s="411"/>
    </row>
    <row r="136" spans="1:19" ht="15" thickBot="1" x14ac:dyDescent="0.25">
      <c r="A136" s="94" t="s">
        <v>166</v>
      </c>
      <c r="B136" s="184" t="s">
        <v>162</v>
      </c>
      <c r="C136" s="59"/>
      <c r="D136" s="59"/>
      <c r="E136" s="105">
        <f>IFERROR(VLOOKUP($B136,[3]NUM10!$H$3:$O$94,2,FALSE),0)</f>
        <v>0</v>
      </c>
      <c r="F136" s="105">
        <f>IFERROR(VLOOKUP($B136,[3]NUM10!$H$3:$O$94,3,FALSE),0)</f>
        <v>0</v>
      </c>
      <c r="G136" s="105">
        <f>IFERROR(VLOOKUP($B136,[3]NUM10!$H$3:$O$94,4,FALSE),0)</f>
        <v>0</v>
      </c>
      <c r="H136" s="105">
        <f>IFERROR(VLOOKUP($B136,[3]NUM10!$H$3:$O$94,5,FALSE),0)</f>
        <v>9</v>
      </c>
      <c r="I136" s="105">
        <f>IFERROR(VLOOKUP($B136,[3]NUM10!$H$3:$O$94,6,FALSE),0)</f>
        <v>0</v>
      </c>
      <c r="J136" s="105">
        <f>IFERROR(VLOOKUP($B136,[3]NUM10!$H$3:$O$94,7,FALSE),0)</f>
        <v>37</v>
      </c>
      <c r="K136" s="60"/>
      <c r="Q136" s="15">
        <f>SUM(E136:P136)</f>
        <v>46</v>
      </c>
    </row>
    <row r="137" spans="1:19" ht="15" thickBot="1" x14ac:dyDescent="0.25">
      <c r="A137" s="94" t="s">
        <v>166</v>
      </c>
      <c r="B137" s="184" t="s">
        <v>163</v>
      </c>
      <c r="C137" s="59"/>
      <c r="D137" s="59"/>
      <c r="E137" s="105">
        <f>IFERROR(VLOOKUP($B137,[3]NUM10!$H$3:$O$94,2,FALSE),0)</f>
        <v>0</v>
      </c>
      <c r="F137" s="105">
        <f>IFERROR(VLOOKUP($B137,[3]NUM10!$H$3:$O$94,3,FALSE),0)</f>
        <v>0</v>
      </c>
      <c r="G137" s="105">
        <f>IFERROR(VLOOKUP($B137,[3]NUM10!$H$3:$O$94,4,FALSE),0)</f>
        <v>0</v>
      </c>
      <c r="H137" s="105">
        <f>IFERROR(VLOOKUP($B137,[3]NUM10!$H$3:$O$94,5,FALSE),0)</f>
        <v>0</v>
      </c>
      <c r="I137" s="105">
        <f>IFERROR(VLOOKUP($B137,[3]NUM10!$H$3:$O$94,6,FALSE),0)</f>
        <v>0</v>
      </c>
      <c r="J137" s="105">
        <f>IFERROR(VLOOKUP($B137,[3]NUM10!$H$3:$O$94,7,FALSE),0)</f>
        <v>0</v>
      </c>
      <c r="K137" s="60"/>
      <c r="Q137" s="15">
        <f>SUM(E137:P137)</f>
        <v>0</v>
      </c>
    </row>
    <row r="138" spans="1:19" ht="15" thickBot="1" x14ac:dyDescent="0.25">
      <c r="A138" s="94" t="s">
        <v>166</v>
      </c>
      <c r="B138" s="184" t="s">
        <v>164</v>
      </c>
      <c r="C138" s="59"/>
      <c r="D138" s="59"/>
      <c r="E138" s="105">
        <f>IFERROR(VLOOKUP($B138,[3]NUM10!$H$3:$O$94,2,FALSE),0)</f>
        <v>0</v>
      </c>
      <c r="F138" s="105">
        <f>IFERROR(VLOOKUP($B138,[3]NUM10!$H$3:$O$94,3,FALSE),0)</f>
        <v>0</v>
      </c>
      <c r="G138" s="105">
        <f>IFERROR(VLOOKUP($B138,[3]NUM10!$H$3:$O$94,4,FALSE),0)</f>
        <v>0</v>
      </c>
      <c r="H138" s="105">
        <f>IFERROR(VLOOKUP($B138,[3]NUM10!$H$3:$O$94,5,FALSE),0)</f>
        <v>0</v>
      </c>
      <c r="I138" s="105">
        <f>IFERROR(VLOOKUP($B138,[3]NUM10!$H$3:$O$94,6,FALSE),0)</f>
        <v>0</v>
      </c>
      <c r="J138" s="105">
        <f>IFERROR(VLOOKUP($B138,[3]NUM10!$H$3:$O$94,7,FALSE),0)</f>
        <v>0</v>
      </c>
      <c r="K138" s="60"/>
      <c r="Q138" s="15">
        <f>SUM(E138:P138)</f>
        <v>0</v>
      </c>
    </row>
    <row r="139" spans="1:19" ht="15" thickBot="1" x14ac:dyDescent="0.25">
      <c r="A139" s="94" t="s">
        <v>166</v>
      </c>
      <c r="B139" s="184" t="s">
        <v>165</v>
      </c>
      <c r="C139" s="59"/>
      <c r="D139" s="59"/>
      <c r="E139" s="105">
        <f>IFERROR(VLOOKUP($B139,[3]NUM10!$H$3:$O$94,2,FALSE),0)</f>
        <v>0</v>
      </c>
      <c r="F139" s="105">
        <f>IFERROR(VLOOKUP($B139,[3]NUM10!$H$3:$O$94,3,FALSE),0)</f>
        <v>0</v>
      </c>
      <c r="G139" s="105">
        <f>IFERROR(VLOOKUP($B139,[3]NUM10!$H$3:$O$94,4,FALSE),0)</f>
        <v>0</v>
      </c>
      <c r="H139" s="105">
        <f>IFERROR(VLOOKUP($B139,[3]NUM10!$H$3:$O$94,5,FALSE),0)</f>
        <v>0</v>
      </c>
      <c r="I139" s="105">
        <f>IFERROR(VLOOKUP($B139,[3]NUM10!$H$3:$O$94,6,FALSE),0)</f>
        <v>0</v>
      </c>
      <c r="J139" s="105">
        <f>IFERROR(VLOOKUP($B139,[3]NUM10!$H$3:$O$94,7,FALSE),0)</f>
        <v>0</v>
      </c>
      <c r="K139" s="60"/>
      <c r="Q139" s="15">
        <f>SUM(E139:P139)</f>
        <v>0</v>
      </c>
    </row>
    <row r="140" spans="1:19" s="61" customFormat="1" ht="15" thickBot="1" x14ac:dyDescent="0.25">
      <c r="A140" s="351" t="s">
        <v>184</v>
      </c>
      <c r="B140" s="352"/>
      <c r="C140" s="276">
        <f>+D140/Metas!P73</f>
        <v>0.67153284671532854</v>
      </c>
      <c r="D140" s="17">
        <f>+Q140/R140</f>
        <v>5.2095130237825596E-2</v>
      </c>
      <c r="E140" s="74">
        <f>SUM(E136:E139)</f>
        <v>0</v>
      </c>
      <c r="F140" s="74">
        <f t="shared" ref="F140:P140" si="27">SUM(F136:F139)</f>
        <v>0</v>
      </c>
      <c r="G140" s="74">
        <f t="shared" si="27"/>
        <v>0</v>
      </c>
      <c r="H140" s="74">
        <f t="shared" si="27"/>
        <v>9</v>
      </c>
      <c r="I140" s="74">
        <f t="shared" ref="I140:J140" si="28">SUM(I136:I139)</f>
        <v>0</v>
      </c>
      <c r="J140" s="74">
        <f t="shared" si="28"/>
        <v>37</v>
      </c>
      <c r="K140" s="74">
        <f t="shared" si="27"/>
        <v>0</v>
      </c>
      <c r="L140" s="74">
        <f t="shared" si="27"/>
        <v>0</v>
      </c>
      <c r="M140" s="74">
        <f t="shared" si="27"/>
        <v>0</v>
      </c>
      <c r="N140" s="74">
        <f t="shared" si="27"/>
        <v>0</v>
      </c>
      <c r="O140" s="74">
        <f t="shared" si="27"/>
        <v>0</v>
      </c>
      <c r="P140" s="74">
        <f t="shared" si="27"/>
        <v>0</v>
      </c>
      <c r="Q140" s="74">
        <f>SUM(Q136:Q139)</f>
        <v>46</v>
      </c>
      <c r="R140" s="410">
        <v>883</v>
      </c>
      <c r="S140" s="411"/>
    </row>
    <row r="141" spans="1:19" ht="15" thickBot="1" x14ac:dyDescent="0.25">
      <c r="A141" s="94" t="s">
        <v>174</v>
      </c>
      <c r="B141" s="184" t="s">
        <v>167</v>
      </c>
      <c r="C141" s="59"/>
      <c r="D141" s="59"/>
      <c r="E141" s="105">
        <f>IFERROR(VLOOKUP($B141,[3]NUM10!$H$3:$O$94,2,FALSE),0)</f>
        <v>0</v>
      </c>
      <c r="F141" s="105">
        <f>IFERROR(VLOOKUP($B141,[3]NUM10!$H$3:$O$94,3,FALSE),0)</f>
        <v>0</v>
      </c>
      <c r="G141" s="105">
        <f>IFERROR(VLOOKUP($B141,[3]NUM10!$H$3:$O$94,4,FALSE),0)</f>
        <v>0</v>
      </c>
      <c r="H141" s="105">
        <f>IFERROR(VLOOKUP($B141,[3]NUM10!$H$3:$O$94,5,FALSE),0)</f>
        <v>10</v>
      </c>
      <c r="I141" s="105">
        <f>IFERROR(VLOOKUP($B141,[3]NUM10!$H$3:$O$94,6,FALSE),0)</f>
        <v>2</v>
      </c>
      <c r="J141" s="105">
        <f>IFERROR(VLOOKUP($B141,[3]NUM10!$H$3:$O$94,7,FALSE),0)</f>
        <v>0</v>
      </c>
      <c r="K141" s="87"/>
      <c r="L141" s="93"/>
      <c r="M141" s="93"/>
      <c r="N141" s="93"/>
      <c r="O141" s="93"/>
      <c r="Q141" s="15">
        <f t="shared" ref="Q141:Q147" si="29">SUM(E141:P141)</f>
        <v>12</v>
      </c>
    </row>
    <row r="142" spans="1:19" ht="15" thickBot="1" x14ac:dyDescent="0.25">
      <c r="A142" s="94" t="s">
        <v>174</v>
      </c>
      <c r="B142" s="184" t="s">
        <v>168</v>
      </c>
      <c r="C142" s="59"/>
      <c r="D142" s="59"/>
      <c r="E142" s="105">
        <f>IFERROR(VLOOKUP($B142,[3]NUM10!$H$3:$O$94,2,FALSE),0)</f>
        <v>0</v>
      </c>
      <c r="F142" s="105">
        <f>IFERROR(VLOOKUP($B142,[3]NUM10!$H$3:$O$94,3,FALSE),0)</f>
        <v>0</v>
      </c>
      <c r="G142" s="105">
        <f>IFERROR(VLOOKUP($B142,[3]NUM10!$H$3:$O$94,4,FALSE),0)</f>
        <v>0</v>
      </c>
      <c r="H142" s="105">
        <f>IFERROR(VLOOKUP($B142,[3]NUM10!$H$3:$O$94,5,FALSE),0)</f>
        <v>0</v>
      </c>
      <c r="I142" s="105">
        <f>IFERROR(VLOOKUP($B142,[3]NUM10!$H$3:$O$94,6,FALSE),0)</f>
        <v>0</v>
      </c>
      <c r="J142" s="105">
        <f>IFERROR(VLOOKUP($B142,[3]NUM10!$H$3:$O$94,7,FALSE),0)</f>
        <v>0</v>
      </c>
      <c r="K142" s="87"/>
      <c r="L142" s="93"/>
      <c r="M142" s="93"/>
      <c r="N142" s="93"/>
      <c r="O142" s="93"/>
      <c r="Q142" s="15">
        <f t="shared" si="29"/>
        <v>0</v>
      </c>
    </row>
    <row r="143" spans="1:19" ht="15" thickBot="1" x14ac:dyDescent="0.25">
      <c r="A143" s="94" t="s">
        <v>174</v>
      </c>
      <c r="B143" s="184" t="s">
        <v>169</v>
      </c>
      <c r="C143" s="59"/>
      <c r="D143" s="59"/>
      <c r="E143" s="105">
        <f>IFERROR(VLOOKUP($B143,[3]NUM10!$H$3:$O$94,2,FALSE),0)</f>
        <v>0</v>
      </c>
      <c r="F143" s="105">
        <f>IFERROR(VLOOKUP($B143,[3]NUM10!$H$3:$O$94,3,FALSE),0)</f>
        <v>0</v>
      </c>
      <c r="G143" s="105">
        <f>IFERROR(VLOOKUP($B143,[3]NUM10!$H$3:$O$94,4,FALSE),0)</f>
        <v>0</v>
      </c>
      <c r="H143" s="105">
        <f>IFERROR(VLOOKUP($B143,[3]NUM10!$H$3:$O$94,5,FALSE),0)</f>
        <v>0</v>
      </c>
      <c r="I143" s="105">
        <f>IFERROR(VLOOKUP($B143,[3]NUM10!$H$3:$O$94,6,FALSE),0)</f>
        <v>0</v>
      </c>
      <c r="J143" s="105">
        <f>IFERROR(VLOOKUP($B143,[3]NUM10!$H$3:$O$94,7,FALSE),0)</f>
        <v>0</v>
      </c>
      <c r="K143" s="87"/>
      <c r="L143" s="93"/>
      <c r="M143" s="93"/>
      <c r="N143" s="93"/>
      <c r="O143" s="93"/>
      <c r="Q143" s="15">
        <f t="shared" si="29"/>
        <v>0</v>
      </c>
    </row>
    <row r="144" spans="1:19" ht="15" thickBot="1" x14ac:dyDescent="0.25">
      <c r="A144" s="94" t="s">
        <v>174</v>
      </c>
      <c r="B144" s="184" t="s">
        <v>170</v>
      </c>
      <c r="C144" s="59"/>
      <c r="D144" s="59"/>
      <c r="E144" s="105">
        <f>IFERROR(VLOOKUP($B144,[3]NUM10!$H$3:$O$94,2,FALSE),0)</f>
        <v>0</v>
      </c>
      <c r="F144" s="105">
        <f>IFERROR(VLOOKUP($B144,[3]NUM10!$H$3:$O$94,3,FALSE),0)</f>
        <v>0</v>
      </c>
      <c r="G144" s="105">
        <f>IFERROR(VLOOKUP($B144,[3]NUM10!$H$3:$O$94,4,FALSE),0)</f>
        <v>0</v>
      </c>
      <c r="H144" s="105">
        <f>IFERROR(VLOOKUP($B144,[3]NUM10!$H$3:$O$94,5,FALSE),0)</f>
        <v>0</v>
      </c>
      <c r="I144" s="105">
        <f>IFERROR(VLOOKUP($B144,[3]NUM10!$H$3:$O$94,6,FALSE),0)</f>
        <v>0</v>
      </c>
      <c r="J144" s="105">
        <f>IFERROR(VLOOKUP($B144,[3]NUM10!$H$3:$O$94,7,FALSE),0)</f>
        <v>0</v>
      </c>
      <c r="K144" s="87"/>
      <c r="L144" s="93"/>
      <c r="M144" s="93"/>
      <c r="N144" s="93"/>
      <c r="O144" s="93"/>
      <c r="Q144" s="15">
        <f t="shared" si="29"/>
        <v>0</v>
      </c>
    </row>
    <row r="145" spans="1:19" ht="15" thickBot="1" x14ac:dyDescent="0.25">
      <c r="A145" s="94" t="s">
        <v>174</v>
      </c>
      <c r="B145" s="184" t="s">
        <v>171</v>
      </c>
      <c r="C145" s="59"/>
      <c r="D145" s="59"/>
      <c r="E145" s="105">
        <f>IFERROR(VLOOKUP($B145,[3]NUM10!$H$3:$O$94,2,FALSE),0)</f>
        <v>0</v>
      </c>
      <c r="F145" s="105">
        <f>IFERROR(VLOOKUP($B145,[3]NUM10!$H$3:$O$94,3,FALSE),0)</f>
        <v>0</v>
      </c>
      <c r="G145" s="105">
        <f>IFERROR(VLOOKUP($B145,[3]NUM10!$H$3:$O$94,4,FALSE),0)</f>
        <v>0</v>
      </c>
      <c r="H145" s="105">
        <f>IFERROR(VLOOKUP($B145,[3]NUM10!$H$3:$O$94,5,FALSE),0)</f>
        <v>0</v>
      </c>
      <c r="I145" s="105">
        <f>IFERROR(VLOOKUP($B145,[3]NUM10!$H$3:$O$94,6,FALSE),0)</f>
        <v>0</v>
      </c>
      <c r="J145" s="105">
        <f>IFERROR(VLOOKUP($B145,[3]NUM10!$H$3:$O$94,7,FALSE),0)</f>
        <v>0</v>
      </c>
      <c r="K145" s="87"/>
      <c r="L145" s="93"/>
      <c r="M145" s="93"/>
      <c r="N145" s="93"/>
      <c r="O145" s="93"/>
      <c r="Q145" s="15">
        <f t="shared" si="29"/>
        <v>0</v>
      </c>
    </row>
    <row r="146" spans="1:19" ht="15" thickBot="1" x14ac:dyDescent="0.25">
      <c r="A146" s="94" t="s">
        <v>174</v>
      </c>
      <c r="B146" s="184" t="s">
        <v>172</v>
      </c>
      <c r="C146" s="59"/>
      <c r="D146" s="59"/>
      <c r="E146" s="105">
        <f>IFERROR(VLOOKUP($B146,[3]NUM10!$H$3:$O$94,2,FALSE),0)</f>
        <v>0</v>
      </c>
      <c r="F146" s="105">
        <f>IFERROR(VLOOKUP($B146,[3]NUM10!$H$3:$O$94,3,FALSE),0)</f>
        <v>0</v>
      </c>
      <c r="G146" s="105">
        <f>IFERROR(VLOOKUP($B146,[3]NUM10!$H$3:$O$94,4,FALSE),0)</f>
        <v>0</v>
      </c>
      <c r="H146" s="105">
        <f>IFERROR(VLOOKUP($B146,[3]NUM10!$H$3:$O$94,5,FALSE),0)</f>
        <v>0</v>
      </c>
      <c r="I146" s="105">
        <f>IFERROR(VLOOKUP($B146,[3]NUM10!$H$3:$O$94,6,FALSE),0)</f>
        <v>0</v>
      </c>
      <c r="J146" s="105">
        <f>IFERROR(VLOOKUP($B146,[3]NUM10!$H$3:$O$94,7,FALSE),0)</f>
        <v>0</v>
      </c>
      <c r="K146" s="87"/>
      <c r="L146" s="93"/>
      <c r="M146" s="93"/>
      <c r="N146" s="93"/>
      <c r="O146" s="93"/>
      <c r="Q146" s="15">
        <f t="shared" si="29"/>
        <v>0</v>
      </c>
    </row>
    <row r="147" spans="1:19" ht="15" thickBot="1" x14ac:dyDescent="0.25">
      <c r="A147" s="94" t="s">
        <v>174</v>
      </c>
      <c r="B147" s="184" t="s">
        <v>173</v>
      </c>
      <c r="C147" s="59"/>
      <c r="D147" s="59"/>
      <c r="E147" s="105">
        <f>IFERROR(VLOOKUP($B147,[3]NUM10!$H$3:$O$94,2,FALSE),0)</f>
        <v>0</v>
      </c>
      <c r="F147" s="105">
        <f>IFERROR(VLOOKUP($B147,[3]NUM10!$H$3:$O$94,3,FALSE),0)</f>
        <v>0</v>
      </c>
      <c r="G147" s="105">
        <f>IFERROR(VLOOKUP($B147,[3]NUM10!$H$3:$O$94,4,FALSE),0)</f>
        <v>0</v>
      </c>
      <c r="H147" s="105">
        <f>IFERROR(VLOOKUP($B147,[3]NUM10!$H$3:$O$94,5,FALSE),0)</f>
        <v>0</v>
      </c>
      <c r="I147" s="105">
        <f>IFERROR(VLOOKUP($B147,[3]NUM10!$H$3:$O$94,6,FALSE),0)</f>
        <v>0</v>
      </c>
      <c r="J147" s="105">
        <f>IFERROR(VLOOKUP($B147,[3]NUM10!$H$3:$O$94,7,FALSE),0)</f>
        <v>0</v>
      </c>
      <c r="K147" s="87"/>
      <c r="L147" s="93"/>
      <c r="M147" s="93"/>
      <c r="N147" s="93"/>
      <c r="O147" s="93"/>
      <c r="Q147" s="15">
        <f t="shared" si="29"/>
        <v>0</v>
      </c>
    </row>
    <row r="148" spans="1:19" s="61" customFormat="1" ht="15" thickBot="1" x14ac:dyDescent="0.25">
      <c r="A148" s="351" t="s">
        <v>185</v>
      </c>
      <c r="B148" s="352"/>
      <c r="C148" s="276">
        <f>+D148/Metas!P74</f>
        <v>0.41379310344827591</v>
      </c>
      <c r="D148" s="17">
        <f>+Q148/R148</f>
        <v>4.4117647058823532E-2</v>
      </c>
      <c r="E148" s="74">
        <f>SUM(E141:E147)</f>
        <v>0</v>
      </c>
      <c r="F148" s="74">
        <f t="shared" ref="F148:P148" si="30">SUM(F141:F147)</f>
        <v>0</v>
      </c>
      <c r="G148" s="74">
        <f t="shared" si="30"/>
        <v>0</v>
      </c>
      <c r="H148" s="74">
        <f t="shared" si="30"/>
        <v>10</v>
      </c>
      <c r="I148" s="74">
        <f t="shared" ref="I148:J148" si="31">SUM(I141:I147)</f>
        <v>2</v>
      </c>
      <c r="J148" s="74">
        <f t="shared" si="31"/>
        <v>0</v>
      </c>
      <c r="K148" s="74">
        <f t="shared" si="30"/>
        <v>0</v>
      </c>
      <c r="L148" s="74">
        <f t="shared" si="30"/>
        <v>0</v>
      </c>
      <c r="M148" s="74">
        <f t="shared" si="30"/>
        <v>0</v>
      </c>
      <c r="N148" s="74">
        <f t="shared" si="30"/>
        <v>0</v>
      </c>
      <c r="O148" s="74">
        <f t="shared" si="30"/>
        <v>0</v>
      </c>
      <c r="P148" s="74">
        <f t="shared" si="30"/>
        <v>0</v>
      </c>
      <c r="Q148" s="74">
        <f>SUM(Q141:Q147)</f>
        <v>12</v>
      </c>
      <c r="R148" s="410">
        <v>272</v>
      </c>
      <c r="S148" s="411"/>
    </row>
    <row r="149" spans="1:19" x14ac:dyDescent="0.2">
      <c r="B149" s="112" t="s">
        <v>190</v>
      </c>
      <c r="C149" s="68"/>
      <c r="D149" s="130"/>
      <c r="E149" s="73">
        <f t="shared" ref="E149:S149" si="32">+E25+E37+E48+E62+E73+E79+E90+E108+E121+E135+E140+E148</f>
        <v>42</v>
      </c>
      <c r="F149" s="73">
        <f t="shared" si="32"/>
        <v>79</v>
      </c>
      <c r="G149" s="65">
        <f t="shared" si="32"/>
        <v>352</v>
      </c>
      <c r="H149" s="65">
        <f t="shared" si="32"/>
        <v>541</v>
      </c>
      <c r="I149" s="65">
        <f t="shared" ref="I149:J149" si="33">+I25+I37+I48+I62+I73+I79+I90+I108+I121+I135+I140+I148</f>
        <v>953</v>
      </c>
      <c r="J149" s="65">
        <f t="shared" si="33"/>
        <v>897</v>
      </c>
      <c r="K149" s="65">
        <f t="shared" si="32"/>
        <v>0</v>
      </c>
      <c r="L149" s="65">
        <f t="shared" si="32"/>
        <v>0</v>
      </c>
      <c r="M149" s="65">
        <f t="shared" si="32"/>
        <v>0</v>
      </c>
      <c r="N149" s="65">
        <f t="shared" si="32"/>
        <v>0</v>
      </c>
      <c r="O149" s="65">
        <f t="shared" si="32"/>
        <v>0</v>
      </c>
      <c r="P149" s="65">
        <f t="shared" si="32"/>
        <v>0</v>
      </c>
      <c r="Q149" s="71">
        <f t="shared" si="32"/>
        <v>2864</v>
      </c>
      <c r="R149" s="426">
        <f t="shared" si="32"/>
        <v>40232</v>
      </c>
      <c r="S149" s="426">
        <f t="shared" si="32"/>
        <v>0</v>
      </c>
    </row>
    <row r="150" spans="1:19" x14ac:dyDescent="0.2">
      <c r="C150" s="69"/>
      <c r="D150" s="84"/>
    </row>
    <row r="152" spans="1:19" x14ac:dyDescent="0.2">
      <c r="Q152" s="65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E12" sqref="E12:J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140625" style="58" customWidth="1"/>
    <col min="5" max="5" width="9.42578125" style="71" bestFit="1" customWidth="1"/>
    <col min="6" max="6" width="9.85546875" style="71" bestFit="1" customWidth="1"/>
    <col min="7" max="8" width="9.7109375" style="58" bestFit="1" customWidth="1"/>
    <col min="9" max="10" width="9.7109375" style="58" customWidth="1"/>
    <col min="11" max="16" width="9.7109375" style="58" bestFit="1" customWidth="1"/>
    <col min="17" max="17" width="11.7109375" style="58" bestFit="1" customWidth="1"/>
    <col min="18" max="16384" width="11.42578125" style="58"/>
  </cols>
  <sheetData>
    <row r="1" spans="1:19" s="137" customFormat="1" ht="73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368" t="s">
        <v>297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70"/>
    </row>
    <row r="2" spans="1:19" s="137" customFormat="1" ht="15" customHeight="1" thickTop="1" x14ac:dyDescent="0.2">
      <c r="A2" s="354"/>
      <c r="B2" s="356"/>
      <c r="C2" s="323"/>
      <c r="D2" s="349"/>
      <c r="E2" s="391" t="s">
        <v>2</v>
      </c>
      <c r="F2" s="387"/>
      <c r="G2" s="387"/>
      <c r="H2" s="387"/>
      <c r="I2" s="387"/>
      <c r="J2" s="387"/>
      <c r="K2" s="387"/>
      <c r="L2" s="387"/>
      <c r="M2" s="387"/>
      <c r="N2" s="387"/>
      <c r="O2" s="387"/>
      <c r="P2" s="387"/>
      <c r="Q2" s="387"/>
      <c r="R2" s="371" t="s">
        <v>3</v>
      </c>
      <c r="S2" s="372"/>
    </row>
    <row r="3" spans="1:19" s="137" customFormat="1" ht="15" customHeight="1" x14ac:dyDescent="0.2">
      <c r="A3" s="354"/>
      <c r="B3" s="356"/>
      <c r="C3" s="323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71"/>
      <c r="S3" s="372"/>
    </row>
    <row r="4" spans="1:19" s="137" customFormat="1" ht="15" customHeight="1" x14ac:dyDescent="0.2">
      <c r="A4" s="354"/>
      <c r="B4" s="356"/>
      <c r="C4" s="323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71"/>
      <c r="S4" s="372"/>
    </row>
    <row r="5" spans="1:19" s="137" customFormat="1" ht="15" customHeight="1" x14ac:dyDescent="0.2">
      <c r="A5" s="354"/>
      <c r="B5" s="356"/>
      <c r="C5" s="323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71"/>
      <c r="S5" s="372"/>
    </row>
    <row r="6" spans="1:19" s="137" customFormat="1" ht="15" customHeight="1" x14ac:dyDescent="0.2">
      <c r="A6" s="354"/>
      <c r="B6" s="356"/>
      <c r="C6" s="323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71"/>
      <c r="S6" s="372"/>
    </row>
    <row r="7" spans="1:19" s="137" customFormat="1" ht="15" customHeight="1" x14ac:dyDescent="0.2">
      <c r="A7" s="354"/>
      <c r="B7" s="356"/>
      <c r="C7" s="323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71"/>
      <c r="S7" s="372"/>
    </row>
    <row r="8" spans="1:19" s="137" customFormat="1" ht="15" customHeight="1" x14ac:dyDescent="0.2">
      <c r="A8" s="354"/>
      <c r="B8" s="356"/>
      <c r="C8" s="323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71"/>
      <c r="S8" s="372"/>
    </row>
    <row r="9" spans="1:19" s="137" customFormat="1" ht="15.75" customHeight="1" thickBot="1" x14ac:dyDescent="0.25">
      <c r="A9" s="354"/>
      <c r="B9" s="356"/>
      <c r="C9" s="323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73"/>
      <c r="S9" s="374"/>
    </row>
    <row r="10" spans="1:19" s="137" customFormat="1" ht="57.75" customHeight="1" thickTop="1" thickBot="1" x14ac:dyDescent="0.25">
      <c r="A10" s="355"/>
      <c r="B10" s="324"/>
      <c r="C10" s="323"/>
      <c r="D10" s="350"/>
      <c r="E10" s="383" t="s">
        <v>32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3"/>
      <c r="R10" s="375" t="s">
        <v>33</v>
      </c>
      <c r="S10" s="376"/>
    </row>
    <row r="11" spans="1:19" s="137" customFormat="1" ht="15" thickBot="1" x14ac:dyDescent="0.25">
      <c r="A11" s="146"/>
      <c r="B11" s="146"/>
      <c r="C11" s="324"/>
      <c r="D11" s="140" t="s">
        <v>189</v>
      </c>
      <c r="E11" s="147" t="s">
        <v>4</v>
      </c>
      <c r="F11" s="147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5" t="s">
        <v>16</v>
      </c>
      <c r="R11" s="377"/>
      <c r="S11" s="378"/>
    </row>
    <row r="12" spans="1:19" ht="15" thickBot="1" x14ac:dyDescent="0.25">
      <c r="A12" s="94" t="s">
        <v>53</v>
      </c>
      <c r="B12" s="184" t="s">
        <v>40</v>
      </c>
      <c r="C12" s="59"/>
      <c r="D12" s="59"/>
      <c r="E12" s="105">
        <f>IFERROR(VLOOKUP($B12,[3]NUM11!$H$3:$O$147,2,FALSE),0)</f>
        <v>44</v>
      </c>
      <c r="F12" s="105">
        <f>IFERROR(VLOOKUP($B12,[3]NUM11!$H$3:$O$147,3,FALSE),0)</f>
        <v>75</v>
      </c>
      <c r="G12" s="105">
        <f>IFERROR(VLOOKUP($B12,[3]NUM11!$H$3:$O$147,4,FALSE),0)</f>
        <v>372</v>
      </c>
      <c r="H12" s="105">
        <f>IFERROR(VLOOKUP($B12,[3]NUM11!$H$3:$O$147,5,FALSE),0)</f>
        <v>388</v>
      </c>
      <c r="I12" s="105">
        <f>IFERROR(VLOOKUP($B12,[3]NUM11!$H$3:$O$147,6,FALSE),0)</f>
        <v>170</v>
      </c>
      <c r="J12" s="105">
        <f>IFERROR(VLOOKUP($B12,[3]NUM11!$H$3:$O$147,7,FALSE),0)</f>
        <v>115</v>
      </c>
      <c r="K12" s="87"/>
      <c r="L12" s="87"/>
      <c r="M12" s="87"/>
      <c r="N12" s="87"/>
      <c r="O12" s="87"/>
      <c r="P12" s="87"/>
      <c r="Q12" s="15">
        <f>SUM(E12:P12)</f>
        <v>1164</v>
      </c>
    </row>
    <row r="13" spans="1:19" ht="15" thickBot="1" x14ac:dyDescent="0.25">
      <c r="A13" s="94" t="s">
        <v>53</v>
      </c>
      <c r="B13" s="184" t="s">
        <v>41</v>
      </c>
      <c r="C13" s="59"/>
      <c r="D13" s="59"/>
      <c r="E13" s="105">
        <f>IFERROR(VLOOKUP($B13,[3]NUM11!$H$3:$O$147,2,FALSE),0)</f>
        <v>24</v>
      </c>
      <c r="F13" s="105">
        <f>IFERROR(VLOOKUP($B13,[3]NUM11!$H$3:$O$147,3,FALSE),0)</f>
        <v>14</v>
      </c>
      <c r="G13" s="105">
        <f>IFERROR(VLOOKUP($B13,[3]NUM11!$H$3:$O$147,4,FALSE),0)</f>
        <v>32</v>
      </c>
      <c r="H13" s="105">
        <f>IFERROR(VLOOKUP($B13,[3]NUM11!$H$3:$O$147,5,FALSE),0)</f>
        <v>70</v>
      </c>
      <c r="I13" s="105">
        <f>IFERROR(VLOOKUP($B13,[3]NUM11!$H$3:$O$147,6,FALSE),0)</f>
        <v>168</v>
      </c>
      <c r="J13" s="105">
        <f>IFERROR(VLOOKUP($B13,[3]NUM11!$H$3:$O$147,7,FALSE),0)</f>
        <v>117</v>
      </c>
      <c r="K13" s="87"/>
      <c r="L13" s="87"/>
      <c r="M13" s="93"/>
      <c r="N13" s="93"/>
      <c r="O13" s="93"/>
      <c r="Q13" s="15">
        <f t="shared" ref="Q13:Q24" si="0">SUM(E13:P13)</f>
        <v>425</v>
      </c>
    </row>
    <row r="14" spans="1:19" ht="15" thickBot="1" x14ac:dyDescent="0.25">
      <c r="A14" s="94" t="s">
        <v>53</v>
      </c>
      <c r="B14" s="184" t="s">
        <v>42</v>
      </c>
      <c r="C14" s="59"/>
      <c r="D14" s="59"/>
      <c r="E14" s="105">
        <f>IFERROR(VLOOKUP($B14,[3]NUM11!$H$3:$O$147,2,FALSE),0)</f>
        <v>67</v>
      </c>
      <c r="F14" s="105">
        <f>IFERROR(VLOOKUP($B14,[3]NUM11!$H$3:$O$147,3,FALSE),0)</f>
        <v>75</v>
      </c>
      <c r="G14" s="105">
        <f>IFERROR(VLOOKUP($B14,[3]NUM11!$H$3:$O$147,4,FALSE),0)</f>
        <v>71</v>
      </c>
      <c r="H14" s="105">
        <f>IFERROR(VLOOKUP($B14,[3]NUM11!$H$3:$O$147,5,FALSE),0)</f>
        <v>88</v>
      </c>
      <c r="I14" s="105">
        <f>IFERROR(VLOOKUP($B14,[3]NUM11!$H$3:$O$147,6,FALSE),0)</f>
        <v>332</v>
      </c>
      <c r="J14" s="105">
        <f>IFERROR(VLOOKUP($B14,[3]NUM11!$H$3:$O$147,7,FALSE),0)</f>
        <v>178</v>
      </c>
      <c r="K14" s="87"/>
      <c r="L14" s="87"/>
      <c r="M14" s="93"/>
      <c r="N14" s="93"/>
      <c r="O14" s="93"/>
      <c r="Q14" s="15">
        <f t="shared" si="0"/>
        <v>811</v>
      </c>
    </row>
    <row r="15" spans="1:19" ht="15" thickBot="1" x14ac:dyDescent="0.25">
      <c r="A15" s="94" t="s">
        <v>53</v>
      </c>
      <c r="B15" s="184" t="s">
        <v>43</v>
      </c>
      <c r="C15" s="59"/>
      <c r="D15" s="59"/>
      <c r="E15" s="105">
        <f>IFERROR(VLOOKUP($B15,[3]NUM11!$H$3:$O$147,2,FALSE),0)</f>
        <v>346</v>
      </c>
      <c r="F15" s="105">
        <f>IFERROR(VLOOKUP($B15,[3]NUM11!$H$3:$O$147,3,FALSE),0)</f>
        <v>29</v>
      </c>
      <c r="G15" s="105">
        <f>IFERROR(VLOOKUP($B15,[3]NUM11!$H$3:$O$147,4,FALSE),0)</f>
        <v>622</v>
      </c>
      <c r="H15" s="105">
        <f>IFERROR(VLOOKUP($B15,[3]NUM11!$H$3:$O$147,5,FALSE),0)</f>
        <v>522</v>
      </c>
      <c r="I15" s="105">
        <f>IFERROR(VLOOKUP($B15,[3]NUM11!$H$3:$O$147,6,FALSE),0)</f>
        <v>643</v>
      </c>
      <c r="J15" s="105">
        <f>IFERROR(VLOOKUP($B15,[3]NUM11!$H$3:$O$147,7,FALSE),0)</f>
        <v>534</v>
      </c>
      <c r="K15" s="87"/>
      <c r="L15" s="87"/>
      <c r="M15" s="93"/>
      <c r="N15" s="93"/>
      <c r="O15" s="93"/>
      <c r="Q15" s="15">
        <f t="shared" si="0"/>
        <v>2696</v>
      </c>
    </row>
    <row r="16" spans="1:19" ht="15" thickBot="1" x14ac:dyDescent="0.25">
      <c r="A16" s="94" t="s">
        <v>53</v>
      </c>
      <c r="B16" s="184" t="s">
        <v>44</v>
      </c>
      <c r="C16" s="62"/>
      <c r="D16" s="59"/>
      <c r="E16" s="105">
        <f>IFERROR(VLOOKUP($B16,[3]NUM11!$H$3:$O$147,2,FALSE),0)</f>
        <v>113</v>
      </c>
      <c r="F16" s="105">
        <f>IFERROR(VLOOKUP($B16,[3]NUM11!$H$3:$O$147,3,FALSE),0)</f>
        <v>76</v>
      </c>
      <c r="G16" s="105">
        <f>IFERROR(VLOOKUP($B16,[3]NUM11!$H$3:$O$147,4,FALSE),0)</f>
        <v>105</v>
      </c>
      <c r="H16" s="105">
        <f>IFERROR(VLOOKUP($B16,[3]NUM11!$H$3:$O$147,5,FALSE),0)</f>
        <v>105</v>
      </c>
      <c r="I16" s="105">
        <f>IFERROR(VLOOKUP($B16,[3]NUM11!$H$3:$O$147,6,FALSE),0)</f>
        <v>167</v>
      </c>
      <c r="J16" s="105">
        <f>IFERROR(VLOOKUP($B16,[3]NUM11!$H$3:$O$147,7,FALSE),0)</f>
        <v>129</v>
      </c>
      <c r="K16" s="87"/>
      <c r="L16" s="87"/>
      <c r="M16" s="93"/>
      <c r="N16" s="93"/>
      <c r="O16" s="93"/>
      <c r="Q16" s="15">
        <f t="shared" si="0"/>
        <v>695</v>
      </c>
    </row>
    <row r="17" spans="1:19" ht="15" thickBot="1" x14ac:dyDescent="0.25">
      <c r="A17" s="94" t="s">
        <v>53</v>
      </c>
      <c r="B17" s="184" t="s">
        <v>45</v>
      </c>
      <c r="C17" s="59"/>
      <c r="D17" s="59"/>
      <c r="E17" s="105">
        <f>IFERROR(VLOOKUP($B17,[3]NUM11!$H$3:$O$147,2,FALSE),0)</f>
        <v>33</v>
      </c>
      <c r="F17" s="105">
        <f>IFERROR(VLOOKUP($B17,[3]NUM11!$H$3:$O$147,3,FALSE),0)</f>
        <v>33</v>
      </c>
      <c r="G17" s="105">
        <f>IFERROR(VLOOKUP($B17,[3]NUM11!$H$3:$O$147,4,FALSE),0)</f>
        <v>54</v>
      </c>
      <c r="H17" s="105">
        <f>IFERROR(VLOOKUP($B17,[3]NUM11!$H$3:$O$147,5,FALSE),0)</f>
        <v>41</v>
      </c>
      <c r="I17" s="105">
        <f>IFERROR(VLOOKUP($B17,[3]NUM11!$H$3:$O$147,6,FALSE),0)</f>
        <v>48</v>
      </c>
      <c r="J17" s="105">
        <f>IFERROR(VLOOKUP($B17,[3]NUM11!$H$3:$O$147,7,FALSE),0)</f>
        <v>273</v>
      </c>
      <c r="K17" s="87"/>
      <c r="L17" s="87"/>
      <c r="M17" s="93"/>
      <c r="N17" s="93"/>
      <c r="O17" s="93"/>
      <c r="Q17" s="15">
        <f t="shared" si="0"/>
        <v>482</v>
      </c>
    </row>
    <row r="18" spans="1:19" ht="15" thickBot="1" x14ac:dyDescent="0.25">
      <c r="A18" s="94" t="s">
        <v>53</v>
      </c>
      <c r="B18" s="184" t="s">
        <v>46</v>
      </c>
      <c r="C18" s="59"/>
      <c r="D18" s="59"/>
      <c r="E18" s="105">
        <f>IFERROR(VLOOKUP($B18,[3]NUM11!$H$3:$O$147,2,FALSE),0)</f>
        <v>8</v>
      </c>
      <c r="F18" s="105">
        <f>IFERROR(VLOOKUP($B18,[3]NUM11!$H$3:$O$147,3,FALSE),0)</f>
        <v>0</v>
      </c>
      <c r="G18" s="105">
        <f>IFERROR(VLOOKUP($B18,[3]NUM11!$H$3:$O$147,4,FALSE),0)</f>
        <v>12</v>
      </c>
      <c r="H18" s="105">
        <f>IFERROR(VLOOKUP($B18,[3]NUM11!$H$3:$O$147,5,FALSE),0)</f>
        <v>2</v>
      </c>
      <c r="I18" s="105">
        <f>IFERROR(VLOOKUP($B18,[3]NUM11!$H$3:$O$147,6,FALSE),0)</f>
        <v>54</v>
      </c>
      <c r="J18" s="105">
        <f>IFERROR(VLOOKUP($B18,[3]NUM11!$H$3:$O$147,7,FALSE),0)</f>
        <v>107</v>
      </c>
      <c r="K18" s="87"/>
      <c r="L18" s="87"/>
      <c r="M18" s="93"/>
      <c r="N18" s="93"/>
      <c r="O18" s="93"/>
      <c r="Q18" s="15">
        <f t="shared" si="0"/>
        <v>183</v>
      </c>
    </row>
    <row r="19" spans="1:19" ht="15" thickBot="1" x14ac:dyDescent="0.25">
      <c r="A19" s="94" t="s">
        <v>53</v>
      </c>
      <c r="B19" s="184" t="s">
        <v>47</v>
      </c>
      <c r="C19" s="59"/>
      <c r="D19" s="59"/>
      <c r="E19" s="105">
        <f>IFERROR(VLOOKUP($B19,[3]NUM11!$H$3:$O$147,2,FALSE),0)</f>
        <v>0</v>
      </c>
      <c r="F19" s="105">
        <f>IFERROR(VLOOKUP($B19,[3]NUM11!$H$3:$O$147,3,FALSE),0)</f>
        <v>0</v>
      </c>
      <c r="G19" s="105">
        <f>IFERROR(VLOOKUP($B19,[3]NUM11!$H$3:$O$147,4,FALSE),0)</f>
        <v>2</v>
      </c>
      <c r="H19" s="105">
        <f>IFERROR(VLOOKUP($B19,[3]NUM11!$H$3:$O$147,5,FALSE),0)</f>
        <v>0</v>
      </c>
      <c r="I19" s="105">
        <f>IFERROR(VLOOKUP($B19,[3]NUM11!$H$3:$O$147,6,FALSE),0)</f>
        <v>3</v>
      </c>
      <c r="J19" s="105">
        <f>IFERROR(VLOOKUP($B19,[3]NUM11!$H$3:$O$147,7,FALSE),0)</f>
        <v>1</v>
      </c>
      <c r="K19" s="87"/>
      <c r="L19" s="87"/>
      <c r="M19" s="93"/>
      <c r="N19" s="93"/>
      <c r="O19" s="93"/>
      <c r="Q19" s="15">
        <f t="shared" si="0"/>
        <v>6</v>
      </c>
    </row>
    <row r="20" spans="1:19" ht="15" thickBot="1" x14ac:dyDescent="0.25">
      <c r="A20" s="94" t="s">
        <v>53</v>
      </c>
      <c r="B20" s="184" t="s">
        <v>48</v>
      </c>
      <c r="C20" s="59"/>
      <c r="D20" s="59"/>
      <c r="E20" s="105">
        <f>IFERROR(VLOOKUP($B20,[3]NUM11!$H$3:$O$147,2,FALSE),0)</f>
        <v>2</v>
      </c>
      <c r="F20" s="105">
        <f>IFERROR(VLOOKUP($B20,[3]NUM11!$H$3:$O$147,3,FALSE),0)</f>
        <v>0</v>
      </c>
      <c r="G20" s="105">
        <f>IFERROR(VLOOKUP($B20,[3]NUM11!$H$3:$O$147,4,FALSE),0)</f>
        <v>1</v>
      </c>
      <c r="H20" s="105">
        <f>IFERROR(VLOOKUP($B20,[3]NUM11!$H$3:$O$147,5,FALSE),0)</f>
        <v>14</v>
      </c>
      <c r="I20" s="105">
        <f>IFERROR(VLOOKUP($B20,[3]NUM11!$H$3:$O$147,6,FALSE),0)</f>
        <v>16</v>
      </c>
      <c r="J20" s="105">
        <f>IFERROR(VLOOKUP($B20,[3]NUM11!$H$3:$O$147,7,FALSE),0)</f>
        <v>1</v>
      </c>
      <c r="K20" s="87"/>
      <c r="L20" s="87"/>
      <c r="M20" s="93"/>
      <c r="N20" s="93"/>
      <c r="O20" s="93"/>
      <c r="Q20" s="15">
        <f t="shared" si="0"/>
        <v>34</v>
      </c>
    </row>
    <row r="21" spans="1:19" ht="15" thickBot="1" x14ac:dyDescent="0.25">
      <c r="A21" s="94" t="s">
        <v>53</v>
      </c>
      <c r="B21" s="184" t="s">
        <v>49</v>
      </c>
      <c r="C21" s="63"/>
      <c r="D21" s="59"/>
      <c r="E21" s="105">
        <f>IFERROR(VLOOKUP($B21,[3]NUM11!$H$3:$O$147,2,FALSE),0)</f>
        <v>1</v>
      </c>
      <c r="F21" s="105">
        <f>IFERROR(VLOOKUP($B21,[3]NUM11!$H$3:$O$147,3,FALSE),0)</f>
        <v>0</v>
      </c>
      <c r="G21" s="105">
        <f>IFERROR(VLOOKUP($B21,[3]NUM11!$H$3:$O$147,4,FALSE),0)</f>
        <v>1</v>
      </c>
      <c r="H21" s="105">
        <f>IFERROR(VLOOKUP($B21,[3]NUM11!$H$3:$O$147,5,FALSE),0)</f>
        <v>1</v>
      </c>
      <c r="I21" s="105">
        <f>IFERROR(VLOOKUP($B21,[3]NUM11!$H$3:$O$147,6,FALSE),0)</f>
        <v>0</v>
      </c>
      <c r="J21" s="105">
        <f>IFERROR(VLOOKUP($B21,[3]NUM11!$H$3:$O$147,7,FALSE),0)</f>
        <v>0</v>
      </c>
      <c r="K21" s="87"/>
      <c r="L21" s="87"/>
      <c r="M21" s="93"/>
      <c r="N21" s="93"/>
      <c r="O21" s="93"/>
      <c r="Q21" s="15">
        <f t="shared" si="0"/>
        <v>3</v>
      </c>
    </row>
    <row r="22" spans="1:19" ht="15" thickBot="1" x14ac:dyDescent="0.25">
      <c r="A22" s="94" t="s">
        <v>53</v>
      </c>
      <c r="B22" s="184" t="s">
        <v>50</v>
      </c>
      <c r="C22" s="59"/>
      <c r="D22" s="59"/>
      <c r="E22" s="105">
        <f>IFERROR(VLOOKUP($B22,[3]NUM11!$H$3:$O$147,2,FALSE),0)</f>
        <v>17</v>
      </c>
      <c r="F22" s="105">
        <f>IFERROR(VLOOKUP($B22,[3]NUM11!$H$3:$O$147,3,FALSE),0)</f>
        <v>12</v>
      </c>
      <c r="G22" s="105">
        <f>IFERROR(VLOOKUP($B22,[3]NUM11!$H$3:$O$147,4,FALSE),0)</f>
        <v>21</v>
      </c>
      <c r="H22" s="105">
        <f>IFERROR(VLOOKUP($B22,[3]NUM11!$H$3:$O$147,5,FALSE),0)</f>
        <v>164</v>
      </c>
      <c r="I22" s="105">
        <f>IFERROR(VLOOKUP($B22,[3]NUM11!$H$3:$O$147,6,FALSE),0)</f>
        <v>18</v>
      </c>
      <c r="J22" s="105">
        <f>IFERROR(VLOOKUP($B22,[3]NUM11!$H$3:$O$147,7,FALSE),0)</f>
        <v>12</v>
      </c>
      <c r="K22" s="87"/>
      <c r="L22" s="87"/>
      <c r="M22" s="93"/>
      <c r="N22" s="93"/>
      <c r="O22" s="93"/>
      <c r="Q22" s="15">
        <f t="shared" si="0"/>
        <v>244</v>
      </c>
    </row>
    <row r="23" spans="1:19" ht="15" thickBot="1" x14ac:dyDescent="0.25">
      <c r="A23" s="94" t="s">
        <v>53</v>
      </c>
      <c r="B23" s="184" t="s">
        <v>51</v>
      </c>
      <c r="C23" s="59"/>
      <c r="D23" s="59"/>
      <c r="E23" s="105">
        <f>IFERROR(VLOOKUP($B23,[3]NUM11!$H$3:$O$147,2,FALSE),0)</f>
        <v>0</v>
      </c>
      <c r="F23" s="105">
        <f>IFERROR(VLOOKUP($B23,[3]NUM11!$H$3:$O$147,3,FALSE),0)</f>
        <v>0</v>
      </c>
      <c r="G23" s="105">
        <f>IFERROR(VLOOKUP($B23,[3]NUM11!$H$3:$O$147,4,FALSE),0)</f>
        <v>0</v>
      </c>
      <c r="H23" s="105">
        <f>IFERROR(VLOOKUP($B23,[3]NUM11!$H$3:$O$147,5,FALSE),0)</f>
        <v>0</v>
      </c>
      <c r="I23" s="105">
        <f>IFERROR(VLOOKUP($B23,[3]NUM11!$H$3:$O$147,6,FALSE),0)</f>
        <v>0</v>
      </c>
      <c r="J23" s="105">
        <f>IFERROR(VLOOKUP($B23,[3]NUM11!$H$3:$O$147,7,FALSE),0)</f>
        <v>0</v>
      </c>
      <c r="K23" s="87"/>
      <c r="L23" s="87"/>
      <c r="Q23" s="15">
        <f>SUM(E23:P23)</f>
        <v>0</v>
      </c>
    </row>
    <row r="24" spans="1:19" ht="15" thickBot="1" x14ac:dyDescent="0.25">
      <c r="A24" s="94" t="s">
        <v>53</v>
      </c>
      <c r="B24" s="184" t="s">
        <v>52</v>
      </c>
      <c r="C24" s="59"/>
      <c r="D24" s="59"/>
      <c r="E24" s="105">
        <f>IFERROR(VLOOKUP($B24,[3]NUM11!$H$3:$O$147,2,FALSE),0)</f>
        <v>0</v>
      </c>
      <c r="F24" s="105">
        <f>IFERROR(VLOOKUP($B24,[3]NUM11!$H$3:$O$147,3,FALSE),0)</f>
        <v>0</v>
      </c>
      <c r="G24" s="105">
        <f>IFERROR(VLOOKUP($B24,[3]NUM11!$H$3:$O$147,4,FALSE),0)</f>
        <v>0</v>
      </c>
      <c r="H24" s="105">
        <f>IFERROR(VLOOKUP($B24,[3]NUM11!$H$3:$O$147,5,FALSE),0)</f>
        <v>0</v>
      </c>
      <c r="I24" s="105">
        <f>IFERROR(VLOOKUP($B24,[3]NUM11!$H$3:$O$147,6,FALSE),0)</f>
        <v>0</v>
      </c>
      <c r="J24" s="105">
        <f>IFERROR(VLOOKUP($B24,[3]NUM11!$H$3:$O$147,7,FALSE),0)</f>
        <v>0</v>
      </c>
      <c r="K24" s="87"/>
      <c r="L24" s="87"/>
      <c r="Q24" s="15">
        <f t="shared" si="0"/>
        <v>0</v>
      </c>
    </row>
    <row r="25" spans="1:19" s="61" customFormat="1" ht="15" thickBot="1" x14ac:dyDescent="0.25">
      <c r="A25" s="351" t="s">
        <v>175</v>
      </c>
      <c r="B25" s="352"/>
      <c r="C25" s="276">
        <f>+D25/Metas!Q69</f>
        <v>1.2056141605578403</v>
      </c>
      <c r="D25" s="17">
        <f>+Q25/R25</f>
        <v>0.12659107122742463</v>
      </c>
      <c r="E25" s="74">
        <f>SUM(E12:E24)</f>
        <v>655</v>
      </c>
      <c r="F25" s="74">
        <f t="shared" ref="F25:P25" si="1">SUM(F12:F24)</f>
        <v>314</v>
      </c>
      <c r="G25" s="70">
        <f t="shared" si="1"/>
        <v>1293</v>
      </c>
      <c r="H25" s="70">
        <f t="shared" si="1"/>
        <v>1395</v>
      </c>
      <c r="I25" s="70">
        <f t="shared" ref="I25:J25" si="2">SUM(I12:I24)</f>
        <v>1619</v>
      </c>
      <c r="J25" s="70">
        <f t="shared" si="2"/>
        <v>1467</v>
      </c>
      <c r="K25" s="70">
        <f t="shared" si="1"/>
        <v>0</v>
      </c>
      <c r="L25" s="70">
        <f t="shared" si="1"/>
        <v>0</v>
      </c>
      <c r="M25" s="70">
        <f t="shared" si="1"/>
        <v>0</v>
      </c>
      <c r="N25" s="70">
        <f t="shared" si="1"/>
        <v>0</v>
      </c>
      <c r="O25" s="70">
        <f t="shared" si="1"/>
        <v>0</v>
      </c>
      <c r="P25" s="70">
        <f t="shared" si="1"/>
        <v>0</v>
      </c>
      <c r="Q25" s="12">
        <f>SUM(Q12:Q24)</f>
        <v>6743</v>
      </c>
      <c r="R25" s="408">
        <v>53266</v>
      </c>
      <c r="S25" s="409"/>
    </row>
    <row r="26" spans="1:19" ht="15" thickBot="1" x14ac:dyDescent="0.25">
      <c r="A26" s="94" t="s">
        <v>54</v>
      </c>
      <c r="B26" s="184" t="s">
        <v>55</v>
      </c>
      <c r="C26" s="59"/>
      <c r="D26" s="59"/>
      <c r="E26" s="105">
        <f>IFERROR(VLOOKUP($B26,[3]NUM11!$H$3:$O$147,2,FALSE),0)</f>
        <v>104</v>
      </c>
      <c r="F26" s="105">
        <f>IFERROR(VLOOKUP($B26,[3]NUM11!$H$3:$O$147,3,FALSE),0)</f>
        <v>87</v>
      </c>
      <c r="G26" s="105">
        <f>IFERROR(VLOOKUP($B26,[3]NUM11!$H$3:$O$147,4,FALSE),0)</f>
        <v>96</v>
      </c>
      <c r="H26" s="105">
        <f>IFERROR(VLOOKUP($B26,[3]NUM11!$H$3:$O$147,5,FALSE),0)</f>
        <v>57</v>
      </c>
      <c r="I26" s="105">
        <f>IFERROR(VLOOKUP($B26,[3]NUM11!$H$3:$O$147,6,FALSE),0)</f>
        <v>126</v>
      </c>
      <c r="J26" s="105">
        <f>IFERROR(VLOOKUP($B26,[3]NUM11!$H$3:$O$147,7,FALSE),0)</f>
        <v>124</v>
      </c>
      <c r="K26" s="87"/>
      <c r="L26" s="93"/>
      <c r="M26" s="93"/>
      <c r="N26" s="93"/>
      <c r="O26" s="93"/>
      <c r="Q26" s="15">
        <f t="shared" ref="Q26:Q58" si="3">SUM(E26:P26)</f>
        <v>594</v>
      </c>
    </row>
    <row r="27" spans="1:19" ht="15" thickBot="1" x14ac:dyDescent="0.25">
      <c r="A27" s="94" t="s">
        <v>54</v>
      </c>
      <c r="B27" s="184" t="s">
        <v>56</v>
      </c>
      <c r="C27" s="59"/>
      <c r="D27" s="59"/>
      <c r="E27" s="105">
        <f>IFERROR(VLOOKUP($B27,[3]NUM11!$H$3:$O$147,2,FALSE),0)</f>
        <v>131</v>
      </c>
      <c r="F27" s="105">
        <f>IFERROR(VLOOKUP($B27,[3]NUM11!$H$3:$O$147,3,FALSE),0)</f>
        <v>145</v>
      </c>
      <c r="G27" s="105">
        <f>IFERROR(VLOOKUP($B27,[3]NUM11!$H$3:$O$147,4,FALSE),0)</f>
        <v>286</v>
      </c>
      <c r="H27" s="105">
        <f>IFERROR(VLOOKUP($B27,[3]NUM11!$H$3:$O$147,5,FALSE),0)</f>
        <v>253</v>
      </c>
      <c r="I27" s="105">
        <f>IFERROR(VLOOKUP($B27,[3]NUM11!$H$3:$O$147,6,FALSE),0)</f>
        <v>241</v>
      </c>
      <c r="J27" s="105">
        <f>IFERROR(VLOOKUP($B27,[3]NUM11!$H$3:$O$147,7,FALSE),0)</f>
        <v>132</v>
      </c>
      <c r="K27" s="87"/>
      <c r="L27" s="93"/>
      <c r="M27" s="93"/>
      <c r="N27" s="93"/>
      <c r="O27" s="93"/>
      <c r="Q27" s="15">
        <f t="shared" si="3"/>
        <v>1188</v>
      </c>
    </row>
    <row r="28" spans="1:19" ht="15" thickBot="1" x14ac:dyDescent="0.25">
      <c r="A28" s="94" t="s">
        <v>54</v>
      </c>
      <c r="B28" s="184" t="s">
        <v>57</v>
      </c>
      <c r="C28" s="59"/>
      <c r="D28" s="59"/>
      <c r="E28" s="105">
        <f>IFERROR(VLOOKUP($B28,[3]NUM11!$H$3:$O$147,2,FALSE),0)</f>
        <v>306</v>
      </c>
      <c r="F28" s="105">
        <f>IFERROR(VLOOKUP($B28,[3]NUM11!$H$3:$O$147,3,FALSE),0)</f>
        <v>298</v>
      </c>
      <c r="G28" s="105">
        <f>IFERROR(VLOOKUP($B28,[3]NUM11!$H$3:$O$147,4,FALSE),0)</f>
        <v>304</v>
      </c>
      <c r="H28" s="105">
        <f>IFERROR(VLOOKUP($B28,[3]NUM11!$H$3:$O$147,5,FALSE),0)</f>
        <v>495</v>
      </c>
      <c r="I28" s="105">
        <f>IFERROR(VLOOKUP($B28,[3]NUM11!$H$3:$O$147,6,FALSE),0)</f>
        <v>402</v>
      </c>
      <c r="J28" s="105">
        <f>IFERROR(VLOOKUP($B28,[3]NUM11!$H$3:$O$147,7,FALSE),0)</f>
        <v>279</v>
      </c>
      <c r="K28" s="87"/>
      <c r="L28" s="93"/>
      <c r="M28" s="93"/>
      <c r="N28" s="93"/>
      <c r="O28" s="93"/>
      <c r="Q28" s="15">
        <f t="shared" si="3"/>
        <v>2084</v>
      </c>
    </row>
    <row r="29" spans="1:19" ht="15" thickBot="1" x14ac:dyDescent="0.25">
      <c r="A29" s="94" t="s">
        <v>54</v>
      </c>
      <c r="B29" s="184" t="s">
        <v>58</v>
      </c>
      <c r="C29" s="59"/>
      <c r="D29" s="59"/>
      <c r="E29" s="105">
        <f>IFERROR(VLOOKUP($B29,[3]NUM11!$H$3:$O$147,2,FALSE),0)</f>
        <v>23</v>
      </c>
      <c r="F29" s="105">
        <f>IFERROR(VLOOKUP($B29,[3]NUM11!$H$3:$O$147,3,FALSE),0)</f>
        <v>30</v>
      </c>
      <c r="G29" s="105">
        <f>IFERROR(VLOOKUP($B29,[3]NUM11!$H$3:$O$147,4,FALSE),0)</f>
        <v>75</v>
      </c>
      <c r="H29" s="105">
        <f>IFERROR(VLOOKUP($B29,[3]NUM11!$H$3:$O$147,5,FALSE),0)</f>
        <v>34</v>
      </c>
      <c r="I29" s="105">
        <f>IFERROR(VLOOKUP($B29,[3]NUM11!$H$3:$O$147,6,FALSE),0)</f>
        <v>44</v>
      </c>
      <c r="J29" s="105">
        <f>IFERROR(VLOOKUP($B29,[3]NUM11!$H$3:$O$147,7,FALSE),0)</f>
        <v>60</v>
      </c>
      <c r="K29" s="87"/>
      <c r="L29" s="93"/>
      <c r="M29" s="93"/>
      <c r="N29" s="93"/>
      <c r="O29" s="93"/>
      <c r="Q29" s="15">
        <f t="shared" si="3"/>
        <v>266</v>
      </c>
    </row>
    <row r="30" spans="1:19" ht="15" thickBot="1" x14ac:dyDescent="0.25">
      <c r="A30" s="94" t="s">
        <v>54</v>
      </c>
      <c r="B30" s="184" t="s">
        <v>59</v>
      </c>
      <c r="C30" s="59"/>
      <c r="D30" s="59"/>
      <c r="E30" s="105">
        <f>IFERROR(VLOOKUP($B30,[3]NUM11!$H$3:$O$147,2,FALSE),0)</f>
        <v>358</v>
      </c>
      <c r="F30" s="105">
        <f>IFERROR(VLOOKUP($B30,[3]NUM11!$H$3:$O$147,3,FALSE),0)</f>
        <v>289</v>
      </c>
      <c r="G30" s="105">
        <f>IFERROR(VLOOKUP($B30,[3]NUM11!$H$3:$O$147,4,FALSE),0)</f>
        <v>292</v>
      </c>
      <c r="H30" s="105">
        <f>IFERROR(VLOOKUP($B30,[3]NUM11!$H$3:$O$147,5,FALSE),0)</f>
        <v>290</v>
      </c>
      <c r="I30" s="105">
        <f>IFERROR(VLOOKUP($B30,[3]NUM11!$H$3:$O$147,6,FALSE),0)</f>
        <v>261</v>
      </c>
      <c r="J30" s="105">
        <f>IFERROR(VLOOKUP($B30,[3]NUM11!$H$3:$O$147,7,FALSE),0)</f>
        <v>310</v>
      </c>
      <c r="K30" s="87"/>
      <c r="L30" s="93"/>
      <c r="M30" s="93"/>
      <c r="N30" s="93"/>
      <c r="O30" s="93"/>
      <c r="Q30" s="15">
        <f t="shared" si="3"/>
        <v>1800</v>
      </c>
    </row>
    <row r="31" spans="1:19" ht="15" thickBot="1" x14ac:dyDescent="0.25">
      <c r="A31" s="94" t="s">
        <v>54</v>
      </c>
      <c r="B31" s="184" t="s">
        <v>60</v>
      </c>
      <c r="C31" s="59"/>
      <c r="D31" s="59"/>
      <c r="E31" s="105">
        <f>IFERROR(VLOOKUP($B31,[3]NUM11!$H$3:$O$147,2,FALSE),0)</f>
        <v>0</v>
      </c>
      <c r="F31" s="105">
        <f>IFERROR(VLOOKUP($B31,[3]NUM11!$H$3:$O$147,3,FALSE),0)</f>
        <v>0</v>
      </c>
      <c r="G31" s="105">
        <f>IFERROR(VLOOKUP($B31,[3]NUM11!$H$3:$O$147,4,FALSE),0)</f>
        <v>0</v>
      </c>
      <c r="H31" s="105">
        <f>IFERROR(VLOOKUP($B31,[3]NUM11!$H$3:$O$147,5,FALSE),0)</f>
        <v>0</v>
      </c>
      <c r="I31" s="105">
        <f>IFERROR(VLOOKUP($B31,[3]NUM11!$H$3:$O$147,6,FALSE),0)</f>
        <v>0</v>
      </c>
      <c r="J31" s="105">
        <f>IFERROR(VLOOKUP($B31,[3]NUM11!$H$3:$O$147,7,FALSE),0)</f>
        <v>0</v>
      </c>
      <c r="K31" s="87"/>
      <c r="L31" s="93"/>
      <c r="M31" s="93"/>
      <c r="N31" s="93"/>
      <c r="O31" s="93"/>
      <c r="Q31" s="15">
        <f t="shared" si="3"/>
        <v>0</v>
      </c>
    </row>
    <row r="32" spans="1:19" ht="15" thickBot="1" x14ac:dyDescent="0.25">
      <c r="A32" s="94" t="s">
        <v>54</v>
      </c>
      <c r="B32" s="184" t="s">
        <v>61</v>
      </c>
      <c r="C32" s="59"/>
      <c r="D32" s="59"/>
      <c r="E32" s="105">
        <f>IFERROR(VLOOKUP($B32,[3]NUM11!$H$3:$O$147,2,FALSE),0)</f>
        <v>13</v>
      </c>
      <c r="F32" s="105">
        <f>IFERROR(VLOOKUP($B32,[3]NUM11!$H$3:$O$147,3,FALSE),0)</f>
        <v>8</v>
      </c>
      <c r="G32" s="105">
        <f>IFERROR(VLOOKUP($B32,[3]NUM11!$H$3:$O$147,4,FALSE),0)</f>
        <v>5</v>
      </c>
      <c r="H32" s="105">
        <f>IFERROR(VLOOKUP($B32,[3]NUM11!$H$3:$O$147,5,FALSE),0)</f>
        <v>9</v>
      </c>
      <c r="I32" s="105">
        <f>IFERROR(VLOOKUP($B32,[3]NUM11!$H$3:$O$147,6,FALSE),0)</f>
        <v>57</v>
      </c>
      <c r="J32" s="105">
        <f>IFERROR(VLOOKUP($B32,[3]NUM11!$H$3:$O$147,7,FALSE),0)</f>
        <v>64</v>
      </c>
      <c r="K32" s="87"/>
      <c r="L32" s="93"/>
      <c r="M32" s="93"/>
      <c r="N32" s="93"/>
      <c r="O32" s="93"/>
      <c r="Q32" s="15">
        <f t="shared" si="3"/>
        <v>156</v>
      </c>
    </row>
    <row r="33" spans="1:19" ht="15" thickBot="1" x14ac:dyDescent="0.25">
      <c r="A33" s="94" t="s">
        <v>54</v>
      </c>
      <c r="B33" s="184" t="s">
        <v>62</v>
      </c>
      <c r="C33" s="59"/>
      <c r="D33" s="59"/>
      <c r="E33" s="105">
        <f>IFERROR(VLOOKUP($B33,[3]NUM11!$H$3:$O$147,2,FALSE),0)</f>
        <v>65</v>
      </c>
      <c r="F33" s="105">
        <f>IFERROR(VLOOKUP($B33,[3]NUM11!$H$3:$O$147,3,FALSE),0)</f>
        <v>48</v>
      </c>
      <c r="G33" s="105">
        <f>IFERROR(VLOOKUP($B33,[3]NUM11!$H$3:$O$147,4,FALSE),0)</f>
        <v>49</v>
      </c>
      <c r="H33" s="105">
        <f>IFERROR(VLOOKUP($B33,[3]NUM11!$H$3:$O$147,5,FALSE),0)</f>
        <v>24</v>
      </c>
      <c r="I33" s="105">
        <f>IFERROR(VLOOKUP($B33,[3]NUM11!$H$3:$O$147,6,FALSE),0)</f>
        <v>68</v>
      </c>
      <c r="J33" s="105">
        <f>IFERROR(VLOOKUP($B33,[3]NUM11!$H$3:$O$147,7,FALSE),0)</f>
        <v>54</v>
      </c>
      <c r="K33" s="87"/>
      <c r="L33" s="93"/>
      <c r="M33" s="93"/>
      <c r="N33" s="93"/>
      <c r="O33" s="93"/>
      <c r="Q33" s="15">
        <f t="shared" si="3"/>
        <v>308</v>
      </c>
    </row>
    <row r="34" spans="1:19" ht="15" thickBot="1" x14ac:dyDescent="0.25">
      <c r="A34" s="94" t="s">
        <v>54</v>
      </c>
      <c r="B34" s="184" t="s">
        <v>63</v>
      </c>
      <c r="C34" s="59"/>
      <c r="D34" s="59"/>
      <c r="E34" s="105">
        <f>IFERROR(VLOOKUP($B34,[3]NUM11!$H$3:$O$147,2,FALSE),0)</f>
        <v>0</v>
      </c>
      <c r="F34" s="105">
        <f>IFERROR(VLOOKUP($B34,[3]NUM11!$H$3:$O$147,3,FALSE),0)</f>
        <v>0</v>
      </c>
      <c r="G34" s="105">
        <f>IFERROR(VLOOKUP($B34,[3]NUM11!$H$3:$O$147,4,FALSE),0)</f>
        <v>0</v>
      </c>
      <c r="H34" s="105">
        <f>IFERROR(VLOOKUP($B34,[3]NUM11!$H$3:$O$147,5,FALSE),0)</f>
        <v>0</v>
      </c>
      <c r="I34" s="105">
        <f>IFERROR(VLOOKUP($B34,[3]NUM11!$H$3:$O$147,6,FALSE),0)</f>
        <v>0</v>
      </c>
      <c r="J34" s="105">
        <f>IFERROR(VLOOKUP($B34,[3]NUM11!$H$3:$O$147,7,FALSE),0)</f>
        <v>6</v>
      </c>
      <c r="K34" s="87"/>
      <c r="L34" s="93"/>
      <c r="M34" s="93"/>
      <c r="N34" s="93"/>
      <c r="O34" s="93"/>
      <c r="Q34" s="15">
        <f t="shared" si="3"/>
        <v>6</v>
      </c>
    </row>
    <row r="35" spans="1:19" ht="15" thickBot="1" x14ac:dyDescent="0.25">
      <c r="A35" s="94" t="s">
        <v>54</v>
      </c>
      <c r="B35" s="184" t="s">
        <v>64</v>
      </c>
      <c r="C35" s="59"/>
      <c r="D35" s="59"/>
      <c r="E35" s="105">
        <f>IFERROR(VLOOKUP($B35,[3]NUM11!$H$3:$O$147,2,FALSE),0)</f>
        <v>53</v>
      </c>
      <c r="F35" s="105">
        <f>IFERROR(VLOOKUP($B35,[3]NUM11!$H$3:$O$147,3,FALSE),0)</f>
        <v>53</v>
      </c>
      <c r="G35" s="105">
        <f>IFERROR(VLOOKUP($B35,[3]NUM11!$H$3:$O$147,4,FALSE),0)</f>
        <v>44</v>
      </c>
      <c r="H35" s="105">
        <f>IFERROR(VLOOKUP($B35,[3]NUM11!$H$3:$O$147,5,FALSE),0)</f>
        <v>26</v>
      </c>
      <c r="I35" s="105">
        <f>IFERROR(VLOOKUP($B35,[3]NUM11!$H$3:$O$147,6,FALSE),0)</f>
        <v>50</v>
      </c>
      <c r="J35" s="105">
        <f>IFERROR(VLOOKUP($B35,[3]NUM11!$H$3:$O$147,7,FALSE),0)</f>
        <v>44</v>
      </c>
      <c r="K35" s="87"/>
      <c r="L35" s="93"/>
      <c r="M35" s="93"/>
      <c r="N35" s="93"/>
      <c r="O35" s="93"/>
      <c r="Q35" s="15">
        <f t="shared" si="3"/>
        <v>270</v>
      </c>
    </row>
    <row r="36" spans="1:19" ht="15" thickBot="1" x14ac:dyDescent="0.25">
      <c r="A36" s="94" t="s">
        <v>54</v>
      </c>
      <c r="B36" s="184" t="s">
        <v>346</v>
      </c>
      <c r="C36" s="59"/>
      <c r="D36" s="59"/>
      <c r="E36" s="105">
        <f>IFERROR(VLOOKUP($B36,[3]NUM11!$H$3:$O$147,2,FALSE),0)</f>
        <v>25</v>
      </c>
      <c r="F36" s="105">
        <f>IFERROR(VLOOKUP($B36,[3]NUM11!$H$3:$O$147,3,FALSE),0)</f>
        <v>51</v>
      </c>
      <c r="G36" s="105">
        <f>IFERROR(VLOOKUP($B36,[3]NUM11!$H$3:$O$147,4,FALSE),0)</f>
        <v>73</v>
      </c>
      <c r="H36" s="105">
        <f>IFERROR(VLOOKUP($B36,[3]NUM11!$H$3:$O$147,5,FALSE),0)</f>
        <v>35</v>
      </c>
      <c r="I36" s="105">
        <f>IFERROR(VLOOKUP($B36,[3]NUM11!$H$3:$O$147,6,FALSE),0)</f>
        <v>70</v>
      </c>
      <c r="J36" s="105">
        <f>IFERROR(VLOOKUP($B36,[3]NUM11!$H$3:$O$147,7,FALSE),0)</f>
        <v>50</v>
      </c>
      <c r="K36" s="87"/>
      <c r="L36" s="93"/>
      <c r="M36" s="93"/>
      <c r="N36" s="93"/>
      <c r="O36" s="93"/>
      <c r="Q36" s="15">
        <f t="shared" si="3"/>
        <v>304</v>
      </c>
    </row>
    <row r="37" spans="1:19" s="61" customFormat="1" ht="15" thickBot="1" x14ac:dyDescent="0.25">
      <c r="A37" s="351" t="s">
        <v>176</v>
      </c>
      <c r="B37" s="352"/>
      <c r="C37" s="276">
        <f>+D37/Metas!Q67</f>
        <v>1.2104806524379663</v>
      </c>
      <c r="D37" s="17">
        <f>+Q37/R37</f>
        <v>0.12709749120921165</v>
      </c>
      <c r="E37" s="74">
        <f>SUM(E26:E36)</f>
        <v>1078</v>
      </c>
      <c r="F37" s="74">
        <f t="shared" ref="F37:P37" si="4">SUM(F26:F36)</f>
        <v>1009</v>
      </c>
      <c r="G37" s="74">
        <f t="shared" si="4"/>
        <v>1224</v>
      </c>
      <c r="H37" s="74">
        <f t="shared" si="4"/>
        <v>1223</v>
      </c>
      <c r="I37" s="74">
        <f t="shared" ref="I37:J37" si="5">SUM(I26:I36)</f>
        <v>1319</v>
      </c>
      <c r="J37" s="74">
        <f t="shared" si="5"/>
        <v>1123</v>
      </c>
      <c r="K37" s="74">
        <f t="shared" si="4"/>
        <v>0</v>
      </c>
      <c r="L37" s="74">
        <f t="shared" si="4"/>
        <v>0</v>
      </c>
      <c r="M37" s="74">
        <f t="shared" si="4"/>
        <v>0</v>
      </c>
      <c r="N37" s="74">
        <f t="shared" si="4"/>
        <v>0</v>
      </c>
      <c r="O37" s="74">
        <f t="shared" si="4"/>
        <v>0</v>
      </c>
      <c r="P37" s="74">
        <f t="shared" si="4"/>
        <v>0</v>
      </c>
      <c r="Q37" s="74">
        <f>SUM(Q26:Q36)</f>
        <v>6976</v>
      </c>
      <c r="R37" s="410">
        <v>54887</v>
      </c>
      <c r="S37" s="411"/>
    </row>
    <row r="38" spans="1:19" ht="15" thickBot="1" x14ac:dyDescent="0.25">
      <c r="A38" s="94" t="s">
        <v>75</v>
      </c>
      <c r="B38" s="184" t="s">
        <v>65</v>
      </c>
      <c r="C38" s="59"/>
      <c r="D38" s="59"/>
      <c r="E38" s="105">
        <f>IFERROR(VLOOKUP($B38,[3]NUM11!$H$3:$O$147,2,FALSE),0)</f>
        <v>19</v>
      </c>
      <c r="F38" s="105">
        <f>IFERROR(VLOOKUP($B38,[3]NUM11!$H$3:$O$147,3,FALSE),0)</f>
        <v>5</v>
      </c>
      <c r="G38" s="105">
        <f>IFERROR(VLOOKUP($B38,[3]NUM11!$H$3:$O$147,4,FALSE),0)</f>
        <v>56</v>
      </c>
      <c r="H38" s="105">
        <f>IFERROR(VLOOKUP($B38,[3]NUM11!$H$3:$O$147,5,FALSE),0)</f>
        <v>45</v>
      </c>
      <c r="I38" s="105">
        <f>IFERROR(VLOOKUP($B38,[3]NUM11!$H$3:$O$147,6,FALSE),0)</f>
        <v>79</v>
      </c>
      <c r="J38" s="105">
        <f>IFERROR(VLOOKUP($B38,[3]NUM11!$H$3:$O$147,7,FALSE),0)</f>
        <v>58</v>
      </c>
      <c r="K38" s="87"/>
      <c r="L38" s="93"/>
      <c r="M38" s="93"/>
      <c r="N38" s="93"/>
      <c r="O38" s="93"/>
      <c r="P38" s="93"/>
      <c r="Q38" s="15">
        <f t="shared" si="3"/>
        <v>262</v>
      </c>
    </row>
    <row r="39" spans="1:19" ht="15" thickBot="1" x14ac:dyDescent="0.25">
      <c r="A39" s="94" t="s">
        <v>75</v>
      </c>
      <c r="B39" s="184" t="s">
        <v>66</v>
      </c>
      <c r="C39" s="59"/>
      <c r="D39" s="59"/>
      <c r="E39" s="105">
        <f>IFERROR(VLOOKUP($B39,[3]NUM11!$H$3:$O$147,2,FALSE),0)</f>
        <v>0</v>
      </c>
      <c r="F39" s="105">
        <f>IFERROR(VLOOKUP($B39,[3]NUM11!$H$3:$O$147,3,FALSE),0)</f>
        <v>0</v>
      </c>
      <c r="G39" s="105">
        <f>IFERROR(VLOOKUP($B39,[3]NUM11!$H$3:$O$147,4,FALSE),0)</f>
        <v>0</v>
      </c>
      <c r="H39" s="105">
        <f>IFERROR(VLOOKUP($B39,[3]NUM11!$H$3:$O$147,5,FALSE),0)</f>
        <v>0</v>
      </c>
      <c r="I39" s="105">
        <f>IFERROR(VLOOKUP($B39,[3]NUM11!$H$3:$O$147,6,FALSE),0)</f>
        <v>0</v>
      </c>
      <c r="J39" s="105">
        <f>IFERROR(VLOOKUP($B39,[3]NUM11!$H$3:$O$147,7,FALSE),0)</f>
        <v>0</v>
      </c>
      <c r="K39" s="87"/>
      <c r="L39" s="93"/>
      <c r="M39" s="93"/>
      <c r="N39" s="93"/>
      <c r="O39" s="93"/>
      <c r="P39" s="93"/>
      <c r="Q39" s="15">
        <f t="shared" si="3"/>
        <v>0</v>
      </c>
    </row>
    <row r="40" spans="1:19" ht="15" thickBot="1" x14ac:dyDescent="0.25">
      <c r="A40" s="94" t="s">
        <v>75</v>
      </c>
      <c r="B40" s="184" t="s">
        <v>67</v>
      </c>
      <c r="C40" s="59"/>
      <c r="D40" s="59"/>
      <c r="E40" s="105">
        <f>IFERROR(VLOOKUP($B40,[3]NUM11!$H$3:$O$147,2,FALSE),0)</f>
        <v>5</v>
      </c>
      <c r="F40" s="105">
        <f>IFERROR(VLOOKUP($B40,[3]NUM11!$H$3:$O$147,3,FALSE),0)</f>
        <v>18</v>
      </c>
      <c r="G40" s="105">
        <f>IFERROR(VLOOKUP($B40,[3]NUM11!$H$3:$O$147,4,FALSE),0)</f>
        <v>56</v>
      </c>
      <c r="H40" s="105">
        <f>IFERROR(VLOOKUP($B40,[3]NUM11!$H$3:$O$147,5,FALSE),0)</f>
        <v>12</v>
      </c>
      <c r="I40" s="105">
        <f>IFERROR(VLOOKUP($B40,[3]NUM11!$H$3:$O$147,6,FALSE),0)</f>
        <v>29</v>
      </c>
      <c r="J40" s="105">
        <f>IFERROR(VLOOKUP($B40,[3]NUM11!$H$3:$O$147,7,FALSE),0)</f>
        <v>16</v>
      </c>
      <c r="K40" s="87"/>
      <c r="L40" s="93"/>
      <c r="M40" s="93"/>
      <c r="N40" s="93"/>
      <c r="O40" s="93"/>
      <c r="P40" s="93"/>
      <c r="Q40" s="15">
        <f t="shared" si="3"/>
        <v>136</v>
      </c>
    </row>
    <row r="41" spans="1:19" ht="15" thickBot="1" x14ac:dyDescent="0.25">
      <c r="A41" s="94" t="s">
        <v>75</v>
      </c>
      <c r="B41" s="184" t="s">
        <v>68</v>
      </c>
      <c r="C41" s="59"/>
      <c r="D41" s="59"/>
      <c r="E41" s="105">
        <f>IFERROR(VLOOKUP($B41,[3]NUM11!$H$3:$O$147,2,FALSE),0)</f>
        <v>0</v>
      </c>
      <c r="F41" s="105">
        <f>IFERROR(VLOOKUP($B41,[3]NUM11!$H$3:$O$147,3,FALSE),0)</f>
        <v>0</v>
      </c>
      <c r="G41" s="105">
        <f>IFERROR(VLOOKUP($B41,[3]NUM11!$H$3:$O$147,4,FALSE),0)</f>
        <v>0</v>
      </c>
      <c r="H41" s="105">
        <f>IFERROR(VLOOKUP($B41,[3]NUM11!$H$3:$O$147,5,FALSE),0)</f>
        <v>0</v>
      </c>
      <c r="I41" s="105">
        <f>IFERROR(VLOOKUP($B41,[3]NUM11!$H$3:$O$147,6,FALSE),0)</f>
        <v>0</v>
      </c>
      <c r="J41" s="105">
        <f>IFERROR(VLOOKUP($B41,[3]NUM11!$H$3:$O$147,7,FALSE),0)</f>
        <v>0</v>
      </c>
      <c r="K41" s="87"/>
      <c r="L41" s="93"/>
      <c r="M41" s="93"/>
      <c r="N41" s="93"/>
      <c r="O41" s="93"/>
      <c r="P41" s="93"/>
      <c r="Q41" s="15">
        <f t="shared" si="3"/>
        <v>0</v>
      </c>
    </row>
    <row r="42" spans="1:19" ht="15" thickBot="1" x14ac:dyDescent="0.25">
      <c r="A42" s="94" t="s">
        <v>75</v>
      </c>
      <c r="B42" s="184" t="s">
        <v>69</v>
      </c>
      <c r="C42" s="59"/>
      <c r="D42" s="59"/>
      <c r="E42" s="105">
        <f>IFERROR(VLOOKUP($B42,[3]NUM11!$H$3:$O$147,2,FALSE),0)</f>
        <v>0</v>
      </c>
      <c r="F42" s="105">
        <f>IFERROR(VLOOKUP($B42,[3]NUM11!$H$3:$O$147,3,FALSE),0)</f>
        <v>0</v>
      </c>
      <c r="G42" s="105">
        <f>IFERROR(VLOOKUP($B42,[3]NUM11!$H$3:$O$147,4,FALSE),0)</f>
        <v>0</v>
      </c>
      <c r="H42" s="105">
        <f>IFERROR(VLOOKUP($B42,[3]NUM11!$H$3:$O$147,5,FALSE),0)</f>
        <v>0</v>
      </c>
      <c r="I42" s="105">
        <f>IFERROR(VLOOKUP($B42,[3]NUM11!$H$3:$O$147,6,FALSE),0)</f>
        <v>0</v>
      </c>
      <c r="J42" s="105">
        <f>IFERROR(VLOOKUP($B42,[3]NUM11!$H$3:$O$147,7,FALSE),0)</f>
        <v>0</v>
      </c>
      <c r="K42" s="87"/>
      <c r="L42" s="93"/>
      <c r="M42" s="93"/>
      <c r="N42" s="93"/>
      <c r="O42" s="93"/>
      <c r="P42" s="93"/>
      <c r="Q42" s="15">
        <f t="shared" si="3"/>
        <v>0</v>
      </c>
    </row>
    <row r="43" spans="1:19" ht="15" thickBot="1" x14ac:dyDescent="0.25">
      <c r="A43" s="94" t="s">
        <v>75</v>
      </c>
      <c r="B43" s="184" t="s">
        <v>70</v>
      </c>
      <c r="C43" s="59"/>
      <c r="D43" s="59"/>
      <c r="E43" s="105">
        <f>IFERROR(VLOOKUP($B43,[3]NUM11!$H$3:$O$147,2,FALSE),0)</f>
        <v>0</v>
      </c>
      <c r="F43" s="105">
        <f>IFERROR(VLOOKUP($B43,[3]NUM11!$H$3:$O$147,3,FALSE),0)</f>
        <v>0</v>
      </c>
      <c r="G43" s="105">
        <f>IFERROR(VLOOKUP($B43,[3]NUM11!$H$3:$O$147,4,FALSE),0)</f>
        <v>0</v>
      </c>
      <c r="H43" s="105">
        <f>IFERROR(VLOOKUP($B43,[3]NUM11!$H$3:$O$147,5,FALSE),0)</f>
        <v>0</v>
      </c>
      <c r="I43" s="105">
        <f>IFERROR(VLOOKUP($B43,[3]NUM11!$H$3:$O$147,6,FALSE),0)</f>
        <v>0</v>
      </c>
      <c r="J43" s="105">
        <f>IFERROR(VLOOKUP($B43,[3]NUM11!$H$3:$O$147,7,FALSE),0)</f>
        <v>0</v>
      </c>
      <c r="K43" s="87"/>
      <c r="L43" s="93"/>
      <c r="M43" s="93"/>
      <c r="N43" s="93"/>
      <c r="O43" s="93"/>
      <c r="P43" s="93"/>
      <c r="Q43" s="15">
        <f t="shared" si="3"/>
        <v>0</v>
      </c>
    </row>
    <row r="44" spans="1:19" ht="15" thickBot="1" x14ac:dyDescent="0.25">
      <c r="A44" s="94" t="s">
        <v>75</v>
      </c>
      <c r="B44" s="184" t="s">
        <v>71</v>
      </c>
      <c r="C44" s="59"/>
      <c r="D44" s="59"/>
      <c r="E44" s="105">
        <f>IFERROR(VLOOKUP($B44,[3]NUM11!$H$3:$O$147,2,FALSE),0)</f>
        <v>0</v>
      </c>
      <c r="F44" s="105">
        <f>IFERROR(VLOOKUP($B44,[3]NUM11!$H$3:$O$147,3,FALSE),0)</f>
        <v>0</v>
      </c>
      <c r="G44" s="105">
        <f>IFERROR(VLOOKUP($B44,[3]NUM11!$H$3:$O$147,4,FALSE),0)</f>
        <v>0</v>
      </c>
      <c r="H44" s="105">
        <f>IFERROR(VLOOKUP($B44,[3]NUM11!$H$3:$O$147,5,FALSE),0)</f>
        <v>0</v>
      </c>
      <c r="I44" s="105">
        <f>IFERROR(VLOOKUP($B44,[3]NUM11!$H$3:$O$147,6,FALSE),0)</f>
        <v>0</v>
      </c>
      <c r="J44" s="105">
        <f>IFERROR(VLOOKUP($B44,[3]NUM11!$H$3:$O$147,7,FALSE),0)</f>
        <v>0</v>
      </c>
      <c r="K44" s="87"/>
      <c r="L44" s="93"/>
      <c r="M44" s="93"/>
      <c r="N44" s="93"/>
      <c r="O44" s="93"/>
      <c r="P44" s="93"/>
      <c r="Q44" s="15">
        <f t="shared" si="3"/>
        <v>0</v>
      </c>
    </row>
    <row r="45" spans="1:19" ht="15" thickBot="1" x14ac:dyDescent="0.25">
      <c r="A45" s="94" t="s">
        <v>75</v>
      </c>
      <c r="B45" s="184" t="s">
        <v>72</v>
      </c>
      <c r="C45" s="59"/>
      <c r="D45" s="59"/>
      <c r="E45" s="105">
        <f>IFERROR(VLOOKUP($B45,[3]NUM11!$H$3:$O$147,2,FALSE),0)</f>
        <v>0</v>
      </c>
      <c r="F45" s="105">
        <f>IFERROR(VLOOKUP($B45,[3]NUM11!$H$3:$O$147,3,FALSE),0)</f>
        <v>0</v>
      </c>
      <c r="G45" s="105">
        <f>IFERROR(VLOOKUP($B45,[3]NUM11!$H$3:$O$147,4,FALSE),0)</f>
        <v>0</v>
      </c>
      <c r="H45" s="105">
        <f>IFERROR(VLOOKUP($B45,[3]NUM11!$H$3:$O$147,5,FALSE),0)</f>
        <v>0</v>
      </c>
      <c r="I45" s="105">
        <f>IFERROR(VLOOKUP($B45,[3]NUM11!$H$3:$O$147,6,FALSE),0)</f>
        <v>0</v>
      </c>
      <c r="J45" s="105">
        <f>IFERROR(VLOOKUP($B45,[3]NUM11!$H$3:$O$147,7,FALSE),0)</f>
        <v>0</v>
      </c>
      <c r="K45" s="87"/>
      <c r="L45" s="93"/>
      <c r="M45" s="93"/>
      <c r="N45" s="93"/>
      <c r="O45" s="93"/>
      <c r="P45" s="93"/>
      <c r="Q45" s="15">
        <f t="shared" si="3"/>
        <v>0</v>
      </c>
    </row>
    <row r="46" spans="1:19" ht="15" thickBot="1" x14ac:dyDescent="0.25">
      <c r="A46" s="94" t="s">
        <v>75</v>
      </c>
      <c r="B46" s="184" t="s">
        <v>73</v>
      </c>
      <c r="C46" s="59"/>
      <c r="D46" s="59"/>
      <c r="E46" s="105">
        <f>IFERROR(VLOOKUP($B46,[3]NUM11!$H$3:$O$147,2,FALSE),0)</f>
        <v>5</v>
      </c>
      <c r="F46" s="105">
        <f>IFERROR(VLOOKUP($B46,[3]NUM11!$H$3:$O$147,3,FALSE),0)</f>
        <v>3</v>
      </c>
      <c r="G46" s="105">
        <f>IFERROR(VLOOKUP($B46,[3]NUM11!$H$3:$O$147,4,FALSE),0)</f>
        <v>6</v>
      </c>
      <c r="H46" s="105">
        <f>IFERROR(VLOOKUP($B46,[3]NUM11!$H$3:$O$147,5,FALSE),0)</f>
        <v>46</v>
      </c>
      <c r="I46" s="105">
        <f>IFERROR(VLOOKUP($B46,[3]NUM11!$H$3:$O$147,6,FALSE),0)</f>
        <v>44</v>
      </c>
      <c r="J46" s="105">
        <f>IFERROR(VLOOKUP($B46,[3]NUM11!$H$3:$O$147,7,FALSE),0)</f>
        <v>27</v>
      </c>
      <c r="K46" s="87"/>
      <c r="L46" s="93"/>
      <c r="M46" s="93"/>
      <c r="N46" s="93"/>
      <c r="O46" s="93"/>
      <c r="P46" s="93"/>
      <c r="Q46" s="15">
        <f t="shared" si="3"/>
        <v>131</v>
      </c>
    </row>
    <row r="47" spans="1:19" ht="15" thickBot="1" x14ac:dyDescent="0.25">
      <c r="A47" s="94" t="s">
        <v>75</v>
      </c>
      <c r="B47" s="184" t="s">
        <v>74</v>
      </c>
      <c r="C47" s="59"/>
      <c r="D47" s="59"/>
      <c r="E47" s="105">
        <f>IFERROR(VLOOKUP($B47,[3]NUM11!$H$3:$O$147,2,FALSE),0)</f>
        <v>0</v>
      </c>
      <c r="F47" s="105">
        <f>IFERROR(VLOOKUP($B47,[3]NUM11!$H$3:$O$147,3,FALSE),0)</f>
        <v>0</v>
      </c>
      <c r="G47" s="105">
        <f>IFERROR(VLOOKUP($B47,[3]NUM11!$H$3:$O$147,4,FALSE),0)</f>
        <v>0</v>
      </c>
      <c r="H47" s="105">
        <f>IFERROR(VLOOKUP($B47,[3]NUM11!$H$3:$O$147,5,FALSE),0)</f>
        <v>0</v>
      </c>
      <c r="I47" s="105">
        <f>IFERROR(VLOOKUP($B47,[3]NUM11!$H$3:$O$147,6,FALSE),0)</f>
        <v>0</v>
      </c>
      <c r="J47" s="105">
        <f>IFERROR(VLOOKUP($B47,[3]NUM11!$H$3:$O$147,7,FALSE),0)</f>
        <v>0</v>
      </c>
      <c r="K47" s="100"/>
      <c r="L47" s="100"/>
      <c r="M47" s="100"/>
      <c r="N47" s="100"/>
      <c r="O47" s="93"/>
      <c r="P47" s="93"/>
      <c r="Q47" s="15">
        <f t="shared" si="3"/>
        <v>0</v>
      </c>
    </row>
    <row r="48" spans="1:19" s="61" customFormat="1" ht="15" thickBot="1" x14ac:dyDescent="0.25">
      <c r="A48" s="351" t="s">
        <v>177</v>
      </c>
      <c r="B48" s="352"/>
      <c r="C48" s="276">
        <f>+D48/Metas!Q76</f>
        <v>1.4069148936170213</v>
      </c>
      <c r="D48" s="17">
        <f>+Q48/R48</f>
        <v>0.15481416447175886</v>
      </c>
      <c r="E48" s="74">
        <f>SUM(E38:E47)</f>
        <v>29</v>
      </c>
      <c r="F48" s="74">
        <f t="shared" ref="F48:P48" si="6">SUM(F38:F47)</f>
        <v>26</v>
      </c>
      <c r="G48" s="74">
        <f t="shared" si="6"/>
        <v>118</v>
      </c>
      <c r="H48" s="74">
        <f t="shared" si="6"/>
        <v>103</v>
      </c>
      <c r="I48" s="74">
        <f t="shared" ref="I48:J48" si="7">SUM(I38:I47)</f>
        <v>152</v>
      </c>
      <c r="J48" s="74">
        <f t="shared" si="7"/>
        <v>101</v>
      </c>
      <c r="K48" s="74">
        <f t="shared" si="6"/>
        <v>0</v>
      </c>
      <c r="L48" s="74">
        <f t="shared" si="6"/>
        <v>0</v>
      </c>
      <c r="M48" s="74">
        <f t="shared" si="6"/>
        <v>0</v>
      </c>
      <c r="N48" s="74">
        <f t="shared" si="6"/>
        <v>0</v>
      </c>
      <c r="O48" s="74">
        <f t="shared" si="6"/>
        <v>0</v>
      </c>
      <c r="P48" s="74">
        <f t="shared" si="6"/>
        <v>0</v>
      </c>
      <c r="Q48" s="12">
        <f>SUM(Q38:Q47)</f>
        <v>529</v>
      </c>
      <c r="R48" s="410">
        <v>3417</v>
      </c>
      <c r="S48" s="411"/>
    </row>
    <row r="49" spans="1:19" ht="15" thickBot="1" x14ac:dyDescent="0.25">
      <c r="A49" s="185" t="s">
        <v>89</v>
      </c>
      <c r="B49" s="184" t="s">
        <v>76</v>
      </c>
      <c r="C49" s="59"/>
      <c r="D49" s="59"/>
      <c r="E49" s="105">
        <f>IFERROR(VLOOKUP($B49,[3]NUM11!$H$3:$O$147,2,FALSE),0)</f>
        <v>2</v>
      </c>
      <c r="F49" s="105">
        <f>IFERROR(VLOOKUP($B49,[3]NUM11!$H$3:$O$147,3,FALSE),0)</f>
        <v>41</v>
      </c>
      <c r="G49" s="105">
        <f>IFERROR(VLOOKUP($B49,[3]NUM11!$H$3:$O$147,4,FALSE),0)</f>
        <v>7</v>
      </c>
      <c r="H49" s="105">
        <f>IFERROR(VLOOKUP($B49,[3]NUM11!$H$3:$O$147,5,FALSE),0)</f>
        <v>85</v>
      </c>
      <c r="I49" s="105">
        <f>IFERROR(VLOOKUP($B49,[3]NUM11!$H$3:$O$147,6,FALSE),0)</f>
        <v>0</v>
      </c>
      <c r="J49" s="105">
        <f>IFERROR(VLOOKUP($B49,[3]NUM11!$H$3:$O$147,7,FALSE),0)</f>
        <v>101</v>
      </c>
      <c r="K49" s="87"/>
      <c r="L49" s="93"/>
      <c r="M49" s="93"/>
      <c r="N49" s="93"/>
      <c r="O49" s="93"/>
      <c r="P49" s="93"/>
      <c r="Q49" s="15">
        <f t="shared" si="3"/>
        <v>236</v>
      </c>
    </row>
    <row r="50" spans="1:19" ht="15" thickBot="1" x14ac:dyDescent="0.25">
      <c r="A50" s="185" t="s">
        <v>89</v>
      </c>
      <c r="B50" s="184" t="s">
        <v>77</v>
      </c>
      <c r="C50" s="59"/>
      <c r="D50" s="59"/>
      <c r="E50" s="105">
        <f>IFERROR(VLOOKUP($B50,[3]NUM11!$H$3:$O$147,2,FALSE),0)</f>
        <v>0</v>
      </c>
      <c r="F50" s="105">
        <f>IFERROR(VLOOKUP($B50,[3]NUM11!$H$3:$O$147,3,FALSE),0)</f>
        <v>8</v>
      </c>
      <c r="G50" s="105">
        <f>IFERROR(VLOOKUP($B50,[3]NUM11!$H$3:$O$147,4,FALSE),0)</f>
        <v>0</v>
      </c>
      <c r="H50" s="105">
        <f>IFERROR(VLOOKUP($B50,[3]NUM11!$H$3:$O$147,5,FALSE),0)</f>
        <v>5</v>
      </c>
      <c r="I50" s="105">
        <f>IFERROR(VLOOKUP($B50,[3]NUM11!$H$3:$O$147,6,FALSE),0)</f>
        <v>7</v>
      </c>
      <c r="J50" s="105">
        <f>IFERROR(VLOOKUP($B50,[3]NUM11!$H$3:$O$147,7,FALSE),0)</f>
        <v>14</v>
      </c>
      <c r="K50" s="87"/>
      <c r="L50" s="93"/>
      <c r="M50" s="93"/>
      <c r="N50" s="93"/>
      <c r="O50" s="93"/>
      <c r="P50" s="93"/>
      <c r="Q50" s="15">
        <f t="shared" si="3"/>
        <v>34</v>
      </c>
    </row>
    <row r="51" spans="1:19" ht="15" thickBot="1" x14ac:dyDescent="0.25">
      <c r="A51" s="185" t="s">
        <v>89</v>
      </c>
      <c r="B51" s="184" t="s">
        <v>78</v>
      </c>
      <c r="C51" s="59"/>
      <c r="D51" s="59"/>
      <c r="E51" s="105">
        <f>IFERROR(VLOOKUP($B51,[3]NUM11!$H$3:$O$147,2,FALSE),0)</f>
        <v>0</v>
      </c>
      <c r="F51" s="105">
        <f>IFERROR(VLOOKUP($B51,[3]NUM11!$H$3:$O$147,3,FALSE),0)</f>
        <v>0</v>
      </c>
      <c r="G51" s="105">
        <f>IFERROR(VLOOKUP($B51,[3]NUM11!$H$3:$O$147,4,FALSE),0)</f>
        <v>0</v>
      </c>
      <c r="H51" s="105">
        <f>IFERROR(VLOOKUP($B51,[3]NUM11!$H$3:$O$147,5,FALSE),0)</f>
        <v>0</v>
      </c>
      <c r="I51" s="105">
        <f>IFERROR(VLOOKUP($B51,[3]NUM11!$H$3:$O$147,6,FALSE),0)</f>
        <v>5</v>
      </c>
      <c r="J51" s="105">
        <f>IFERROR(VLOOKUP($B51,[3]NUM11!$H$3:$O$147,7,FALSE),0)</f>
        <v>5</v>
      </c>
      <c r="K51" s="87"/>
      <c r="L51" s="93"/>
      <c r="M51" s="93"/>
      <c r="N51" s="93"/>
      <c r="O51" s="93"/>
      <c r="P51" s="93"/>
      <c r="Q51" s="15">
        <f t="shared" si="3"/>
        <v>10</v>
      </c>
    </row>
    <row r="52" spans="1:19" ht="15" thickBot="1" x14ac:dyDescent="0.25">
      <c r="A52" s="185" t="s">
        <v>89</v>
      </c>
      <c r="B52" s="184" t="s">
        <v>79</v>
      </c>
      <c r="C52" s="59"/>
      <c r="D52" s="59"/>
      <c r="E52" s="105">
        <f>IFERROR(VLOOKUP($B52,[3]NUM11!$H$3:$O$147,2,FALSE),0)</f>
        <v>0</v>
      </c>
      <c r="F52" s="105">
        <f>IFERROR(VLOOKUP($B52,[3]NUM11!$H$3:$O$147,3,FALSE),0)</f>
        <v>0</v>
      </c>
      <c r="G52" s="105">
        <f>IFERROR(VLOOKUP($B52,[3]NUM11!$H$3:$O$147,4,FALSE),0)</f>
        <v>0</v>
      </c>
      <c r="H52" s="105">
        <f>IFERROR(VLOOKUP($B52,[3]NUM11!$H$3:$O$147,5,FALSE),0)</f>
        <v>0</v>
      </c>
      <c r="I52" s="105">
        <f>IFERROR(VLOOKUP($B52,[3]NUM11!$H$3:$O$147,6,FALSE),0)</f>
        <v>1</v>
      </c>
      <c r="J52" s="105">
        <f>IFERROR(VLOOKUP($B52,[3]NUM11!$H$3:$O$147,7,FALSE),0)</f>
        <v>16</v>
      </c>
      <c r="K52" s="87"/>
      <c r="L52" s="93"/>
      <c r="M52" s="93"/>
      <c r="N52" s="93"/>
      <c r="O52" s="93"/>
      <c r="P52" s="93"/>
      <c r="Q52" s="15">
        <f t="shared" si="3"/>
        <v>17</v>
      </c>
    </row>
    <row r="53" spans="1:19" ht="15" thickBot="1" x14ac:dyDescent="0.25">
      <c r="A53" s="185" t="s">
        <v>89</v>
      </c>
      <c r="B53" s="184" t="s">
        <v>80</v>
      </c>
      <c r="C53" s="59"/>
      <c r="D53" s="59"/>
      <c r="E53" s="105">
        <f>IFERROR(VLOOKUP($B53,[3]NUM11!$H$3:$O$147,2,FALSE),0)</f>
        <v>0</v>
      </c>
      <c r="F53" s="105">
        <f>IFERROR(VLOOKUP($B53,[3]NUM11!$H$3:$O$147,3,FALSE),0)</f>
        <v>0</v>
      </c>
      <c r="G53" s="105">
        <f>IFERROR(VLOOKUP($B53,[3]NUM11!$H$3:$O$147,4,FALSE),0)</f>
        <v>0</v>
      </c>
      <c r="H53" s="105">
        <f>IFERROR(VLOOKUP($B53,[3]NUM11!$H$3:$O$147,5,FALSE),0)</f>
        <v>0</v>
      </c>
      <c r="I53" s="105">
        <f>IFERROR(VLOOKUP($B53,[3]NUM11!$H$3:$O$147,6,FALSE),0)</f>
        <v>0</v>
      </c>
      <c r="J53" s="105">
        <f>IFERROR(VLOOKUP($B53,[3]NUM11!$H$3:$O$147,7,FALSE),0)</f>
        <v>0</v>
      </c>
      <c r="K53" s="87"/>
      <c r="L53" s="93"/>
      <c r="M53" s="93"/>
      <c r="N53" s="93"/>
      <c r="O53" s="93"/>
      <c r="P53" s="93"/>
      <c r="Q53" s="15">
        <f t="shared" si="3"/>
        <v>0</v>
      </c>
    </row>
    <row r="54" spans="1:19" ht="15" thickBot="1" x14ac:dyDescent="0.25">
      <c r="A54" s="185" t="s">
        <v>89</v>
      </c>
      <c r="B54" s="184" t="s">
        <v>81</v>
      </c>
      <c r="C54" s="59"/>
      <c r="D54" s="59"/>
      <c r="E54" s="105">
        <f>IFERROR(VLOOKUP($B54,[3]NUM11!$H$3:$O$147,2,FALSE),0)</f>
        <v>0</v>
      </c>
      <c r="F54" s="105">
        <f>IFERROR(VLOOKUP($B54,[3]NUM11!$H$3:$O$147,3,FALSE),0)</f>
        <v>1</v>
      </c>
      <c r="G54" s="105">
        <f>IFERROR(VLOOKUP($B54,[3]NUM11!$H$3:$O$147,4,FALSE),0)</f>
        <v>0</v>
      </c>
      <c r="H54" s="105">
        <f>IFERROR(VLOOKUP($B54,[3]NUM11!$H$3:$O$147,5,FALSE),0)</f>
        <v>0</v>
      </c>
      <c r="I54" s="105">
        <f>IFERROR(VLOOKUP($B54,[3]NUM11!$H$3:$O$147,6,FALSE),0)</f>
        <v>6</v>
      </c>
      <c r="J54" s="105">
        <f>IFERROR(VLOOKUP($B54,[3]NUM11!$H$3:$O$147,7,FALSE),0)</f>
        <v>7</v>
      </c>
      <c r="K54" s="87"/>
      <c r="L54" s="93"/>
      <c r="M54" s="93"/>
      <c r="N54" s="93"/>
      <c r="O54" s="93"/>
      <c r="P54" s="93"/>
      <c r="Q54" s="15">
        <f t="shared" si="3"/>
        <v>14</v>
      </c>
    </row>
    <row r="55" spans="1:19" ht="15" thickBot="1" x14ac:dyDescent="0.25">
      <c r="A55" s="185" t="s">
        <v>89</v>
      </c>
      <c r="B55" s="184" t="s">
        <v>82</v>
      </c>
      <c r="C55" s="59"/>
      <c r="D55" s="59"/>
      <c r="E55" s="105">
        <f>IFERROR(VLOOKUP($B55,[3]NUM11!$H$3:$O$147,2,FALSE),0)</f>
        <v>0</v>
      </c>
      <c r="F55" s="105">
        <f>IFERROR(VLOOKUP($B55,[3]NUM11!$H$3:$O$147,3,FALSE),0)</f>
        <v>0</v>
      </c>
      <c r="G55" s="105">
        <f>IFERROR(VLOOKUP($B55,[3]NUM11!$H$3:$O$147,4,FALSE),0)</f>
        <v>0</v>
      </c>
      <c r="H55" s="105">
        <f>IFERROR(VLOOKUP($B55,[3]NUM11!$H$3:$O$147,5,FALSE),0)</f>
        <v>0</v>
      </c>
      <c r="I55" s="105">
        <f>IFERROR(VLOOKUP($B55,[3]NUM11!$H$3:$O$147,6,FALSE),0)</f>
        <v>0</v>
      </c>
      <c r="J55" s="105">
        <f>IFERROR(VLOOKUP($B55,[3]NUM11!$H$3:$O$147,7,FALSE),0)</f>
        <v>2</v>
      </c>
      <c r="K55" s="87"/>
      <c r="L55" s="93"/>
      <c r="M55" s="93"/>
      <c r="N55" s="93"/>
      <c r="O55" s="93"/>
      <c r="P55" s="93"/>
      <c r="Q55" s="15">
        <f t="shared" si="3"/>
        <v>2</v>
      </c>
    </row>
    <row r="56" spans="1:19" ht="15" thickBot="1" x14ac:dyDescent="0.25">
      <c r="A56" s="185" t="s">
        <v>89</v>
      </c>
      <c r="B56" s="184" t="s">
        <v>83</v>
      </c>
      <c r="C56" s="59"/>
      <c r="D56" s="59"/>
      <c r="E56" s="105">
        <f>IFERROR(VLOOKUP($B56,[3]NUM11!$H$3:$O$147,2,FALSE),0)</f>
        <v>0</v>
      </c>
      <c r="F56" s="105">
        <f>IFERROR(VLOOKUP($B56,[3]NUM11!$H$3:$O$147,3,FALSE),0)</f>
        <v>0</v>
      </c>
      <c r="G56" s="105">
        <f>IFERROR(VLOOKUP($B56,[3]NUM11!$H$3:$O$147,4,FALSE),0)</f>
        <v>0</v>
      </c>
      <c r="H56" s="105">
        <f>IFERROR(VLOOKUP($B56,[3]NUM11!$H$3:$O$147,5,FALSE),0)</f>
        <v>0</v>
      </c>
      <c r="I56" s="105">
        <f>IFERROR(VLOOKUP($B56,[3]NUM11!$H$3:$O$147,6,FALSE),0)</f>
        <v>0</v>
      </c>
      <c r="J56" s="105">
        <f>IFERROR(VLOOKUP($B56,[3]NUM11!$H$3:$O$147,7,FALSE),0)</f>
        <v>0</v>
      </c>
      <c r="K56" s="87"/>
      <c r="L56" s="93"/>
      <c r="M56" s="93"/>
      <c r="N56" s="93"/>
      <c r="O56" s="93"/>
      <c r="P56" s="93"/>
      <c r="Q56" s="15">
        <f t="shared" si="3"/>
        <v>0</v>
      </c>
    </row>
    <row r="57" spans="1:19" ht="15" thickBot="1" x14ac:dyDescent="0.25">
      <c r="A57" s="185" t="s">
        <v>89</v>
      </c>
      <c r="B57" s="184" t="s">
        <v>84</v>
      </c>
      <c r="C57" s="59"/>
      <c r="D57" s="59"/>
      <c r="E57" s="105">
        <f>IFERROR(VLOOKUP($B57,[3]NUM11!$H$3:$O$147,2,FALSE),0)</f>
        <v>0</v>
      </c>
      <c r="F57" s="105">
        <f>IFERROR(VLOOKUP($B57,[3]NUM11!$H$3:$O$147,3,FALSE),0)</f>
        <v>0</v>
      </c>
      <c r="G57" s="105">
        <f>IFERROR(VLOOKUP($B57,[3]NUM11!$H$3:$O$147,4,FALSE),0)</f>
        <v>0</v>
      </c>
      <c r="H57" s="105">
        <f>IFERROR(VLOOKUP($B57,[3]NUM11!$H$3:$O$147,5,FALSE),0)</f>
        <v>0</v>
      </c>
      <c r="I57" s="105">
        <f>IFERROR(VLOOKUP($B57,[3]NUM11!$H$3:$O$147,6,FALSE),0)</f>
        <v>20</v>
      </c>
      <c r="J57" s="105">
        <f>IFERROR(VLOOKUP($B57,[3]NUM11!$H$3:$O$147,7,FALSE),0)</f>
        <v>269</v>
      </c>
      <c r="K57" s="87"/>
      <c r="L57" s="93"/>
      <c r="M57" s="93"/>
      <c r="N57" s="93"/>
      <c r="O57" s="93"/>
      <c r="P57" s="93"/>
      <c r="Q57" s="15">
        <f t="shared" si="3"/>
        <v>289</v>
      </c>
    </row>
    <row r="58" spans="1:19" ht="15" thickBot="1" x14ac:dyDescent="0.25">
      <c r="A58" s="185" t="s">
        <v>89</v>
      </c>
      <c r="B58" s="184" t="s">
        <v>85</v>
      </c>
      <c r="C58" s="59"/>
      <c r="D58" s="59"/>
      <c r="E58" s="105">
        <f>IFERROR(VLOOKUP($B58,[3]NUM11!$H$3:$O$147,2,FALSE),0)</f>
        <v>0</v>
      </c>
      <c r="F58" s="105">
        <f>IFERROR(VLOOKUP($B58,[3]NUM11!$H$3:$O$147,3,FALSE),0)</f>
        <v>1</v>
      </c>
      <c r="G58" s="105">
        <f>IFERROR(VLOOKUP($B58,[3]NUM11!$H$3:$O$147,4,FALSE),0)</f>
        <v>0</v>
      </c>
      <c r="H58" s="105">
        <f>IFERROR(VLOOKUP($B58,[3]NUM11!$H$3:$O$147,5,FALSE),0)</f>
        <v>0</v>
      </c>
      <c r="I58" s="105">
        <f>IFERROR(VLOOKUP($B58,[3]NUM11!$H$3:$O$147,6,FALSE),0)</f>
        <v>1</v>
      </c>
      <c r="J58" s="105">
        <f>IFERROR(VLOOKUP($B58,[3]NUM11!$H$3:$O$147,7,FALSE),0)</f>
        <v>5</v>
      </c>
      <c r="K58" s="87"/>
      <c r="L58" s="93"/>
      <c r="M58" s="93"/>
      <c r="N58" s="93"/>
      <c r="O58" s="93"/>
      <c r="P58" s="93"/>
      <c r="Q58" s="15">
        <f t="shared" si="3"/>
        <v>7</v>
      </c>
    </row>
    <row r="59" spans="1:19" ht="15" thickBot="1" x14ac:dyDescent="0.25">
      <c r="A59" s="185" t="s">
        <v>89</v>
      </c>
      <c r="B59" s="184" t="s">
        <v>86</v>
      </c>
      <c r="C59" s="59"/>
      <c r="D59" s="59"/>
      <c r="E59" s="105">
        <f>IFERROR(VLOOKUP($B59,[3]NUM11!$H$3:$O$147,2,FALSE),0)</f>
        <v>0</v>
      </c>
      <c r="F59" s="105">
        <f>IFERROR(VLOOKUP($B59,[3]NUM11!$H$3:$O$147,3,FALSE),0)</f>
        <v>13</v>
      </c>
      <c r="G59" s="105">
        <f>IFERROR(VLOOKUP($B59,[3]NUM11!$H$3:$O$147,4,FALSE),0)</f>
        <v>0</v>
      </c>
      <c r="H59" s="105">
        <f>IFERROR(VLOOKUP($B59,[3]NUM11!$H$3:$O$147,5,FALSE),0)</f>
        <v>16</v>
      </c>
      <c r="I59" s="105">
        <f>IFERROR(VLOOKUP($B59,[3]NUM11!$H$3:$O$147,6,FALSE),0)</f>
        <v>12</v>
      </c>
      <c r="J59" s="105">
        <f>IFERROR(VLOOKUP($B59,[3]NUM11!$H$3:$O$147,7,FALSE),0)</f>
        <v>35</v>
      </c>
      <c r="K59" s="87"/>
      <c r="L59" s="93"/>
      <c r="M59" s="93"/>
      <c r="N59" s="93"/>
      <c r="O59" s="93"/>
      <c r="P59" s="93"/>
      <c r="Q59" s="15">
        <f>SUM(E59:P59)</f>
        <v>76</v>
      </c>
    </row>
    <row r="60" spans="1:19" ht="15" thickBot="1" x14ac:dyDescent="0.25">
      <c r="A60" s="185" t="s">
        <v>89</v>
      </c>
      <c r="B60" s="184" t="s">
        <v>87</v>
      </c>
      <c r="C60" s="59"/>
      <c r="D60" s="59"/>
      <c r="E60" s="105">
        <f>IFERROR(VLOOKUP($B60,[3]NUM11!$H$3:$O$147,2,FALSE),0)</f>
        <v>0</v>
      </c>
      <c r="F60" s="105">
        <f>IFERROR(VLOOKUP($B60,[3]NUM11!$H$3:$O$147,3,FALSE),0)</f>
        <v>0</v>
      </c>
      <c r="G60" s="105">
        <f>IFERROR(VLOOKUP($B60,[3]NUM11!$H$3:$O$147,4,FALSE),0)</f>
        <v>0</v>
      </c>
      <c r="H60" s="105">
        <f>IFERROR(VLOOKUP($B60,[3]NUM11!$H$3:$O$147,5,FALSE),0)</f>
        <v>0</v>
      </c>
      <c r="I60" s="105">
        <f>IFERROR(VLOOKUP($B60,[3]NUM11!$H$3:$O$147,6,FALSE),0)</f>
        <v>1</v>
      </c>
      <c r="J60" s="105">
        <f>IFERROR(VLOOKUP($B60,[3]NUM11!$H$3:$O$147,7,FALSE),0)</f>
        <v>1</v>
      </c>
      <c r="K60" s="87"/>
      <c r="L60" s="93"/>
      <c r="M60" s="93"/>
      <c r="N60" s="93"/>
      <c r="O60" s="93"/>
      <c r="P60" s="93"/>
      <c r="Q60" s="15">
        <f>SUM(E60:P60)</f>
        <v>2</v>
      </c>
    </row>
    <row r="61" spans="1:19" ht="15" thickBot="1" x14ac:dyDescent="0.25">
      <c r="A61" s="185" t="s">
        <v>89</v>
      </c>
      <c r="B61" s="184" t="s">
        <v>88</v>
      </c>
      <c r="C61" s="59"/>
      <c r="D61" s="59"/>
      <c r="E61" s="105">
        <f>IFERROR(VLOOKUP($B61,[3]NUM11!$H$3:$O$147,2,FALSE),0)</f>
        <v>0</v>
      </c>
      <c r="F61" s="105">
        <f>IFERROR(VLOOKUP($B61,[3]NUM11!$H$3:$O$147,3,FALSE),0)</f>
        <v>0</v>
      </c>
      <c r="G61" s="105">
        <f>IFERROR(VLOOKUP($B61,[3]NUM11!$H$3:$O$147,4,FALSE),0)</f>
        <v>0</v>
      </c>
      <c r="H61" s="105">
        <f>IFERROR(VLOOKUP($B61,[3]NUM11!$H$3:$O$147,5,FALSE),0)</f>
        <v>0</v>
      </c>
      <c r="I61" s="105">
        <f>IFERROR(VLOOKUP($B61,[3]NUM11!$H$3:$O$147,6,FALSE),0)</f>
        <v>4</v>
      </c>
      <c r="J61" s="105">
        <f>IFERROR(VLOOKUP($B61,[3]NUM11!$H$3:$O$147,7,FALSE),0)</f>
        <v>4</v>
      </c>
      <c r="K61" s="87"/>
      <c r="L61" s="93"/>
      <c r="M61" s="93"/>
      <c r="N61" s="93"/>
      <c r="O61" s="93"/>
      <c r="P61" s="93"/>
      <c r="Q61" s="15">
        <f>SUM(E61:P61)</f>
        <v>8</v>
      </c>
    </row>
    <row r="62" spans="1:19" s="61" customFormat="1" ht="15" thickBot="1" x14ac:dyDescent="0.25">
      <c r="A62" s="351" t="s">
        <v>178</v>
      </c>
      <c r="B62" s="352"/>
      <c r="C62" s="276">
        <f>+D62/Metas!Q68</f>
        <v>1.6333725029377202</v>
      </c>
      <c r="D62" s="17">
        <f>+Q62/R62</f>
        <v>0.19610609480812641</v>
      </c>
      <c r="E62" s="74">
        <f t="shared" ref="E62:J62" si="8">SUM(E49:E61)</f>
        <v>2</v>
      </c>
      <c r="F62" s="74">
        <f t="shared" si="8"/>
        <v>64</v>
      </c>
      <c r="G62" s="74">
        <f t="shared" si="8"/>
        <v>7</v>
      </c>
      <c r="H62" s="74">
        <f t="shared" si="8"/>
        <v>106</v>
      </c>
      <c r="I62" s="74">
        <f t="shared" si="8"/>
        <v>57</v>
      </c>
      <c r="J62" s="74">
        <f t="shared" si="8"/>
        <v>459</v>
      </c>
      <c r="K62" s="74">
        <f t="shared" ref="K62:P62" si="9">SUM(K49:K61)</f>
        <v>0</v>
      </c>
      <c r="L62" s="74">
        <f t="shared" si="9"/>
        <v>0</v>
      </c>
      <c r="M62" s="74">
        <f t="shared" si="9"/>
        <v>0</v>
      </c>
      <c r="N62" s="74">
        <f t="shared" si="9"/>
        <v>0</v>
      </c>
      <c r="O62" s="74">
        <f t="shared" si="9"/>
        <v>0</v>
      </c>
      <c r="P62" s="74">
        <f t="shared" si="9"/>
        <v>0</v>
      </c>
      <c r="Q62" s="12">
        <f>SUM(Q49:Q61)</f>
        <v>695</v>
      </c>
      <c r="R62" s="410">
        <v>3544</v>
      </c>
      <c r="S62" s="411"/>
    </row>
    <row r="63" spans="1:19" ht="15" thickBot="1" x14ac:dyDescent="0.25">
      <c r="A63" s="185" t="s">
        <v>100</v>
      </c>
      <c r="B63" s="184" t="s">
        <v>90</v>
      </c>
      <c r="C63" s="59"/>
      <c r="D63" s="59"/>
      <c r="E63" s="105">
        <f>IFERROR(VLOOKUP($B63,[3]NUM11!$H$3:$O$147,2,FALSE),0)</f>
        <v>19</v>
      </c>
      <c r="F63" s="105">
        <f>IFERROR(VLOOKUP($B63,[3]NUM11!$H$3:$O$147,3,FALSE),0)</f>
        <v>11</v>
      </c>
      <c r="G63" s="105">
        <f>IFERROR(VLOOKUP($B63,[3]NUM11!$H$3:$O$147,4,FALSE),0)</f>
        <v>5</v>
      </c>
      <c r="H63" s="105">
        <f>IFERROR(VLOOKUP($B63,[3]NUM11!$H$3:$O$147,5,FALSE),0)</f>
        <v>54</v>
      </c>
      <c r="I63" s="105">
        <f>IFERROR(VLOOKUP($B63,[3]NUM11!$H$3:$O$147,6,FALSE),0)</f>
        <v>43</v>
      </c>
      <c r="J63" s="105">
        <f>IFERROR(VLOOKUP($B63,[3]NUM11!$H$3:$O$147,7,FALSE),0)</f>
        <v>86</v>
      </c>
      <c r="K63" s="87"/>
      <c r="L63" s="93"/>
      <c r="M63" s="93"/>
      <c r="N63" s="93"/>
      <c r="O63" s="93"/>
      <c r="P63" s="94"/>
      <c r="Q63" s="15">
        <f t="shared" ref="Q63:Q72" si="10">SUM(E63:P63)</f>
        <v>218</v>
      </c>
    </row>
    <row r="64" spans="1:19" ht="15" thickBot="1" x14ac:dyDescent="0.25">
      <c r="A64" s="185" t="s">
        <v>100</v>
      </c>
      <c r="B64" s="184" t="s">
        <v>91</v>
      </c>
      <c r="C64" s="59"/>
      <c r="D64" s="59"/>
      <c r="E64" s="105">
        <f>IFERROR(VLOOKUP($B64,[3]NUM11!$H$3:$O$147,2,FALSE),0)</f>
        <v>3</v>
      </c>
      <c r="F64" s="105">
        <f>IFERROR(VLOOKUP($B64,[3]NUM11!$H$3:$O$147,3,FALSE),0)</f>
        <v>1</v>
      </c>
      <c r="G64" s="105">
        <f>IFERROR(VLOOKUP($B64,[3]NUM11!$H$3:$O$147,4,FALSE),0)</f>
        <v>0</v>
      </c>
      <c r="H64" s="105">
        <f>IFERROR(VLOOKUP($B64,[3]NUM11!$H$3:$O$147,5,FALSE),0)</f>
        <v>0</v>
      </c>
      <c r="I64" s="105">
        <f>IFERROR(VLOOKUP($B64,[3]NUM11!$H$3:$O$147,6,FALSE),0)</f>
        <v>7</v>
      </c>
      <c r="J64" s="105">
        <f>IFERROR(VLOOKUP($B64,[3]NUM11!$H$3:$O$147,7,FALSE),0)</f>
        <v>20</v>
      </c>
      <c r="K64" s="87"/>
      <c r="L64" s="93"/>
      <c r="M64" s="93"/>
      <c r="N64" s="93"/>
      <c r="O64" s="93"/>
      <c r="P64" s="94"/>
      <c r="Q64" s="15">
        <f t="shared" si="10"/>
        <v>31</v>
      </c>
    </row>
    <row r="65" spans="1:19" ht="15" thickBot="1" x14ac:dyDescent="0.25">
      <c r="A65" s="185" t="s">
        <v>100</v>
      </c>
      <c r="B65" s="184" t="s">
        <v>92</v>
      </c>
      <c r="C65" s="59"/>
      <c r="D65" s="59"/>
      <c r="E65" s="105">
        <f>IFERROR(VLOOKUP($B65,[3]NUM11!$H$3:$O$147,2,FALSE),0)</f>
        <v>1</v>
      </c>
      <c r="F65" s="105">
        <f>IFERROR(VLOOKUP($B65,[3]NUM11!$H$3:$O$147,3,FALSE),0)</f>
        <v>0</v>
      </c>
      <c r="G65" s="105">
        <f>IFERROR(VLOOKUP($B65,[3]NUM11!$H$3:$O$147,4,FALSE),0)</f>
        <v>0</v>
      </c>
      <c r="H65" s="105">
        <f>IFERROR(VLOOKUP($B65,[3]NUM11!$H$3:$O$147,5,FALSE),0)</f>
        <v>0</v>
      </c>
      <c r="I65" s="105">
        <f>IFERROR(VLOOKUP($B65,[3]NUM11!$H$3:$O$147,6,FALSE),0)</f>
        <v>0</v>
      </c>
      <c r="J65" s="105">
        <f>IFERROR(VLOOKUP($B65,[3]NUM11!$H$3:$O$147,7,FALSE),0)</f>
        <v>0</v>
      </c>
      <c r="K65" s="87"/>
      <c r="L65" s="93"/>
      <c r="M65" s="93"/>
      <c r="N65" s="93"/>
      <c r="O65" s="93"/>
      <c r="P65" s="94"/>
      <c r="Q65" s="15">
        <f t="shared" si="10"/>
        <v>1</v>
      </c>
    </row>
    <row r="66" spans="1:19" ht="15" thickBot="1" x14ac:dyDescent="0.25">
      <c r="A66" s="185" t="s">
        <v>100</v>
      </c>
      <c r="B66" s="184" t="s">
        <v>93</v>
      </c>
      <c r="C66" s="59"/>
      <c r="D66" s="59"/>
      <c r="E66" s="105">
        <f>IFERROR(VLOOKUP($B66,[3]NUM11!$H$3:$O$147,2,FALSE),0)</f>
        <v>0</v>
      </c>
      <c r="F66" s="105">
        <f>IFERROR(VLOOKUP($B66,[3]NUM11!$H$3:$O$147,3,FALSE),0)</f>
        <v>0</v>
      </c>
      <c r="G66" s="105">
        <f>IFERROR(VLOOKUP($B66,[3]NUM11!$H$3:$O$147,4,FALSE),0)</f>
        <v>0</v>
      </c>
      <c r="H66" s="105">
        <f>IFERROR(VLOOKUP($B66,[3]NUM11!$H$3:$O$147,5,FALSE),0)</f>
        <v>0</v>
      </c>
      <c r="I66" s="105">
        <f>IFERROR(VLOOKUP($B66,[3]NUM11!$H$3:$O$147,6,FALSE),0)</f>
        <v>4</v>
      </c>
      <c r="J66" s="105">
        <f>IFERROR(VLOOKUP($B66,[3]NUM11!$H$3:$O$147,7,FALSE),0)</f>
        <v>6</v>
      </c>
      <c r="K66" s="87"/>
      <c r="L66" s="93"/>
      <c r="M66" s="93"/>
      <c r="N66" s="93"/>
      <c r="O66" s="93"/>
      <c r="P66" s="94"/>
      <c r="Q66" s="15">
        <f t="shared" si="10"/>
        <v>10</v>
      </c>
    </row>
    <row r="67" spans="1:19" ht="15" thickBot="1" x14ac:dyDescent="0.25">
      <c r="A67" s="185" t="s">
        <v>100</v>
      </c>
      <c r="B67" s="184" t="s">
        <v>94</v>
      </c>
      <c r="C67" s="59"/>
      <c r="D67" s="59"/>
      <c r="E67" s="105">
        <f>IFERROR(VLOOKUP($B67,[3]NUM11!$H$3:$O$147,2,FALSE),0)</f>
        <v>0</v>
      </c>
      <c r="F67" s="105">
        <f>IFERROR(VLOOKUP($B67,[3]NUM11!$H$3:$O$147,3,FALSE),0)</f>
        <v>0</v>
      </c>
      <c r="G67" s="105">
        <f>IFERROR(VLOOKUP($B67,[3]NUM11!$H$3:$O$147,4,FALSE),0)</f>
        <v>0</v>
      </c>
      <c r="H67" s="105">
        <f>IFERROR(VLOOKUP($B67,[3]NUM11!$H$3:$O$147,5,FALSE),0)</f>
        <v>0</v>
      </c>
      <c r="I67" s="105">
        <f>IFERROR(VLOOKUP($B67,[3]NUM11!$H$3:$O$147,6,FALSE),0)</f>
        <v>0</v>
      </c>
      <c r="J67" s="105">
        <f>IFERROR(VLOOKUP($B67,[3]NUM11!$H$3:$O$147,7,FALSE),0)</f>
        <v>7</v>
      </c>
      <c r="K67" s="87"/>
      <c r="L67" s="93"/>
      <c r="M67" s="93"/>
      <c r="N67" s="93"/>
      <c r="O67" s="93"/>
      <c r="P67" s="94"/>
      <c r="Q67" s="15">
        <f t="shared" si="10"/>
        <v>7</v>
      </c>
    </row>
    <row r="68" spans="1:19" ht="15" thickBot="1" x14ac:dyDescent="0.25">
      <c r="A68" s="185" t="s">
        <v>100</v>
      </c>
      <c r="B68" s="184" t="s">
        <v>95</v>
      </c>
      <c r="C68" s="59"/>
      <c r="D68" s="59"/>
      <c r="E68" s="105">
        <f>IFERROR(VLOOKUP($B68,[3]NUM11!$H$3:$O$147,2,FALSE),0)</f>
        <v>0</v>
      </c>
      <c r="F68" s="105">
        <f>IFERROR(VLOOKUP($B68,[3]NUM11!$H$3:$O$147,3,FALSE),0)</f>
        <v>0</v>
      </c>
      <c r="G68" s="105">
        <f>IFERROR(VLOOKUP($B68,[3]NUM11!$H$3:$O$147,4,FALSE),0)</f>
        <v>0</v>
      </c>
      <c r="H68" s="105">
        <f>IFERROR(VLOOKUP($B68,[3]NUM11!$H$3:$O$147,5,FALSE),0)</f>
        <v>0</v>
      </c>
      <c r="I68" s="105">
        <f>IFERROR(VLOOKUP($B68,[3]NUM11!$H$3:$O$147,6,FALSE),0)</f>
        <v>9</v>
      </c>
      <c r="J68" s="105">
        <f>IFERROR(VLOOKUP($B68,[3]NUM11!$H$3:$O$147,7,FALSE),0)</f>
        <v>7</v>
      </c>
      <c r="K68" s="87"/>
      <c r="L68" s="93"/>
      <c r="M68" s="93"/>
      <c r="N68" s="93"/>
      <c r="O68" s="93"/>
      <c r="P68" s="94"/>
      <c r="Q68" s="15">
        <f t="shared" si="10"/>
        <v>16</v>
      </c>
    </row>
    <row r="69" spans="1:19" ht="15" thickBot="1" x14ac:dyDescent="0.25">
      <c r="A69" s="185" t="s">
        <v>100</v>
      </c>
      <c r="B69" s="184" t="s">
        <v>96</v>
      </c>
      <c r="C69" s="59"/>
      <c r="D69" s="59"/>
      <c r="E69" s="105">
        <f>IFERROR(VLOOKUP($B69,[3]NUM11!$H$3:$O$147,2,FALSE),0)</f>
        <v>0</v>
      </c>
      <c r="F69" s="105">
        <f>IFERROR(VLOOKUP($B69,[3]NUM11!$H$3:$O$147,3,FALSE),0)</f>
        <v>0</v>
      </c>
      <c r="G69" s="105">
        <f>IFERROR(VLOOKUP($B69,[3]NUM11!$H$3:$O$147,4,FALSE),0)</f>
        <v>0</v>
      </c>
      <c r="H69" s="105">
        <f>IFERROR(VLOOKUP($B69,[3]NUM11!$H$3:$O$147,5,FALSE),0)</f>
        <v>0</v>
      </c>
      <c r="I69" s="105">
        <f>IFERROR(VLOOKUP($B69,[3]NUM11!$H$3:$O$147,6,FALSE),0)</f>
        <v>0</v>
      </c>
      <c r="J69" s="105">
        <f>IFERROR(VLOOKUP($B69,[3]NUM11!$H$3:$O$147,7,FALSE),0)</f>
        <v>0</v>
      </c>
      <c r="K69" s="87"/>
      <c r="L69" s="93"/>
      <c r="M69" s="93"/>
      <c r="N69" s="93"/>
      <c r="O69" s="93"/>
      <c r="P69" s="94"/>
      <c r="Q69" s="15">
        <f t="shared" si="10"/>
        <v>0</v>
      </c>
    </row>
    <row r="70" spans="1:19" ht="15" thickBot="1" x14ac:dyDescent="0.25">
      <c r="A70" s="185" t="s">
        <v>100</v>
      </c>
      <c r="B70" s="184" t="s">
        <v>97</v>
      </c>
      <c r="C70" s="59"/>
      <c r="D70" s="59"/>
      <c r="E70" s="105">
        <f>IFERROR(VLOOKUP($B70,[3]NUM11!$H$3:$O$147,2,FALSE),0)</f>
        <v>0</v>
      </c>
      <c r="F70" s="105">
        <f>IFERROR(VLOOKUP($B70,[3]NUM11!$H$3:$O$147,3,FALSE),0)</f>
        <v>0</v>
      </c>
      <c r="G70" s="105">
        <f>IFERROR(VLOOKUP($B70,[3]NUM11!$H$3:$O$147,4,FALSE),0)</f>
        <v>0</v>
      </c>
      <c r="H70" s="105">
        <f>IFERROR(VLOOKUP($B70,[3]NUM11!$H$3:$O$147,5,FALSE),0)</f>
        <v>0</v>
      </c>
      <c r="I70" s="105">
        <f>IFERROR(VLOOKUP($B70,[3]NUM11!$H$3:$O$147,6,FALSE),0)</f>
        <v>0</v>
      </c>
      <c r="J70" s="105">
        <f>IFERROR(VLOOKUP($B70,[3]NUM11!$H$3:$O$147,7,FALSE),0)</f>
        <v>0</v>
      </c>
      <c r="K70" s="87"/>
      <c r="L70" s="93"/>
      <c r="M70" s="93"/>
      <c r="N70" s="93"/>
      <c r="O70" s="93"/>
      <c r="P70" s="94"/>
      <c r="Q70" s="15">
        <f t="shared" si="10"/>
        <v>0</v>
      </c>
    </row>
    <row r="71" spans="1:19" ht="15" thickBot="1" x14ac:dyDescent="0.25">
      <c r="A71" s="185" t="s">
        <v>100</v>
      </c>
      <c r="B71" s="184" t="s">
        <v>98</v>
      </c>
      <c r="C71" s="59"/>
      <c r="D71" s="59"/>
      <c r="E71" s="105">
        <f>IFERROR(VLOOKUP($B71,[3]NUM11!$H$3:$O$147,2,FALSE),0)</f>
        <v>0</v>
      </c>
      <c r="F71" s="105">
        <f>IFERROR(VLOOKUP($B71,[3]NUM11!$H$3:$O$147,3,FALSE),0)</f>
        <v>0</v>
      </c>
      <c r="G71" s="105">
        <f>IFERROR(VLOOKUP($B71,[3]NUM11!$H$3:$O$147,4,FALSE),0)</f>
        <v>0</v>
      </c>
      <c r="H71" s="105">
        <f>IFERROR(VLOOKUP($B71,[3]NUM11!$H$3:$O$147,5,FALSE),0)</f>
        <v>0</v>
      </c>
      <c r="I71" s="105">
        <f>IFERROR(VLOOKUP($B71,[3]NUM11!$H$3:$O$147,6,FALSE),0)</f>
        <v>0</v>
      </c>
      <c r="J71" s="105">
        <f>IFERROR(VLOOKUP($B71,[3]NUM11!$H$3:$O$147,7,FALSE),0)</f>
        <v>0</v>
      </c>
      <c r="K71" s="87"/>
      <c r="L71" s="93"/>
      <c r="M71" s="93"/>
      <c r="N71" s="93"/>
      <c r="O71" s="93"/>
      <c r="P71" s="94"/>
      <c r="Q71" s="15">
        <f t="shared" si="10"/>
        <v>0</v>
      </c>
    </row>
    <row r="72" spans="1:19" ht="15" thickBot="1" x14ac:dyDescent="0.25">
      <c r="A72" s="185" t="s">
        <v>100</v>
      </c>
      <c r="B72" s="184" t="s">
        <v>99</v>
      </c>
      <c r="C72" s="59"/>
      <c r="D72" s="59"/>
      <c r="E72" s="105">
        <f>IFERROR(VLOOKUP($B72,[3]NUM11!$H$3:$O$147,2,FALSE),0)</f>
        <v>0</v>
      </c>
      <c r="F72" s="105">
        <f>IFERROR(VLOOKUP($B72,[3]NUM11!$H$3:$O$147,3,FALSE),0)</f>
        <v>0</v>
      </c>
      <c r="G72" s="105">
        <f>IFERROR(VLOOKUP($B72,[3]NUM11!$H$3:$O$147,4,FALSE),0)</f>
        <v>0</v>
      </c>
      <c r="H72" s="105">
        <f>IFERROR(VLOOKUP($B72,[3]NUM11!$H$3:$O$147,5,FALSE),0)</f>
        <v>0</v>
      </c>
      <c r="I72" s="105">
        <f>IFERROR(VLOOKUP($B72,[3]NUM11!$H$3:$O$147,6,FALSE),0)</f>
        <v>0</v>
      </c>
      <c r="J72" s="105">
        <f>IFERROR(VLOOKUP($B72,[3]NUM11!$H$3:$O$147,7,FALSE),0)</f>
        <v>0</v>
      </c>
      <c r="K72" s="85"/>
      <c r="L72" s="94"/>
      <c r="M72" s="94"/>
      <c r="N72" s="94"/>
      <c r="O72" s="94"/>
      <c r="P72" s="94"/>
      <c r="Q72" s="15">
        <f t="shared" si="10"/>
        <v>0</v>
      </c>
    </row>
    <row r="73" spans="1:19" s="61" customFormat="1" ht="15" thickBot="1" x14ac:dyDescent="0.25">
      <c r="A73" s="351" t="s">
        <v>18</v>
      </c>
      <c r="B73" s="352"/>
      <c r="C73" s="276">
        <f>+D73/Metas!Q65</f>
        <v>1.0619136960600375</v>
      </c>
      <c r="D73" s="17">
        <f>+Q73/R73</f>
        <v>0.12747747747747748</v>
      </c>
      <c r="E73" s="74">
        <f>SUM(E63:E72)</f>
        <v>23</v>
      </c>
      <c r="F73" s="74">
        <f t="shared" ref="F73:P73" si="11">SUM(F63:F72)</f>
        <v>12</v>
      </c>
      <c r="G73" s="74">
        <f t="shared" si="11"/>
        <v>5</v>
      </c>
      <c r="H73" s="74">
        <f t="shared" si="11"/>
        <v>54</v>
      </c>
      <c r="I73" s="74">
        <f t="shared" ref="I73:J73" si="12">SUM(I63:I72)</f>
        <v>63</v>
      </c>
      <c r="J73" s="74">
        <f t="shared" si="12"/>
        <v>126</v>
      </c>
      <c r="K73" s="74">
        <f t="shared" si="11"/>
        <v>0</v>
      </c>
      <c r="L73" s="74">
        <f t="shared" si="11"/>
        <v>0</v>
      </c>
      <c r="M73" s="74">
        <f t="shared" si="11"/>
        <v>0</v>
      </c>
      <c r="N73" s="74">
        <f t="shared" si="11"/>
        <v>0</v>
      </c>
      <c r="O73" s="74">
        <f t="shared" si="11"/>
        <v>0</v>
      </c>
      <c r="P73" s="74">
        <f t="shared" si="11"/>
        <v>0</v>
      </c>
      <c r="Q73" s="74">
        <f>SUM(Q63:Q72)</f>
        <v>283</v>
      </c>
      <c r="R73" s="410">
        <v>2220</v>
      </c>
      <c r="S73" s="411"/>
    </row>
    <row r="74" spans="1:19" ht="15" thickBot="1" x14ac:dyDescent="0.25">
      <c r="A74" s="94" t="s">
        <v>106</v>
      </c>
      <c r="B74" s="184" t="s">
        <v>101</v>
      </c>
      <c r="C74" s="59"/>
      <c r="D74" s="59"/>
      <c r="E74" s="105">
        <f>IFERROR(VLOOKUP($B74,[3]NUM11!$H$3:$O$147,2,FALSE),0)</f>
        <v>4</v>
      </c>
      <c r="F74" s="105">
        <f>IFERROR(VLOOKUP($B74,[3]NUM11!$H$3:$O$147,3,FALSE),0)</f>
        <v>3</v>
      </c>
      <c r="G74" s="105">
        <f>IFERROR(VLOOKUP($B74,[3]NUM11!$H$3:$O$147,4,FALSE),0)</f>
        <v>9</v>
      </c>
      <c r="H74" s="105">
        <f>IFERROR(VLOOKUP($B74,[3]NUM11!$H$3:$O$147,5,FALSE),0)</f>
        <v>33</v>
      </c>
      <c r="I74" s="105">
        <f>IFERROR(VLOOKUP($B74,[3]NUM11!$H$3:$O$147,6,FALSE),0)</f>
        <v>22</v>
      </c>
      <c r="J74" s="105">
        <f>IFERROR(VLOOKUP($B74,[3]NUM11!$H$3:$O$147,7,FALSE),0)</f>
        <v>20</v>
      </c>
      <c r="K74" s="87"/>
      <c r="L74" s="93"/>
      <c r="M74" s="93"/>
      <c r="N74" s="93"/>
      <c r="O74" s="93"/>
      <c r="P74" s="61"/>
      <c r="Q74" s="15">
        <f>SUM(E74:P74)</f>
        <v>91</v>
      </c>
    </row>
    <row r="75" spans="1:19" ht="15" thickBot="1" x14ac:dyDescent="0.25">
      <c r="A75" s="94" t="s">
        <v>106</v>
      </c>
      <c r="B75" s="184" t="s">
        <v>102</v>
      </c>
      <c r="C75" s="59"/>
      <c r="D75" s="59"/>
      <c r="E75" s="105">
        <f>IFERROR(VLOOKUP($B75,[3]NUM11!$H$3:$O$147,2,FALSE),0)</f>
        <v>2</v>
      </c>
      <c r="F75" s="105">
        <f>IFERROR(VLOOKUP($B75,[3]NUM11!$H$3:$O$147,3,FALSE),0)</f>
        <v>1</v>
      </c>
      <c r="G75" s="105">
        <f>IFERROR(VLOOKUP($B75,[3]NUM11!$H$3:$O$147,4,FALSE),0)</f>
        <v>4</v>
      </c>
      <c r="H75" s="105">
        <f>IFERROR(VLOOKUP($B75,[3]NUM11!$H$3:$O$147,5,FALSE),0)</f>
        <v>0</v>
      </c>
      <c r="I75" s="105">
        <f>IFERROR(VLOOKUP($B75,[3]NUM11!$H$3:$O$147,6,FALSE),0)</f>
        <v>2</v>
      </c>
      <c r="J75" s="105">
        <f>IFERROR(VLOOKUP($B75,[3]NUM11!$H$3:$O$147,7,FALSE),0)</f>
        <v>2</v>
      </c>
      <c r="K75" s="87"/>
      <c r="L75" s="93"/>
      <c r="M75" s="93"/>
      <c r="N75" s="93"/>
      <c r="O75" s="93"/>
      <c r="Q75" s="15">
        <f>SUM(E75:P75)</f>
        <v>11</v>
      </c>
    </row>
    <row r="76" spans="1:19" ht="15" thickBot="1" x14ac:dyDescent="0.25">
      <c r="A76" s="94" t="s">
        <v>106</v>
      </c>
      <c r="B76" s="184" t="s">
        <v>103</v>
      </c>
      <c r="C76" s="59"/>
      <c r="D76" s="59"/>
      <c r="E76" s="105">
        <f>IFERROR(VLOOKUP($B76,[3]NUM11!$H$3:$O$147,2,FALSE),0)</f>
        <v>0</v>
      </c>
      <c r="F76" s="105">
        <f>IFERROR(VLOOKUP($B76,[3]NUM11!$H$3:$O$147,3,FALSE),0)</f>
        <v>0</v>
      </c>
      <c r="G76" s="105">
        <f>IFERROR(VLOOKUP($B76,[3]NUM11!$H$3:$O$147,4,FALSE),0)</f>
        <v>17</v>
      </c>
      <c r="H76" s="105">
        <f>IFERROR(VLOOKUP($B76,[3]NUM11!$H$3:$O$147,5,FALSE),0)</f>
        <v>21</v>
      </c>
      <c r="I76" s="105">
        <f>IFERROR(VLOOKUP($B76,[3]NUM11!$H$3:$O$147,6,FALSE),0)</f>
        <v>24</v>
      </c>
      <c r="J76" s="105">
        <f>IFERROR(VLOOKUP($B76,[3]NUM11!$H$3:$O$147,7,FALSE),0)</f>
        <v>5</v>
      </c>
      <c r="K76" s="87"/>
      <c r="L76" s="93"/>
      <c r="M76" s="93"/>
      <c r="N76" s="93"/>
      <c r="O76" s="93"/>
      <c r="Q76" s="15">
        <f>SUM(E76:P76)</f>
        <v>67</v>
      </c>
    </row>
    <row r="77" spans="1:19" ht="15" thickBot="1" x14ac:dyDescent="0.25">
      <c r="A77" s="94" t="s">
        <v>106</v>
      </c>
      <c r="B77" s="184" t="s">
        <v>104</v>
      </c>
      <c r="C77" s="59"/>
      <c r="D77" s="59"/>
      <c r="E77" s="105">
        <f>IFERROR(VLOOKUP($B77,[3]NUM11!$H$3:$O$147,2,FALSE),0)</f>
        <v>5</v>
      </c>
      <c r="F77" s="105">
        <f>IFERROR(VLOOKUP($B77,[3]NUM11!$H$3:$O$147,3,FALSE),0)</f>
        <v>0</v>
      </c>
      <c r="G77" s="105">
        <f>IFERROR(VLOOKUP($B77,[3]NUM11!$H$3:$O$147,4,FALSE),0)</f>
        <v>2</v>
      </c>
      <c r="H77" s="105">
        <f>IFERROR(VLOOKUP($B77,[3]NUM11!$H$3:$O$147,5,FALSE),0)</f>
        <v>2</v>
      </c>
      <c r="I77" s="105">
        <f>IFERROR(VLOOKUP($B77,[3]NUM11!$H$3:$O$147,6,FALSE),0)</f>
        <v>0</v>
      </c>
      <c r="J77" s="105">
        <f>IFERROR(VLOOKUP($B77,[3]NUM11!$H$3:$O$147,7,FALSE),0)</f>
        <v>3</v>
      </c>
      <c r="K77" s="93"/>
      <c r="L77" s="93"/>
      <c r="M77" s="93"/>
      <c r="N77" s="93"/>
      <c r="O77" s="93"/>
      <c r="Q77" s="15">
        <f>SUM(E77:P77)</f>
        <v>12</v>
      </c>
    </row>
    <row r="78" spans="1:19" ht="15" thickBot="1" x14ac:dyDescent="0.25">
      <c r="A78" s="94" t="s">
        <v>106</v>
      </c>
      <c r="B78" s="184" t="s">
        <v>105</v>
      </c>
      <c r="C78" s="59"/>
      <c r="D78" s="59"/>
      <c r="E78" s="105">
        <f>IFERROR(VLOOKUP($B78,[3]NUM11!$H$3:$O$147,2,FALSE),0)</f>
        <v>6</v>
      </c>
      <c r="F78" s="105">
        <f>IFERROR(VLOOKUP($B78,[3]NUM11!$H$3:$O$147,3,FALSE),0)</f>
        <v>2</v>
      </c>
      <c r="G78" s="105">
        <f>IFERROR(VLOOKUP($B78,[3]NUM11!$H$3:$O$147,4,FALSE),0)</f>
        <v>3</v>
      </c>
      <c r="H78" s="105">
        <f>IFERROR(VLOOKUP($B78,[3]NUM11!$H$3:$O$147,5,FALSE),0)</f>
        <v>3</v>
      </c>
      <c r="I78" s="105">
        <f>IFERROR(VLOOKUP($B78,[3]NUM11!$H$3:$O$147,6,FALSE),0)</f>
        <v>1</v>
      </c>
      <c r="J78" s="105">
        <f>IFERROR(VLOOKUP($B78,[3]NUM11!$H$3:$O$147,7,FALSE),0)</f>
        <v>6</v>
      </c>
      <c r="K78" s="87"/>
      <c r="L78" s="93"/>
      <c r="M78" s="93"/>
      <c r="N78" s="93"/>
      <c r="O78" s="93"/>
      <c r="Q78" s="15">
        <f>SUM(E78:P78)</f>
        <v>21</v>
      </c>
    </row>
    <row r="79" spans="1:19" s="61" customFormat="1" ht="15" thickBot="1" x14ac:dyDescent="0.25">
      <c r="A79" s="351" t="s">
        <v>179</v>
      </c>
      <c r="B79" s="352"/>
      <c r="C79" s="276">
        <f>+D79/Metas!Q70</f>
        <v>1.086021505376344</v>
      </c>
      <c r="D79" s="17">
        <f>+Q79/R79</f>
        <v>0.13049095607235142</v>
      </c>
      <c r="E79" s="74">
        <f t="shared" ref="E79:Q79" si="13">SUM(E74:E78)</f>
        <v>17</v>
      </c>
      <c r="F79" s="74">
        <f t="shared" si="13"/>
        <v>6</v>
      </c>
      <c r="G79" s="74">
        <f t="shared" si="13"/>
        <v>35</v>
      </c>
      <c r="H79" s="74">
        <f t="shared" si="13"/>
        <v>59</v>
      </c>
      <c r="I79" s="74">
        <f t="shared" ref="I79:J79" si="14">SUM(I74:I78)</f>
        <v>49</v>
      </c>
      <c r="J79" s="74">
        <f t="shared" si="14"/>
        <v>36</v>
      </c>
      <c r="K79" s="74">
        <f t="shared" si="13"/>
        <v>0</v>
      </c>
      <c r="L79" s="74">
        <f t="shared" si="13"/>
        <v>0</v>
      </c>
      <c r="M79" s="74">
        <f t="shared" si="13"/>
        <v>0</v>
      </c>
      <c r="N79" s="74">
        <f t="shared" si="13"/>
        <v>0</v>
      </c>
      <c r="O79" s="74">
        <f t="shared" si="13"/>
        <v>0</v>
      </c>
      <c r="P79" s="74">
        <f t="shared" si="13"/>
        <v>0</v>
      </c>
      <c r="Q79" s="74">
        <f t="shared" si="13"/>
        <v>202</v>
      </c>
      <c r="R79" s="410">
        <v>1548</v>
      </c>
      <c r="S79" s="411"/>
    </row>
    <row r="80" spans="1:19" ht="15" thickBot="1" x14ac:dyDescent="0.25">
      <c r="A80" s="94" t="s">
        <v>117</v>
      </c>
      <c r="B80" s="184" t="s">
        <v>107</v>
      </c>
      <c r="C80" s="59"/>
      <c r="D80" s="59"/>
      <c r="E80" s="105">
        <f>IFERROR(VLOOKUP($B80,[3]NUM11!$H$3:$O$147,2,FALSE),0)</f>
        <v>32</v>
      </c>
      <c r="F80" s="105">
        <f>IFERROR(VLOOKUP($B80,[3]NUM11!$H$3:$O$147,3,FALSE),0)</f>
        <v>13</v>
      </c>
      <c r="G80" s="105">
        <f>IFERROR(VLOOKUP($B80,[3]NUM11!$H$3:$O$147,4,FALSE),0)</f>
        <v>43</v>
      </c>
      <c r="H80" s="105">
        <f>IFERROR(VLOOKUP($B80,[3]NUM11!$H$3:$O$147,5,FALSE),0)</f>
        <v>58</v>
      </c>
      <c r="I80" s="105">
        <f>IFERROR(VLOOKUP($B80,[3]NUM11!$H$3:$O$147,6,FALSE),0)</f>
        <v>154</v>
      </c>
      <c r="J80" s="105">
        <f>IFERROR(VLOOKUP($B80,[3]NUM11!$H$3:$O$147,7,FALSE),0)</f>
        <v>16</v>
      </c>
      <c r="K80" s="87"/>
      <c r="L80" s="93"/>
      <c r="M80" s="93"/>
      <c r="N80" s="93"/>
      <c r="O80" s="93"/>
      <c r="P80" s="93"/>
      <c r="Q80" s="15">
        <f t="shared" ref="Q80:Q89" si="15">SUM(E80:P80)</f>
        <v>316</v>
      </c>
    </row>
    <row r="81" spans="1:19" ht="15" thickBot="1" x14ac:dyDescent="0.25">
      <c r="A81" s="94" t="s">
        <v>117</v>
      </c>
      <c r="B81" s="184" t="s">
        <v>108</v>
      </c>
      <c r="C81" s="59"/>
      <c r="D81" s="59"/>
      <c r="E81" s="105">
        <f>IFERROR(VLOOKUP($B81,[3]NUM11!$H$3:$O$147,2,FALSE),0)</f>
        <v>20</v>
      </c>
      <c r="F81" s="105">
        <f>IFERROR(VLOOKUP($B81,[3]NUM11!$H$3:$O$147,3,FALSE),0)</f>
        <v>0</v>
      </c>
      <c r="G81" s="105">
        <f>IFERROR(VLOOKUP($B81,[3]NUM11!$H$3:$O$147,4,FALSE),0)</f>
        <v>45</v>
      </c>
      <c r="H81" s="105">
        <f>IFERROR(VLOOKUP($B81,[3]NUM11!$H$3:$O$147,5,FALSE),0)</f>
        <v>32</v>
      </c>
      <c r="I81" s="105">
        <f>IFERROR(VLOOKUP($B81,[3]NUM11!$H$3:$O$147,6,FALSE),0)</f>
        <v>25</v>
      </c>
      <c r="J81" s="105">
        <f>IFERROR(VLOOKUP($B81,[3]NUM11!$H$3:$O$147,7,FALSE),0)</f>
        <v>7</v>
      </c>
      <c r="K81" s="87"/>
      <c r="L81" s="93"/>
      <c r="M81" s="93"/>
      <c r="N81" s="93"/>
      <c r="O81" s="93"/>
      <c r="P81" s="93"/>
      <c r="Q81" s="15">
        <f t="shared" si="15"/>
        <v>129</v>
      </c>
    </row>
    <row r="82" spans="1:19" ht="15" thickBot="1" x14ac:dyDescent="0.25">
      <c r="A82" s="94" t="s">
        <v>117</v>
      </c>
      <c r="B82" s="184" t="s">
        <v>109</v>
      </c>
      <c r="C82" s="59"/>
      <c r="D82" s="59"/>
      <c r="E82" s="105">
        <f>IFERROR(VLOOKUP($B82,[3]NUM11!$H$3:$O$147,2,FALSE),0)</f>
        <v>0</v>
      </c>
      <c r="F82" s="105">
        <f>IFERROR(VLOOKUP($B82,[3]NUM11!$H$3:$O$147,3,FALSE),0)</f>
        <v>0</v>
      </c>
      <c r="G82" s="105">
        <f>IFERROR(VLOOKUP($B82,[3]NUM11!$H$3:$O$147,4,FALSE),0)</f>
        <v>0</v>
      </c>
      <c r="H82" s="105">
        <f>IFERROR(VLOOKUP($B82,[3]NUM11!$H$3:$O$147,5,FALSE),0)</f>
        <v>1</v>
      </c>
      <c r="I82" s="105">
        <f>IFERROR(VLOOKUP($B82,[3]NUM11!$H$3:$O$147,6,FALSE),0)</f>
        <v>0</v>
      </c>
      <c r="J82" s="105">
        <f>IFERROR(VLOOKUP($B82,[3]NUM11!$H$3:$O$147,7,FALSE),0)</f>
        <v>0</v>
      </c>
      <c r="K82" s="87"/>
      <c r="L82" s="93"/>
      <c r="M82" s="93"/>
      <c r="N82" s="93"/>
      <c r="O82" s="93"/>
      <c r="P82" s="93"/>
      <c r="Q82" s="15">
        <f t="shared" si="15"/>
        <v>1</v>
      </c>
    </row>
    <row r="83" spans="1:19" ht="15" thickBot="1" x14ac:dyDescent="0.25">
      <c r="A83" s="94" t="s">
        <v>117</v>
      </c>
      <c r="B83" s="184" t="s">
        <v>110</v>
      </c>
      <c r="C83" s="59"/>
      <c r="D83" s="59"/>
      <c r="E83" s="105">
        <f>IFERROR(VLOOKUP($B83,[3]NUM11!$H$3:$O$147,2,FALSE),0)</f>
        <v>3</v>
      </c>
      <c r="F83" s="105">
        <f>IFERROR(VLOOKUP($B83,[3]NUM11!$H$3:$O$147,3,FALSE),0)</f>
        <v>2</v>
      </c>
      <c r="G83" s="105">
        <f>IFERROR(VLOOKUP($B83,[3]NUM11!$H$3:$O$147,4,FALSE),0)</f>
        <v>71</v>
      </c>
      <c r="H83" s="105">
        <f>IFERROR(VLOOKUP($B83,[3]NUM11!$H$3:$O$147,5,FALSE),0)</f>
        <v>75</v>
      </c>
      <c r="I83" s="105">
        <f>IFERROR(VLOOKUP($B83,[3]NUM11!$H$3:$O$147,6,FALSE),0)</f>
        <v>0</v>
      </c>
      <c r="J83" s="105">
        <f>IFERROR(VLOOKUP($B83,[3]NUM11!$H$3:$O$147,7,FALSE),0)</f>
        <v>39</v>
      </c>
      <c r="K83" s="87"/>
      <c r="L83" s="93"/>
      <c r="M83" s="93"/>
      <c r="N83" s="93"/>
      <c r="O83" s="93"/>
      <c r="P83" s="93"/>
      <c r="Q83" s="15">
        <f t="shared" si="15"/>
        <v>190</v>
      </c>
    </row>
    <row r="84" spans="1:19" ht="15" thickBot="1" x14ac:dyDescent="0.25">
      <c r="A84" s="94" t="s">
        <v>117</v>
      </c>
      <c r="B84" s="184" t="s">
        <v>111</v>
      </c>
      <c r="C84" s="59"/>
      <c r="D84" s="59"/>
      <c r="E84" s="105">
        <f>IFERROR(VLOOKUP($B84,[3]NUM11!$H$3:$O$147,2,FALSE),0)</f>
        <v>3</v>
      </c>
      <c r="F84" s="105">
        <f>IFERROR(VLOOKUP($B84,[3]NUM11!$H$3:$O$147,3,FALSE),0)</f>
        <v>0</v>
      </c>
      <c r="G84" s="105">
        <f>IFERROR(VLOOKUP($B84,[3]NUM11!$H$3:$O$147,4,FALSE),0)</f>
        <v>0</v>
      </c>
      <c r="H84" s="105">
        <f>IFERROR(VLOOKUP($B84,[3]NUM11!$H$3:$O$147,5,FALSE),0)</f>
        <v>1</v>
      </c>
      <c r="I84" s="105">
        <f>IFERROR(VLOOKUP($B84,[3]NUM11!$H$3:$O$147,6,FALSE),0)</f>
        <v>2</v>
      </c>
      <c r="J84" s="105">
        <f>IFERROR(VLOOKUP($B84,[3]NUM11!$H$3:$O$147,7,FALSE),0)</f>
        <v>23</v>
      </c>
      <c r="K84" s="87"/>
      <c r="L84" s="93"/>
      <c r="M84" s="93"/>
      <c r="N84" s="93"/>
      <c r="O84" s="93"/>
      <c r="P84" s="93"/>
      <c r="Q84" s="15">
        <f t="shared" si="15"/>
        <v>29</v>
      </c>
    </row>
    <row r="85" spans="1:19" ht="15" thickBot="1" x14ac:dyDescent="0.25">
      <c r="A85" s="94" t="s">
        <v>117</v>
      </c>
      <c r="B85" s="184" t="s">
        <v>112</v>
      </c>
      <c r="C85" s="59"/>
      <c r="D85" s="59"/>
      <c r="E85" s="105">
        <f>IFERROR(VLOOKUP($B85,[3]NUM11!$H$3:$O$147,2,FALSE),0)</f>
        <v>12</v>
      </c>
      <c r="F85" s="105">
        <f>IFERROR(VLOOKUP($B85,[3]NUM11!$H$3:$O$147,3,FALSE),0)</f>
        <v>2</v>
      </c>
      <c r="G85" s="105">
        <f>IFERROR(VLOOKUP($B85,[3]NUM11!$H$3:$O$147,4,FALSE),0)</f>
        <v>0</v>
      </c>
      <c r="H85" s="105">
        <f>IFERROR(VLOOKUP($B85,[3]NUM11!$H$3:$O$147,5,FALSE),0)</f>
        <v>0</v>
      </c>
      <c r="I85" s="105">
        <f>IFERROR(VLOOKUP($B85,[3]NUM11!$H$3:$O$147,6,FALSE),0)</f>
        <v>0</v>
      </c>
      <c r="J85" s="105">
        <f>IFERROR(VLOOKUP($B85,[3]NUM11!$H$3:$O$147,7,FALSE),0)</f>
        <v>13</v>
      </c>
      <c r="K85" s="87"/>
      <c r="L85" s="93"/>
      <c r="M85" s="93"/>
      <c r="N85" s="93"/>
      <c r="O85" s="93"/>
      <c r="P85" s="93"/>
      <c r="Q85" s="15">
        <f t="shared" si="15"/>
        <v>27</v>
      </c>
    </row>
    <row r="86" spans="1:19" ht="15" thickBot="1" x14ac:dyDescent="0.25">
      <c r="A86" s="94" t="s">
        <v>117</v>
      </c>
      <c r="B86" s="184" t="s">
        <v>113</v>
      </c>
      <c r="C86" s="59"/>
      <c r="D86" s="59"/>
      <c r="E86" s="105">
        <f>IFERROR(VLOOKUP($B86,[3]NUM11!$H$3:$O$147,2,FALSE),0)</f>
        <v>41</v>
      </c>
      <c r="F86" s="105">
        <f>IFERROR(VLOOKUP($B86,[3]NUM11!$H$3:$O$147,3,FALSE),0)</f>
        <v>14</v>
      </c>
      <c r="G86" s="105">
        <f>IFERROR(VLOOKUP($B86,[3]NUM11!$H$3:$O$147,4,FALSE),0)</f>
        <v>43</v>
      </c>
      <c r="H86" s="105">
        <f>IFERROR(VLOOKUP($B86,[3]NUM11!$H$3:$O$147,5,FALSE),0)</f>
        <v>44</v>
      </c>
      <c r="I86" s="105">
        <f>IFERROR(VLOOKUP($B86,[3]NUM11!$H$3:$O$147,6,FALSE),0)</f>
        <v>33</v>
      </c>
      <c r="J86" s="105">
        <f>IFERROR(VLOOKUP($B86,[3]NUM11!$H$3:$O$147,7,FALSE),0)</f>
        <v>15</v>
      </c>
      <c r="K86" s="87"/>
      <c r="L86" s="93"/>
      <c r="M86" s="93"/>
      <c r="N86" s="93"/>
      <c r="O86" s="93"/>
      <c r="P86" s="93"/>
      <c r="Q86" s="15">
        <f t="shared" si="15"/>
        <v>190</v>
      </c>
    </row>
    <row r="87" spans="1:19" ht="15" thickBot="1" x14ac:dyDescent="0.25">
      <c r="A87" s="94" t="s">
        <v>117</v>
      </c>
      <c r="B87" s="184" t="s">
        <v>114</v>
      </c>
      <c r="C87" s="59"/>
      <c r="D87" s="59"/>
      <c r="E87" s="105">
        <f>IFERROR(VLOOKUP($B87,[3]NUM11!$H$3:$O$147,2,FALSE),0)</f>
        <v>1</v>
      </c>
      <c r="F87" s="105">
        <f>IFERROR(VLOOKUP($B87,[3]NUM11!$H$3:$O$147,3,FALSE),0)</f>
        <v>0</v>
      </c>
      <c r="G87" s="105">
        <f>IFERROR(VLOOKUP($B87,[3]NUM11!$H$3:$O$147,4,FALSE),0)</f>
        <v>4</v>
      </c>
      <c r="H87" s="105">
        <f>IFERROR(VLOOKUP($B87,[3]NUM11!$H$3:$O$147,5,FALSE),0)</f>
        <v>5</v>
      </c>
      <c r="I87" s="105">
        <f>IFERROR(VLOOKUP($B87,[3]NUM11!$H$3:$O$147,6,FALSE),0)</f>
        <v>0</v>
      </c>
      <c r="J87" s="105">
        <f>IFERROR(VLOOKUP($B87,[3]NUM11!$H$3:$O$147,7,FALSE),0)</f>
        <v>46</v>
      </c>
      <c r="K87" s="87"/>
      <c r="L87" s="93"/>
      <c r="M87" s="93"/>
      <c r="N87" s="93"/>
      <c r="O87" s="93"/>
      <c r="P87" s="93"/>
      <c r="Q87" s="15">
        <f t="shared" si="15"/>
        <v>56</v>
      </c>
    </row>
    <row r="88" spans="1:19" ht="15" thickBot="1" x14ac:dyDescent="0.25">
      <c r="A88" s="94" t="s">
        <v>117</v>
      </c>
      <c r="B88" s="184" t="s">
        <v>115</v>
      </c>
      <c r="C88" s="59"/>
      <c r="D88" s="59"/>
      <c r="E88" s="105">
        <f>IFERROR(VLOOKUP($B88,[3]NUM11!$H$3:$O$147,2,FALSE),0)</f>
        <v>3</v>
      </c>
      <c r="F88" s="105">
        <f>IFERROR(VLOOKUP($B88,[3]NUM11!$H$3:$O$147,3,FALSE),0)</f>
        <v>6</v>
      </c>
      <c r="G88" s="105">
        <f>IFERROR(VLOOKUP($B88,[3]NUM11!$H$3:$O$147,4,FALSE),0)</f>
        <v>0</v>
      </c>
      <c r="H88" s="105">
        <f>IFERROR(VLOOKUP($B88,[3]NUM11!$H$3:$O$147,5,FALSE),0)</f>
        <v>5</v>
      </c>
      <c r="I88" s="105">
        <f>IFERROR(VLOOKUP($B88,[3]NUM11!$H$3:$O$147,6,FALSE),0)</f>
        <v>6</v>
      </c>
      <c r="J88" s="105">
        <f>IFERROR(VLOOKUP($B88,[3]NUM11!$H$3:$O$147,7,FALSE),0)</f>
        <v>9</v>
      </c>
      <c r="K88" s="87"/>
      <c r="L88" s="93"/>
      <c r="M88" s="93"/>
      <c r="N88" s="93"/>
      <c r="O88" s="93"/>
      <c r="P88" s="93"/>
      <c r="Q88" s="15">
        <f t="shared" si="15"/>
        <v>29</v>
      </c>
    </row>
    <row r="89" spans="1:19" ht="15" thickBot="1" x14ac:dyDescent="0.25">
      <c r="A89" s="94" t="s">
        <v>117</v>
      </c>
      <c r="B89" s="184" t="s">
        <v>116</v>
      </c>
      <c r="C89" s="59"/>
      <c r="D89" s="59"/>
      <c r="E89" s="105">
        <f>IFERROR(VLOOKUP($B89,[3]NUM11!$H$3:$O$147,2,FALSE),0)</f>
        <v>5</v>
      </c>
      <c r="F89" s="105">
        <f>IFERROR(VLOOKUP($B89,[3]NUM11!$H$3:$O$147,3,FALSE),0)</f>
        <v>9</v>
      </c>
      <c r="G89" s="105">
        <f>IFERROR(VLOOKUP($B89,[3]NUM11!$H$3:$O$147,4,FALSE),0)</f>
        <v>6</v>
      </c>
      <c r="H89" s="105">
        <f>IFERROR(VLOOKUP($B89,[3]NUM11!$H$3:$O$147,5,FALSE),0)</f>
        <v>3</v>
      </c>
      <c r="I89" s="105">
        <f>IFERROR(VLOOKUP($B89,[3]NUM11!$H$3:$O$147,6,FALSE),0)</f>
        <v>4</v>
      </c>
      <c r="J89" s="105">
        <f>IFERROR(VLOOKUP($B89,[3]NUM11!$H$3:$O$147,7,FALSE),0)</f>
        <v>21</v>
      </c>
      <c r="K89" s="87"/>
      <c r="L89" s="93"/>
      <c r="M89" s="93"/>
      <c r="N89" s="93"/>
      <c r="O89" s="93"/>
      <c r="P89" s="93"/>
      <c r="Q89" s="15">
        <f t="shared" si="15"/>
        <v>48</v>
      </c>
    </row>
    <row r="90" spans="1:19" s="61" customFormat="1" ht="15" thickBot="1" x14ac:dyDescent="0.25">
      <c r="A90" s="351" t="s">
        <v>180</v>
      </c>
      <c r="B90" s="352"/>
      <c r="C90" s="276">
        <f>+D90/Metas!Q75</f>
        <v>2.7506775067750673</v>
      </c>
      <c r="D90" s="17">
        <f>+Q90/R90</f>
        <v>0.330188679245283</v>
      </c>
      <c r="E90" s="74">
        <f>SUM(E80:E89)</f>
        <v>120</v>
      </c>
      <c r="F90" s="74">
        <f t="shared" ref="F90:P90" si="16">SUM(F80:F89)</f>
        <v>46</v>
      </c>
      <c r="G90" s="74">
        <f t="shared" si="16"/>
        <v>212</v>
      </c>
      <c r="H90" s="74">
        <f t="shared" si="16"/>
        <v>224</v>
      </c>
      <c r="I90" s="74">
        <f t="shared" ref="I90:J90" si="17">SUM(I80:I89)</f>
        <v>224</v>
      </c>
      <c r="J90" s="74">
        <f t="shared" si="17"/>
        <v>189</v>
      </c>
      <c r="K90" s="74">
        <f t="shared" si="16"/>
        <v>0</v>
      </c>
      <c r="L90" s="74">
        <f t="shared" si="16"/>
        <v>0</v>
      </c>
      <c r="M90" s="74">
        <f t="shared" si="16"/>
        <v>0</v>
      </c>
      <c r="N90" s="74">
        <f t="shared" si="16"/>
        <v>0</v>
      </c>
      <c r="O90" s="74">
        <f t="shared" si="16"/>
        <v>0</v>
      </c>
      <c r="P90" s="74">
        <f t="shared" si="16"/>
        <v>0</v>
      </c>
      <c r="Q90" s="74">
        <f>SUM(Q80:Q89)</f>
        <v>1015</v>
      </c>
      <c r="R90" s="410">
        <v>3074</v>
      </c>
      <c r="S90" s="411"/>
    </row>
    <row r="91" spans="1:19" ht="15" thickBot="1" x14ac:dyDescent="0.25">
      <c r="A91" s="94" t="s">
        <v>134</v>
      </c>
      <c r="B91" s="184" t="s">
        <v>118</v>
      </c>
      <c r="C91" s="59"/>
      <c r="D91" s="59"/>
      <c r="E91" s="105">
        <f>IFERROR(VLOOKUP($B91,[3]NUM11!$H$3:$O$147,2,FALSE),0)</f>
        <v>75</v>
      </c>
      <c r="F91" s="105">
        <f>IFERROR(VLOOKUP($B91,[3]NUM11!$H$3:$O$147,3,FALSE),0)</f>
        <v>59</v>
      </c>
      <c r="G91" s="105">
        <f>IFERROR(VLOOKUP($B91,[3]NUM11!$H$3:$O$147,4,FALSE),0)</f>
        <v>48</v>
      </c>
      <c r="H91" s="105">
        <f>IFERROR(VLOOKUP($B91,[3]NUM11!$H$3:$O$147,5,FALSE),0)</f>
        <v>53</v>
      </c>
      <c r="I91" s="105">
        <f>IFERROR(VLOOKUP($B91,[3]NUM11!$H$3:$O$147,6,FALSE),0)</f>
        <v>71</v>
      </c>
      <c r="J91" s="105">
        <f>IFERROR(VLOOKUP($B91,[3]NUM11!$H$3:$O$147,7,FALSE),0)</f>
        <v>61</v>
      </c>
      <c r="K91" s="87"/>
      <c r="L91" s="93"/>
      <c r="M91" s="93"/>
      <c r="N91" s="93"/>
      <c r="O91" s="93"/>
      <c r="Q91" s="15">
        <f t="shared" ref="Q91:Q107" si="18">SUM(E91:P91)</f>
        <v>367</v>
      </c>
    </row>
    <row r="92" spans="1:19" ht="15" thickBot="1" x14ac:dyDescent="0.25">
      <c r="A92" s="94" t="s">
        <v>134</v>
      </c>
      <c r="B92" s="184" t="s">
        <v>119</v>
      </c>
      <c r="C92" s="59"/>
      <c r="D92" s="59"/>
      <c r="E92" s="105">
        <f>IFERROR(VLOOKUP($B92,[3]NUM11!$H$3:$O$147,2,FALSE),0)</f>
        <v>89</v>
      </c>
      <c r="F92" s="105">
        <f>IFERROR(VLOOKUP($B92,[3]NUM11!$H$3:$O$147,3,FALSE),0)</f>
        <v>65</v>
      </c>
      <c r="G92" s="105">
        <f>IFERROR(VLOOKUP($B92,[3]NUM11!$H$3:$O$147,4,FALSE),0)</f>
        <v>117</v>
      </c>
      <c r="H92" s="105">
        <f>IFERROR(VLOOKUP($B92,[3]NUM11!$H$3:$O$147,5,FALSE),0)</f>
        <v>123</v>
      </c>
      <c r="I92" s="105">
        <f>IFERROR(VLOOKUP($B92,[3]NUM11!$H$3:$O$147,6,FALSE),0)</f>
        <v>108</v>
      </c>
      <c r="J92" s="105">
        <f>IFERROR(VLOOKUP($B92,[3]NUM11!$H$3:$O$147,7,FALSE),0)</f>
        <v>145</v>
      </c>
      <c r="K92" s="87"/>
      <c r="L92" s="93"/>
      <c r="M92" s="93"/>
      <c r="N92" s="93"/>
      <c r="O92" s="93"/>
      <c r="Q92" s="15">
        <f t="shared" si="18"/>
        <v>647</v>
      </c>
    </row>
    <row r="93" spans="1:19" ht="15" thickBot="1" x14ac:dyDescent="0.25">
      <c r="A93" s="94" t="s">
        <v>134</v>
      </c>
      <c r="B93" s="184" t="s">
        <v>120</v>
      </c>
      <c r="C93" s="59"/>
      <c r="D93" s="59"/>
      <c r="E93" s="105">
        <f>IFERROR(VLOOKUP($B93,[3]NUM11!$H$3:$O$147,2,FALSE),0)</f>
        <v>219</v>
      </c>
      <c r="F93" s="105">
        <f>IFERROR(VLOOKUP($B93,[3]NUM11!$H$3:$O$147,3,FALSE),0)</f>
        <v>177</v>
      </c>
      <c r="G93" s="105">
        <f>IFERROR(VLOOKUP($B93,[3]NUM11!$H$3:$O$147,4,FALSE),0)</f>
        <v>253</v>
      </c>
      <c r="H93" s="105">
        <f>IFERROR(VLOOKUP($B93,[3]NUM11!$H$3:$O$147,5,FALSE),0)</f>
        <v>169</v>
      </c>
      <c r="I93" s="105">
        <f>IFERROR(VLOOKUP($B93,[3]NUM11!$H$3:$O$147,6,FALSE),0)</f>
        <v>321</v>
      </c>
      <c r="J93" s="105">
        <f>IFERROR(VLOOKUP($B93,[3]NUM11!$H$3:$O$147,7,FALSE),0)</f>
        <v>319</v>
      </c>
      <c r="K93" s="87"/>
      <c r="L93" s="93"/>
      <c r="M93" s="93"/>
      <c r="N93" s="93"/>
      <c r="O93" s="93"/>
      <c r="Q93" s="15">
        <f t="shared" si="18"/>
        <v>1458</v>
      </c>
    </row>
    <row r="94" spans="1:19" ht="15" thickBot="1" x14ac:dyDescent="0.25">
      <c r="A94" s="94" t="s">
        <v>134</v>
      </c>
      <c r="B94" s="184" t="s">
        <v>121</v>
      </c>
      <c r="C94" s="59"/>
      <c r="D94" s="59"/>
      <c r="E94" s="105">
        <f>IFERROR(VLOOKUP($B94,[3]NUM11!$H$3:$O$147,2,FALSE),0)</f>
        <v>13</v>
      </c>
      <c r="F94" s="105">
        <f>IFERROR(VLOOKUP($B94,[3]NUM11!$H$3:$O$147,3,FALSE),0)</f>
        <v>23</v>
      </c>
      <c r="G94" s="105">
        <f>IFERROR(VLOOKUP($B94,[3]NUM11!$H$3:$O$147,4,FALSE),0)</f>
        <v>45</v>
      </c>
      <c r="H94" s="105">
        <f>IFERROR(VLOOKUP($B94,[3]NUM11!$H$3:$O$147,5,FALSE),0)</f>
        <v>42</v>
      </c>
      <c r="I94" s="105">
        <f>IFERROR(VLOOKUP($B94,[3]NUM11!$H$3:$O$147,6,FALSE),0)</f>
        <v>37</v>
      </c>
      <c r="J94" s="105">
        <f>IFERROR(VLOOKUP($B94,[3]NUM11!$H$3:$O$147,7,FALSE),0)</f>
        <v>69</v>
      </c>
      <c r="K94" s="87"/>
      <c r="L94" s="93"/>
      <c r="M94" s="93"/>
      <c r="N94" s="93"/>
      <c r="O94" s="93"/>
      <c r="Q94" s="15">
        <f t="shared" si="18"/>
        <v>229</v>
      </c>
    </row>
    <row r="95" spans="1:19" ht="15" thickBot="1" x14ac:dyDescent="0.25">
      <c r="A95" s="94" t="s">
        <v>134</v>
      </c>
      <c r="B95" s="184" t="s">
        <v>122</v>
      </c>
      <c r="C95" s="59"/>
      <c r="D95" s="59"/>
      <c r="E95" s="105">
        <f>IFERROR(VLOOKUP($B95,[3]NUM11!$H$3:$O$147,2,FALSE),0)</f>
        <v>0</v>
      </c>
      <c r="F95" s="105">
        <f>IFERROR(VLOOKUP($B95,[3]NUM11!$H$3:$O$147,3,FALSE),0)</f>
        <v>7</v>
      </c>
      <c r="G95" s="105">
        <f>IFERROR(VLOOKUP($B95,[3]NUM11!$H$3:$O$147,4,FALSE),0)</f>
        <v>2</v>
      </c>
      <c r="H95" s="105">
        <f>IFERROR(VLOOKUP($B95,[3]NUM11!$H$3:$O$147,5,FALSE),0)</f>
        <v>3</v>
      </c>
      <c r="I95" s="105">
        <f>IFERROR(VLOOKUP($B95,[3]NUM11!$H$3:$O$147,6,FALSE),0)</f>
        <v>3</v>
      </c>
      <c r="J95" s="105">
        <f>IFERROR(VLOOKUP($B95,[3]NUM11!$H$3:$O$147,7,FALSE),0)</f>
        <v>6</v>
      </c>
      <c r="K95" s="87"/>
      <c r="L95" s="93"/>
      <c r="M95" s="93"/>
      <c r="N95" s="93"/>
      <c r="O95" s="93"/>
      <c r="Q95" s="15">
        <f t="shared" si="18"/>
        <v>21</v>
      </c>
    </row>
    <row r="96" spans="1:19" ht="15" thickBot="1" x14ac:dyDescent="0.25">
      <c r="A96" s="94" t="s">
        <v>134</v>
      </c>
      <c r="B96" s="184" t="s">
        <v>123</v>
      </c>
      <c r="C96" s="59"/>
      <c r="D96" s="59"/>
      <c r="E96" s="105">
        <f>IFERROR(VLOOKUP($B96,[3]NUM11!$H$3:$O$147,2,FALSE),0)</f>
        <v>0</v>
      </c>
      <c r="F96" s="105">
        <f>IFERROR(VLOOKUP($B96,[3]NUM11!$H$3:$O$147,3,FALSE),0)</f>
        <v>1</v>
      </c>
      <c r="G96" s="105">
        <f>IFERROR(VLOOKUP($B96,[3]NUM11!$H$3:$O$147,4,FALSE),0)</f>
        <v>45</v>
      </c>
      <c r="H96" s="105">
        <f>IFERROR(VLOOKUP($B96,[3]NUM11!$H$3:$O$147,5,FALSE),0)</f>
        <v>9</v>
      </c>
      <c r="I96" s="105">
        <f>IFERROR(VLOOKUP($B96,[3]NUM11!$H$3:$O$147,6,FALSE),0)</f>
        <v>1</v>
      </c>
      <c r="J96" s="105">
        <f>IFERROR(VLOOKUP($B96,[3]NUM11!$H$3:$O$147,7,FALSE),0)</f>
        <v>0</v>
      </c>
      <c r="K96" s="87"/>
      <c r="L96" s="93"/>
      <c r="M96" s="93"/>
      <c r="N96" s="93"/>
      <c r="O96" s="93"/>
      <c r="Q96" s="15">
        <f t="shared" si="18"/>
        <v>56</v>
      </c>
    </row>
    <row r="97" spans="1:19" ht="15" thickBot="1" x14ac:dyDescent="0.25">
      <c r="A97" s="94" t="s">
        <v>134</v>
      </c>
      <c r="B97" s="184" t="s">
        <v>124</v>
      </c>
      <c r="C97" s="59"/>
      <c r="D97" s="59"/>
      <c r="E97" s="105">
        <f>IFERROR(VLOOKUP($B97,[3]NUM11!$H$3:$O$147,2,FALSE),0)</f>
        <v>1</v>
      </c>
      <c r="F97" s="105">
        <f>IFERROR(VLOOKUP($B97,[3]NUM11!$H$3:$O$147,3,FALSE),0)</f>
        <v>1</v>
      </c>
      <c r="G97" s="105">
        <f>IFERROR(VLOOKUP($B97,[3]NUM11!$H$3:$O$147,4,FALSE),0)</f>
        <v>0</v>
      </c>
      <c r="H97" s="105">
        <f>IFERROR(VLOOKUP($B97,[3]NUM11!$H$3:$O$147,5,FALSE),0)</f>
        <v>0</v>
      </c>
      <c r="I97" s="105">
        <f>IFERROR(VLOOKUP($B97,[3]NUM11!$H$3:$O$147,6,FALSE),0)</f>
        <v>0</v>
      </c>
      <c r="J97" s="105">
        <f>IFERROR(VLOOKUP($B97,[3]NUM11!$H$3:$O$147,7,FALSE),0)</f>
        <v>20</v>
      </c>
      <c r="K97" s="87"/>
      <c r="L97" s="93"/>
      <c r="M97" s="93"/>
      <c r="N97" s="93"/>
      <c r="O97" s="93"/>
      <c r="Q97" s="15">
        <f t="shared" si="18"/>
        <v>22</v>
      </c>
    </row>
    <row r="98" spans="1:19" ht="15" thickBot="1" x14ac:dyDescent="0.25">
      <c r="A98" s="94" t="s">
        <v>134</v>
      </c>
      <c r="B98" s="184" t="s">
        <v>125</v>
      </c>
      <c r="C98" s="59"/>
      <c r="D98" s="59"/>
      <c r="E98" s="105">
        <f>IFERROR(VLOOKUP($B98,[3]NUM11!$H$3:$O$147,2,FALSE),0)</f>
        <v>0</v>
      </c>
      <c r="F98" s="105">
        <f>IFERROR(VLOOKUP($B98,[3]NUM11!$H$3:$O$147,3,FALSE),0)</f>
        <v>0</v>
      </c>
      <c r="G98" s="105">
        <f>IFERROR(VLOOKUP($B98,[3]NUM11!$H$3:$O$147,4,FALSE),0)</f>
        <v>0</v>
      </c>
      <c r="H98" s="105">
        <f>IFERROR(VLOOKUP($B98,[3]NUM11!$H$3:$O$147,5,FALSE),0)</f>
        <v>0</v>
      </c>
      <c r="I98" s="105">
        <f>IFERROR(VLOOKUP($B98,[3]NUM11!$H$3:$O$147,6,FALSE),0)</f>
        <v>0</v>
      </c>
      <c r="J98" s="105">
        <f>IFERROR(VLOOKUP($B98,[3]NUM11!$H$3:$O$147,7,FALSE),0)</f>
        <v>1</v>
      </c>
      <c r="K98" s="87"/>
      <c r="L98" s="93"/>
      <c r="M98" s="93"/>
      <c r="N98" s="93"/>
      <c r="O98" s="93"/>
      <c r="Q98" s="15">
        <f t="shared" si="18"/>
        <v>1</v>
      </c>
    </row>
    <row r="99" spans="1:19" ht="15" thickBot="1" x14ac:dyDescent="0.25">
      <c r="A99" s="94" t="s">
        <v>134</v>
      </c>
      <c r="B99" s="184" t="s">
        <v>126</v>
      </c>
      <c r="C99" s="59"/>
      <c r="D99" s="59"/>
      <c r="E99" s="105">
        <f>IFERROR(VLOOKUP($B99,[3]NUM11!$H$3:$O$147,2,FALSE),0)</f>
        <v>2</v>
      </c>
      <c r="F99" s="105">
        <f>IFERROR(VLOOKUP($B99,[3]NUM11!$H$3:$O$147,3,FALSE),0)</f>
        <v>0</v>
      </c>
      <c r="G99" s="105">
        <f>IFERROR(VLOOKUP($B99,[3]NUM11!$H$3:$O$147,4,FALSE),0)</f>
        <v>0</v>
      </c>
      <c r="H99" s="105">
        <f>IFERROR(VLOOKUP($B99,[3]NUM11!$H$3:$O$147,5,FALSE),0)</f>
        <v>0</v>
      </c>
      <c r="I99" s="105">
        <f>IFERROR(VLOOKUP($B99,[3]NUM11!$H$3:$O$147,6,FALSE),0)</f>
        <v>0</v>
      </c>
      <c r="J99" s="105">
        <f>IFERROR(VLOOKUP($B99,[3]NUM11!$H$3:$O$147,7,FALSE),0)</f>
        <v>2</v>
      </c>
      <c r="K99" s="87"/>
      <c r="L99" s="93"/>
      <c r="M99" s="93"/>
      <c r="N99" s="93"/>
      <c r="O99" s="93"/>
      <c r="Q99" s="15">
        <f t="shared" si="18"/>
        <v>4</v>
      </c>
    </row>
    <row r="100" spans="1:19" ht="15" thickBot="1" x14ac:dyDescent="0.25">
      <c r="A100" s="94" t="s">
        <v>134</v>
      </c>
      <c r="B100" s="184" t="s">
        <v>127</v>
      </c>
      <c r="C100" s="59"/>
      <c r="D100" s="59"/>
      <c r="E100" s="105">
        <f>IFERROR(VLOOKUP($B100,[3]NUM11!$H$3:$O$147,2,FALSE),0)</f>
        <v>0</v>
      </c>
      <c r="F100" s="105">
        <f>IFERROR(VLOOKUP($B100,[3]NUM11!$H$3:$O$147,3,FALSE),0)</f>
        <v>0</v>
      </c>
      <c r="G100" s="105">
        <f>IFERROR(VLOOKUP($B100,[3]NUM11!$H$3:$O$147,4,FALSE),0)</f>
        <v>0</v>
      </c>
      <c r="H100" s="105">
        <f>IFERROR(VLOOKUP($B100,[3]NUM11!$H$3:$O$147,5,FALSE),0)</f>
        <v>0</v>
      </c>
      <c r="I100" s="105">
        <f>IFERROR(VLOOKUP($B100,[3]NUM11!$H$3:$O$147,6,FALSE),0)</f>
        <v>0</v>
      </c>
      <c r="J100" s="105">
        <f>IFERROR(VLOOKUP($B100,[3]NUM11!$H$3:$O$147,7,FALSE),0)</f>
        <v>0</v>
      </c>
      <c r="K100" s="87"/>
      <c r="L100" s="93"/>
      <c r="M100" s="93"/>
      <c r="N100" s="93"/>
      <c r="O100" s="93"/>
      <c r="Q100" s="15">
        <f t="shared" si="18"/>
        <v>0</v>
      </c>
    </row>
    <row r="101" spans="1:19" ht="15" thickBot="1" x14ac:dyDescent="0.25">
      <c r="A101" s="94" t="s">
        <v>134</v>
      </c>
      <c r="B101" s="184" t="s">
        <v>128</v>
      </c>
      <c r="C101" s="59"/>
      <c r="D101" s="59"/>
      <c r="E101" s="105">
        <f>IFERROR(VLOOKUP($B101,[3]NUM11!$H$3:$O$147,2,FALSE),0)</f>
        <v>0</v>
      </c>
      <c r="F101" s="105">
        <f>IFERROR(VLOOKUP($B101,[3]NUM11!$H$3:$O$147,3,FALSE),0)</f>
        <v>0</v>
      </c>
      <c r="G101" s="105">
        <f>IFERROR(VLOOKUP($B101,[3]NUM11!$H$3:$O$147,4,FALSE),0)</f>
        <v>0</v>
      </c>
      <c r="H101" s="105">
        <f>IFERROR(VLOOKUP($B101,[3]NUM11!$H$3:$O$147,5,FALSE),0)</f>
        <v>0</v>
      </c>
      <c r="I101" s="105">
        <f>IFERROR(VLOOKUP($B101,[3]NUM11!$H$3:$O$147,6,FALSE),0)</f>
        <v>0</v>
      </c>
      <c r="J101" s="105">
        <f>IFERROR(VLOOKUP($B101,[3]NUM11!$H$3:$O$147,7,FALSE),0)</f>
        <v>0</v>
      </c>
      <c r="K101" s="87"/>
      <c r="L101" s="93"/>
      <c r="M101" s="93"/>
      <c r="N101" s="93"/>
      <c r="O101" s="93"/>
      <c r="Q101" s="15">
        <f t="shared" si="18"/>
        <v>0</v>
      </c>
    </row>
    <row r="102" spans="1:19" ht="15" thickBot="1" x14ac:dyDescent="0.25">
      <c r="A102" s="94" t="s">
        <v>134</v>
      </c>
      <c r="B102" s="184" t="s">
        <v>129</v>
      </c>
      <c r="C102" s="59"/>
      <c r="D102" s="59"/>
      <c r="E102" s="105">
        <f>IFERROR(VLOOKUP($B102,[3]NUM11!$H$3:$O$147,2,FALSE),0)</f>
        <v>0</v>
      </c>
      <c r="F102" s="105">
        <f>IFERROR(VLOOKUP($B102,[3]NUM11!$H$3:$O$147,3,FALSE),0)</f>
        <v>0</v>
      </c>
      <c r="G102" s="105">
        <f>IFERROR(VLOOKUP($B102,[3]NUM11!$H$3:$O$147,4,FALSE),0)</f>
        <v>0</v>
      </c>
      <c r="H102" s="105">
        <f>IFERROR(VLOOKUP($B102,[3]NUM11!$H$3:$O$147,5,FALSE),0)</f>
        <v>0</v>
      </c>
      <c r="I102" s="105">
        <f>IFERROR(VLOOKUP($B102,[3]NUM11!$H$3:$O$147,6,FALSE),0)</f>
        <v>0</v>
      </c>
      <c r="J102" s="105">
        <f>IFERROR(VLOOKUP($B102,[3]NUM11!$H$3:$O$147,7,FALSE),0)</f>
        <v>0</v>
      </c>
      <c r="K102" s="87"/>
      <c r="L102" s="93"/>
      <c r="M102" s="93"/>
      <c r="N102" s="93"/>
      <c r="O102" s="93"/>
      <c r="Q102" s="15">
        <f t="shared" si="18"/>
        <v>0</v>
      </c>
    </row>
    <row r="103" spans="1:19" ht="15" thickBot="1" x14ac:dyDescent="0.25">
      <c r="A103" s="94" t="s">
        <v>134</v>
      </c>
      <c r="B103" s="184" t="s">
        <v>130</v>
      </c>
      <c r="C103" s="59"/>
      <c r="D103" s="59"/>
      <c r="E103" s="105">
        <f>IFERROR(VLOOKUP($B103,[3]NUM11!$H$3:$O$147,2,FALSE),0)</f>
        <v>0</v>
      </c>
      <c r="F103" s="105">
        <f>IFERROR(VLOOKUP($B103,[3]NUM11!$H$3:$O$147,3,FALSE),0)</f>
        <v>5</v>
      </c>
      <c r="G103" s="105">
        <f>IFERROR(VLOOKUP($B103,[3]NUM11!$H$3:$O$147,4,FALSE),0)</f>
        <v>77</v>
      </c>
      <c r="H103" s="105">
        <f>IFERROR(VLOOKUP($B103,[3]NUM11!$H$3:$O$147,5,FALSE),0)</f>
        <v>33</v>
      </c>
      <c r="I103" s="105">
        <f>IFERROR(VLOOKUP($B103,[3]NUM11!$H$3:$O$147,6,FALSE),0)</f>
        <v>5</v>
      </c>
      <c r="J103" s="105">
        <f>IFERROR(VLOOKUP($B103,[3]NUM11!$H$3:$O$147,7,FALSE),0)</f>
        <v>0</v>
      </c>
      <c r="K103" s="87"/>
      <c r="L103" s="93"/>
      <c r="M103" s="93"/>
      <c r="N103" s="93"/>
      <c r="O103" s="93"/>
      <c r="Q103" s="15">
        <f t="shared" si="18"/>
        <v>120</v>
      </c>
    </row>
    <row r="104" spans="1:19" ht="15" thickBot="1" x14ac:dyDescent="0.25">
      <c r="A104" s="94" t="s">
        <v>134</v>
      </c>
      <c r="B104" s="184" t="s">
        <v>131</v>
      </c>
      <c r="C104" s="59"/>
      <c r="D104" s="59"/>
      <c r="E104" s="105">
        <f>IFERROR(VLOOKUP($B104,[3]NUM11!$H$3:$O$147,2,FALSE),0)</f>
        <v>0</v>
      </c>
      <c r="F104" s="105">
        <f>IFERROR(VLOOKUP($B104,[3]NUM11!$H$3:$O$147,3,FALSE),0)</f>
        <v>0</v>
      </c>
      <c r="G104" s="105">
        <f>IFERROR(VLOOKUP($B104,[3]NUM11!$H$3:$O$147,4,FALSE),0)</f>
        <v>0</v>
      </c>
      <c r="H104" s="105">
        <f>IFERROR(VLOOKUP($B104,[3]NUM11!$H$3:$O$147,5,FALSE),0)</f>
        <v>12</v>
      </c>
      <c r="I104" s="105">
        <f>IFERROR(VLOOKUP($B104,[3]NUM11!$H$3:$O$147,6,FALSE),0)</f>
        <v>38</v>
      </c>
      <c r="J104" s="105">
        <f>IFERROR(VLOOKUP($B104,[3]NUM11!$H$3:$O$147,7,FALSE),0)</f>
        <v>10</v>
      </c>
      <c r="K104" s="87"/>
      <c r="L104" s="93"/>
      <c r="M104" s="93"/>
      <c r="N104" s="93"/>
      <c r="O104" s="93"/>
      <c r="Q104" s="15">
        <f t="shared" si="18"/>
        <v>60</v>
      </c>
    </row>
    <row r="105" spans="1:19" ht="15" thickBot="1" x14ac:dyDescent="0.25">
      <c r="A105" s="94" t="s">
        <v>134</v>
      </c>
      <c r="B105" s="184" t="s">
        <v>132</v>
      </c>
      <c r="C105" s="59"/>
      <c r="D105" s="59"/>
      <c r="E105" s="105">
        <f>IFERROR(VLOOKUP($B105,[3]NUM11!$H$3:$O$147,2,FALSE),0)</f>
        <v>31</v>
      </c>
      <c r="F105" s="105">
        <f>IFERROR(VLOOKUP($B105,[3]NUM11!$H$3:$O$147,3,FALSE),0)</f>
        <v>26</v>
      </c>
      <c r="G105" s="105">
        <f>IFERROR(VLOOKUP($B105,[3]NUM11!$H$3:$O$147,4,FALSE),0)</f>
        <v>51</v>
      </c>
      <c r="H105" s="105">
        <f>IFERROR(VLOOKUP($B105,[3]NUM11!$H$3:$O$147,5,FALSE),0)</f>
        <v>46</v>
      </c>
      <c r="I105" s="105">
        <f>IFERROR(VLOOKUP($B105,[3]NUM11!$H$3:$O$147,6,FALSE),0)</f>
        <v>23</v>
      </c>
      <c r="J105" s="105">
        <f>IFERROR(VLOOKUP($B105,[3]NUM11!$H$3:$O$147,7,FALSE),0)</f>
        <v>22</v>
      </c>
      <c r="K105" s="87"/>
      <c r="L105" s="93"/>
      <c r="M105" s="93"/>
      <c r="N105" s="93"/>
      <c r="O105" s="93"/>
      <c r="Q105" s="15">
        <f t="shared" si="18"/>
        <v>199</v>
      </c>
    </row>
    <row r="106" spans="1:19" ht="15" thickBot="1" x14ac:dyDescent="0.25">
      <c r="A106" s="94" t="s">
        <v>134</v>
      </c>
      <c r="B106" s="184" t="s">
        <v>133</v>
      </c>
      <c r="C106" s="59"/>
      <c r="D106" s="59"/>
      <c r="E106" s="105">
        <f>IFERROR(VLOOKUP($B106,[3]NUM11!$H$3:$O$147,2,FALSE),0)</f>
        <v>0</v>
      </c>
      <c r="F106" s="105">
        <f>IFERROR(VLOOKUP($B106,[3]NUM11!$H$3:$O$147,3,FALSE),0)</f>
        <v>13</v>
      </c>
      <c r="G106" s="105">
        <f>IFERROR(VLOOKUP($B106,[3]NUM11!$H$3:$O$147,4,FALSE),0)</f>
        <v>16</v>
      </c>
      <c r="H106" s="105">
        <f>IFERROR(VLOOKUP($B106,[3]NUM11!$H$3:$O$147,5,FALSE),0)</f>
        <v>19</v>
      </c>
      <c r="I106" s="105">
        <f>IFERROR(VLOOKUP($B106,[3]NUM11!$H$3:$O$147,6,FALSE),0)</f>
        <v>14</v>
      </c>
      <c r="J106" s="105">
        <f>IFERROR(VLOOKUP($B106,[3]NUM11!$H$3:$O$147,7,FALSE),0)</f>
        <v>12</v>
      </c>
      <c r="K106" s="87"/>
      <c r="L106" s="93"/>
      <c r="M106" s="93"/>
      <c r="N106" s="93"/>
      <c r="O106" s="93"/>
      <c r="Q106" s="15">
        <f t="shared" si="18"/>
        <v>74</v>
      </c>
    </row>
    <row r="107" spans="1:19" ht="15" thickBot="1" x14ac:dyDescent="0.25">
      <c r="A107" s="94" t="s">
        <v>134</v>
      </c>
      <c r="B107" s="184" t="s">
        <v>347</v>
      </c>
      <c r="C107" s="59"/>
      <c r="D107" s="59"/>
      <c r="E107" s="105">
        <f>IFERROR(VLOOKUP($B107,[3]NUM11!$H$3:$O$147,2,FALSE),0)</f>
        <v>22</v>
      </c>
      <c r="F107" s="105">
        <f>IFERROR(VLOOKUP($B107,[3]NUM11!$H$3:$O$147,3,FALSE),0)</f>
        <v>24</v>
      </c>
      <c r="G107" s="105">
        <f>IFERROR(VLOOKUP($B107,[3]NUM11!$H$3:$O$147,4,FALSE),0)</f>
        <v>32</v>
      </c>
      <c r="H107" s="105">
        <f>IFERROR(VLOOKUP($B107,[3]NUM11!$H$3:$O$147,5,FALSE),0)</f>
        <v>37</v>
      </c>
      <c r="I107" s="105">
        <f>IFERROR(VLOOKUP($B107,[3]NUM11!$H$3:$O$147,6,FALSE),0)</f>
        <v>33</v>
      </c>
      <c r="J107" s="105">
        <f>IFERROR(VLOOKUP($B107,[3]NUM11!$H$3:$O$147,7,FALSE),0)</f>
        <v>20</v>
      </c>
      <c r="K107" s="87"/>
      <c r="L107" s="93"/>
      <c r="M107" s="93"/>
      <c r="N107" s="93"/>
      <c r="O107" s="93"/>
      <c r="Q107" s="15">
        <f t="shared" si="18"/>
        <v>168</v>
      </c>
    </row>
    <row r="108" spans="1:19" s="61" customFormat="1" ht="15" thickBot="1" x14ac:dyDescent="0.25">
      <c r="A108" s="351" t="s">
        <v>181</v>
      </c>
      <c r="B108" s="352"/>
      <c r="C108" s="276">
        <f>+D108/Metas!Q72</f>
        <v>1.0213146519600538</v>
      </c>
      <c r="D108" s="17">
        <f>+Q108/R108</f>
        <v>0.12255410481130388</v>
      </c>
      <c r="E108" s="74">
        <f>SUM(E91:E107)</f>
        <v>452</v>
      </c>
      <c r="F108" s="74">
        <f t="shared" ref="F108:P108" si="19">SUM(F91:F107)</f>
        <v>401</v>
      </c>
      <c r="G108" s="74">
        <f t="shared" si="19"/>
        <v>686</v>
      </c>
      <c r="H108" s="74">
        <f>SUM(H91:H107)</f>
        <v>546</v>
      </c>
      <c r="I108" s="74">
        <f>SUM(I91:I107)</f>
        <v>654</v>
      </c>
      <c r="J108" s="74">
        <f>SUM(J91:J107)</f>
        <v>687</v>
      </c>
      <c r="K108" s="74">
        <f t="shared" si="19"/>
        <v>0</v>
      </c>
      <c r="L108" s="74">
        <f t="shared" si="19"/>
        <v>0</v>
      </c>
      <c r="M108" s="74">
        <f t="shared" si="19"/>
        <v>0</v>
      </c>
      <c r="N108" s="74">
        <f t="shared" si="19"/>
        <v>0</v>
      </c>
      <c r="O108" s="74">
        <f t="shared" si="19"/>
        <v>0</v>
      </c>
      <c r="P108" s="74">
        <f t="shared" si="19"/>
        <v>0</v>
      </c>
      <c r="Q108" s="74">
        <f>SUM(Q91:Q107)</f>
        <v>3426</v>
      </c>
      <c r="R108" s="410">
        <v>27955</v>
      </c>
      <c r="S108" s="411"/>
    </row>
    <row r="109" spans="1:19" ht="15" thickBot="1" x14ac:dyDescent="0.25">
      <c r="A109" s="94" t="s">
        <v>147</v>
      </c>
      <c r="B109" s="184" t="s">
        <v>135</v>
      </c>
      <c r="C109" s="59"/>
      <c r="D109" s="59"/>
      <c r="E109" s="105">
        <f>IFERROR(VLOOKUP($B109,[3]NUM11!$H$3:$O$147,2,FALSE),0)</f>
        <v>0</v>
      </c>
      <c r="F109" s="105">
        <f>IFERROR(VLOOKUP($B109,[3]NUM11!$H$3:$O$147,3,FALSE),0)</f>
        <v>0</v>
      </c>
      <c r="G109" s="105">
        <f>IFERROR(VLOOKUP($B109,[3]NUM11!$H$3:$O$147,4,FALSE),0)</f>
        <v>0</v>
      </c>
      <c r="H109" s="105">
        <f>IFERROR(VLOOKUP($B109,[3]NUM11!$H$3:$O$147,5,FALSE),0)</f>
        <v>0</v>
      </c>
      <c r="I109" s="105">
        <f>IFERROR(VLOOKUP($B109,[3]NUM11!$H$3:$O$147,6,FALSE),0)</f>
        <v>0</v>
      </c>
      <c r="J109" s="105">
        <f>IFERROR(VLOOKUP($B109,[3]NUM11!$H$3:$O$147,7,FALSE),0)</f>
        <v>0</v>
      </c>
      <c r="K109" s="87"/>
      <c r="L109" s="93"/>
      <c r="M109" s="93"/>
      <c r="N109" s="93"/>
      <c r="O109" s="93"/>
      <c r="P109" s="93"/>
      <c r="Q109" s="15">
        <f t="shared" ref="Q109:Q120" si="20">SUM(E109:P109)</f>
        <v>0</v>
      </c>
    </row>
    <row r="110" spans="1:19" ht="15" thickBot="1" x14ac:dyDescent="0.25">
      <c r="A110" s="94" t="s">
        <v>147</v>
      </c>
      <c r="B110" s="184" t="s">
        <v>136</v>
      </c>
      <c r="C110" s="59"/>
      <c r="D110" s="59"/>
      <c r="E110" s="105">
        <f>IFERROR(VLOOKUP($B110,[3]NUM11!$H$3:$O$147,2,FALSE),0)</f>
        <v>0</v>
      </c>
      <c r="F110" s="105">
        <f>IFERROR(VLOOKUP($B110,[3]NUM11!$H$3:$O$147,3,FALSE),0)</f>
        <v>0</v>
      </c>
      <c r="G110" s="105">
        <f>IFERROR(VLOOKUP($B110,[3]NUM11!$H$3:$O$147,4,FALSE),0)</f>
        <v>0</v>
      </c>
      <c r="H110" s="105">
        <f>IFERROR(VLOOKUP($B110,[3]NUM11!$H$3:$O$147,5,FALSE),0)</f>
        <v>0</v>
      </c>
      <c r="I110" s="105">
        <f>IFERROR(VLOOKUP($B110,[3]NUM11!$H$3:$O$147,6,FALSE),0)</f>
        <v>0</v>
      </c>
      <c r="J110" s="105">
        <f>IFERROR(VLOOKUP($B110,[3]NUM11!$H$3:$O$147,7,FALSE),0)</f>
        <v>0</v>
      </c>
      <c r="K110" s="87"/>
      <c r="L110" s="93"/>
      <c r="M110" s="93"/>
      <c r="N110" s="93"/>
      <c r="O110" s="93"/>
      <c r="P110" s="93"/>
      <c r="Q110" s="15">
        <f t="shared" si="20"/>
        <v>0</v>
      </c>
    </row>
    <row r="111" spans="1:19" ht="15" thickBot="1" x14ac:dyDescent="0.25">
      <c r="A111" s="94" t="s">
        <v>147</v>
      </c>
      <c r="B111" s="184" t="s">
        <v>137</v>
      </c>
      <c r="C111" s="59"/>
      <c r="D111" s="59"/>
      <c r="E111" s="105">
        <f>IFERROR(VLOOKUP($B111,[3]NUM11!$H$3:$O$147,2,FALSE),0)</f>
        <v>0</v>
      </c>
      <c r="F111" s="105">
        <f>IFERROR(VLOOKUP($B111,[3]NUM11!$H$3:$O$147,3,FALSE),0)</f>
        <v>0</v>
      </c>
      <c r="G111" s="105">
        <f>IFERROR(VLOOKUP($B111,[3]NUM11!$H$3:$O$147,4,FALSE),0)</f>
        <v>11</v>
      </c>
      <c r="H111" s="105">
        <f>IFERROR(VLOOKUP($B111,[3]NUM11!$H$3:$O$147,5,FALSE),0)</f>
        <v>7</v>
      </c>
      <c r="I111" s="105">
        <f>IFERROR(VLOOKUP($B111,[3]NUM11!$H$3:$O$147,6,FALSE),0)</f>
        <v>19</v>
      </c>
      <c r="J111" s="105">
        <f>IFERROR(VLOOKUP($B111,[3]NUM11!$H$3:$O$147,7,FALSE),0)</f>
        <v>0</v>
      </c>
      <c r="K111" s="87"/>
      <c r="L111" s="93"/>
      <c r="M111" s="93"/>
      <c r="N111" s="93"/>
      <c r="O111" s="93"/>
      <c r="P111" s="93"/>
      <c r="Q111" s="15">
        <f t="shared" si="20"/>
        <v>37</v>
      </c>
    </row>
    <row r="112" spans="1:19" ht="15" thickBot="1" x14ac:dyDescent="0.25">
      <c r="A112" s="94" t="s">
        <v>147</v>
      </c>
      <c r="B112" s="184" t="s">
        <v>138</v>
      </c>
      <c r="C112" s="59"/>
      <c r="D112" s="59"/>
      <c r="E112" s="105">
        <f>IFERROR(VLOOKUP($B112,[3]NUM11!$H$3:$O$147,2,FALSE),0)</f>
        <v>0</v>
      </c>
      <c r="F112" s="105">
        <f>IFERROR(VLOOKUP($B112,[3]NUM11!$H$3:$O$147,3,FALSE),0)</f>
        <v>0</v>
      </c>
      <c r="G112" s="105">
        <f>IFERROR(VLOOKUP($B112,[3]NUM11!$H$3:$O$147,4,FALSE),0)</f>
        <v>0</v>
      </c>
      <c r="H112" s="105">
        <f>IFERROR(VLOOKUP($B112,[3]NUM11!$H$3:$O$147,5,FALSE),0)</f>
        <v>0</v>
      </c>
      <c r="I112" s="105">
        <f>IFERROR(VLOOKUP($B112,[3]NUM11!$H$3:$O$147,6,FALSE),0)</f>
        <v>0</v>
      </c>
      <c r="J112" s="105">
        <f>IFERROR(VLOOKUP($B112,[3]NUM11!$H$3:$O$147,7,FALSE),0)</f>
        <v>17</v>
      </c>
      <c r="K112" s="87"/>
      <c r="L112" s="93"/>
      <c r="M112" s="93"/>
      <c r="N112" s="93"/>
      <c r="O112" s="93"/>
      <c r="P112" s="93"/>
      <c r="Q112" s="15">
        <f t="shared" si="20"/>
        <v>17</v>
      </c>
    </row>
    <row r="113" spans="1:19" ht="15" thickBot="1" x14ac:dyDescent="0.25">
      <c r="A113" s="94" t="s">
        <v>147</v>
      </c>
      <c r="B113" s="184" t="s">
        <v>139</v>
      </c>
      <c r="C113" s="59"/>
      <c r="D113" s="59"/>
      <c r="E113" s="105">
        <f>IFERROR(VLOOKUP($B113,[3]NUM11!$H$3:$O$147,2,FALSE),0)</f>
        <v>0</v>
      </c>
      <c r="F113" s="105">
        <f>IFERROR(VLOOKUP($B113,[3]NUM11!$H$3:$O$147,3,FALSE),0)</f>
        <v>0</v>
      </c>
      <c r="G113" s="105">
        <f>IFERROR(VLOOKUP($B113,[3]NUM11!$H$3:$O$147,4,FALSE),0)</f>
        <v>0</v>
      </c>
      <c r="H113" s="105">
        <f>IFERROR(VLOOKUP($B113,[3]NUM11!$H$3:$O$147,5,FALSE),0)</f>
        <v>35</v>
      </c>
      <c r="I113" s="105">
        <f>IFERROR(VLOOKUP($B113,[3]NUM11!$H$3:$O$147,6,FALSE),0)</f>
        <v>36</v>
      </c>
      <c r="J113" s="105">
        <f>IFERROR(VLOOKUP($B113,[3]NUM11!$H$3:$O$147,7,FALSE),0)</f>
        <v>0</v>
      </c>
      <c r="K113" s="87"/>
      <c r="L113" s="93"/>
      <c r="M113" s="93"/>
      <c r="N113" s="93"/>
      <c r="O113" s="93"/>
      <c r="P113" s="93"/>
      <c r="Q113" s="15">
        <f t="shared" si="20"/>
        <v>71</v>
      </c>
    </row>
    <row r="114" spans="1:19" ht="15" thickBot="1" x14ac:dyDescent="0.25">
      <c r="A114" s="94" t="s">
        <v>147</v>
      </c>
      <c r="B114" s="184" t="s">
        <v>140</v>
      </c>
      <c r="C114" s="59"/>
      <c r="D114" s="59"/>
      <c r="E114" s="105">
        <f>IFERROR(VLOOKUP($B114,[3]NUM11!$H$3:$O$147,2,FALSE),0)</f>
        <v>18</v>
      </c>
      <c r="F114" s="105">
        <f>IFERROR(VLOOKUP($B114,[3]NUM11!$H$3:$O$147,3,FALSE),0)</f>
        <v>0</v>
      </c>
      <c r="G114" s="105">
        <f>IFERROR(VLOOKUP($B114,[3]NUM11!$H$3:$O$147,4,FALSE),0)</f>
        <v>0</v>
      </c>
      <c r="H114" s="105">
        <f>IFERROR(VLOOKUP($B114,[3]NUM11!$H$3:$O$147,5,FALSE),0)</f>
        <v>0</v>
      </c>
      <c r="I114" s="105">
        <f>IFERROR(VLOOKUP($B114,[3]NUM11!$H$3:$O$147,6,FALSE),0)</f>
        <v>0</v>
      </c>
      <c r="J114" s="105">
        <f>IFERROR(VLOOKUP($B114,[3]NUM11!$H$3:$O$147,7,FALSE),0)</f>
        <v>0</v>
      </c>
      <c r="K114" s="87"/>
      <c r="L114" s="93"/>
      <c r="M114" s="93"/>
      <c r="N114" s="93"/>
      <c r="O114" s="93"/>
      <c r="P114" s="93"/>
      <c r="Q114" s="15">
        <f t="shared" si="20"/>
        <v>18</v>
      </c>
    </row>
    <row r="115" spans="1:19" ht="15" thickBot="1" x14ac:dyDescent="0.25">
      <c r="A115" s="94" t="s">
        <v>147</v>
      </c>
      <c r="B115" s="184" t="s">
        <v>141</v>
      </c>
      <c r="C115" s="59"/>
      <c r="D115" s="59"/>
      <c r="E115" s="105">
        <f>IFERROR(VLOOKUP($B115,[3]NUM11!$H$3:$O$147,2,FALSE),0)</f>
        <v>0</v>
      </c>
      <c r="F115" s="105">
        <f>IFERROR(VLOOKUP($B115,[3]NUM11!$H$3:$O$147,3,FALSE),0)</f>
        <v>0</v>
      </c>
      <c r="G115" s="105">
        <f>IFERROR(VLOOKUP($B115,[3]NUM11!$H$3:$O$147,4,FALSE),0)</f>
        <v>0</v>
      </c>
      <c r="H115" s="105">
        <f>IFERROR(VLOOKUP($B115,[3]NUM11!$H$3:$O$147,5,FALSE),0)</f>
        <v>0</v>
      </c>
      <c r="I115" s="105">
        <f>IFERROR(VLOOKUP($B115,[3]NUM11!$H$3:$O$147,6,FALSE),0)</f>
        <v>0</v>
      </c>
      <c r="J115" s="105">
        <f>IFERROR(VLOOKUP($B115,[3]NUM11!$H$3:$O$147,7,FALSE),0)</f>
        <v>0</v>
      </c>
      <c r="K115" s="87"/>
      <c r="L115" s="93"/>
      <c r="M115" s="93"/>
      <c r="N115" s="93"/>
      <c r="O115" s="93"/>
      <c r="P115" s="93"/>
      <c r="Q115" s="15">
        <f t="shared" si="20"/>
        <v>0</v>
      </c>
    </row>
    <row r="116" spans="1:19" ht="15" thickBot="1" x14ac:dyDescent="0.25">
      <c r="A116" s="94" t="s">
        <v>147</v>
      </c>
      <c r="B116" s="184" t="s">
        <v>142</v>
      </c>
      <c r="C116" s="59"/>
      <c r="D116" s="59"/>
      <c r="E116" s="105">
        <f>IFERROR(VLOOKUP($B116,[3]NUM11!$H$3:$O$147,2,FALSE),0)</f>
        <v>0</v>
      </c>
      <c r="F116" s="105">
        <f>IFERROR(VLOOKUP($B116,[3]NUM11!$H$3:$O$147,3,FALSE),0)</f>
        <v>0</v>
      </c>
      <c r="G116" s="105">
        <f>IFERROR(VLOOKUP($B116,[3]NUM11!$H$3:$O$147,4,FALSE),0)</f>
        <v>0</v>
      </c>
      <c r="H116" s="105">
        <f>IFERROR(VLOOKUP($B116,[3]NUM11!$H$3:$O$147,5,FALSE),0)</f>
        <v>0</v>
      </c>
      <c r="I116" s="105">
        <f>IFERROR(VLOOKUP($B116,[3]NUM11!$H$3:$O$147,6,FALSE),0)</f>
        <v>0</v>
      </c>
      <c r="J116" s="105">
        <f>IFERROR(VLOOKUP($B116,[3]NUM11!$H$3:$O$147,7,FALSE),0)</f>
        <v>48</v>
      </c>
      <c r="K116" s="87"/>
      <c r="L116" s="93"/>
      <c r="M116" s="93"/>
      <c r="N116" s="93"/>
      <c r="O116" s="93"/>
      <c r="P116" s="93"/>
      <c r="Q116" s="15">
        <f t="shared" si="20"/>
        <v>48</v>
      </c>
    </row>
    <row r="117" spans="1:19" ht="15" thickBot="1" x14ac:dyDescent="0.25">
      <c r="A117" s="94" t="s">
        <v>147</v>
      </c>
      <c r="B117" s="184" t="s">
        <v>143</v>
      </c>
      <c r="C117" s="59"/>
      <c r="D117" s="59"/>
      <c r="E117" s="105">
        <f>IFERROR(VLOOKUP($B117,[3]NUM11!$H$3:$O$147,2,FALSE),0)</f>
        <v>0</v>
      </c>
      <c r="F117" s="105">
        <f>IFERROR(VLOOKUP($B117,[3]NUM11!$H$3:$O$147,3,FALSE),0)</f>
        <v>20</v>
      </c>
      <c r="G117" s="105">
        <f>IFERROR(VLOOKUP($B117,[3]NUM11!$H$3:$O$147,4,FALSE),0)</f>
        <v>21</v>
      </c>
      <c r="H117" s="105">
        <f>IFERROR(VLOOKUP($B117,[3]NUM11!$H$3:$O$147,5,FALSE),0)</f>
        <v>0</v>
      </c>
      <c r="I117" s="105">
        <f>IFERROR(VLOOKUP($B117,[3]NUM11!$H$3:$O$147,6,FALSE),0)</f>
        <v>0</v>
      </c>
      <c r="J117" s="105">
        <f>IFERROR(VLOOKUP($B117,[3]NUM11!$H$3:$O$147,7,FALSE),0)</f>
        <v>0</v>
      </c>
      <c r="K117" s="87"/>
      <c r="L117" s="93"/>
      <c r="M117" s="93"/>
      <c r="N117" s="93"/>
      <c r="O117" s="93"/>
      <c r="P117" s="93"/>
      <c r="Q117" s="15">
        <f t="shared" si="20"/>
        <v>41</v>
      </c>
    </row>
    <row r="118" spans="1:19" ht="15" thickBot="1" x14ac:dyDescent="0.25">
      <c r="A118" s="94" t="s">
        <v>147</v>
      </c>
      <c r="B118" s="184" t="s">
        <v>144</v>
      </c>
      <c r="C118" s="59"/>
      <c r="D118" s="59"/>
      <c r="E118" s="105">
        <f>IFERROR(VLOOKUP($B118,[3]NUM11!$H$3:$O$147,2,FALSE),0)</f>
        <v>26</v>
      </c>
      <c r="F118" s="105">
        <f>IFERROR(VLOOKUP($B118,[3]NUM11!$H$3:$O$147,3,FALSE),0)</f>
        <v>0</v>
      </c>
      <c r="G118" s="105">
        <f>IFERROR(VLOOKUP($B118,[3]NUM11!$H$3:$O$147,4,FALSE),0)</f>
        <v>3</v>
      </c>
      <c r="H118" s="105">
        <f>IFERROR(VLOOKUP($B118,[3]NUM11!$H$3:$O$147,5,FALSE),0)</f>
        <v>0</v>
      </c>
      <c r="I118" s="105">
        <f>IFERROR(VLOOKUP($B118,[3]NUM11!$H$3:$O$147,6,FALSE),0)</f>
        <v>0</v>
      </c>
      <c r="J118" s="105">
        <f>IFERROR(VLOOKUP($B118,[3]NUM11!$H$3:$O$147,7,FALSE),0)</f>
        <v>0</v>
      </c>
      <c r="K118" s="87"/>
      <c r="L118" s="93"/>
      <c r="M118" s="93"/>
      <c r="N118" s="93"/>
      <c r="O118" s="93"/>
      <c r="P118" s="93"/>
      <c r="Q118" s="15">
        <f t="shared" si="20"/>
        <v>29</v>
      </c>
    </row>
    <row r="119" spans="1:19" ht="15" thickBot="1" x14ac:dyDescent="0.25">
      <c r="A119" s="94" t="s">
        <v>147</v>
      </c>
      <c r="B119" s="184" t="s">
        <v>145</v>
      </c>
      <c r="C119" s="59"/>
      <c r="D119" s="59"/>
      <c r="E119" s="105">
        <f>IFERROR(VLOOKUP($B119,[3]NUM11!$H$3:$O$147,2,FALSE),0)</f>
        <v>11</v>
      </c>
      <c r="F119" s="105">
        <f>IFERROR(VLOOKUP($B119,[3]NUM11!$H$3:$O$147,3,FALSE),0)</f>
        <v>3</v>
      </c>
      <c r="G119" s="105">
        <f>IFERROR(VLOOKUP($B119,[3]NUM11!$H$3:$O$147,4,FALSE),0)</f>
        <v>0</v>
      </c>
      <c r="H119" s="105">
        <f>IFERROR(VLOOKUP($B119,[3]NUM11!$H$3:$O$147,5,FALSE),0)</f>
        <v>0</v>
      </c>
      <c r="I119" s="105">
        <f>IFERROR(VLOOKUP($B119,[3]NUM11!$H$3:$O$147,6,FALSE),0)</f>
        <v>0</v>
      </c>
      <c r="J119" s="105">
        <f>IFERROR(VLOOKUP($B119,[3]NUM11!$H$3:$O$147,7,FALSE),0)</f>
        <v>0</v>
      </c>
      <c r="K119" s="87"/>
      <c r="L119" s="93"/>
      <c r="M119" s="93"/>
      <c r="N119" s="93"/>
      <c r="O119" s="93"/>
      <c r="P119" s="93"/>
      <c r="Q119" s="15">
        <f t="shared" si="20"/>
        <v>14</v>
      </c>
    </row>
    <row r="120" spans="1:19" ht="15" thickBot="1" x14ac:dyDescent="0.25">
      <c r="A120" s="94" t="s">
        <v>147</v>
      </c>
      <c r="B120" s="184" t="s">
        <v>146</v>
      </c>
      <c r="C120" s="59"/>
      <c r="D120" s="59"/>
      <c r="E120" s="105">
        <f>IFERROR(VLOOKUP($B120,[3]NUM11!$H$3:$O$147,2,FALSE),0)</f>
        <v>0</v>
      </c>
      <c r="F120" s="105">
        <f>IFERROR(VLOOKUP($B120,[3]NUM11!$H$3:$O$147,3,FALSE),0)</f>
        <v>0</v>
      </c>
      <c r="G120" s="105">
        <f>IFERROR(VLOOKUP($B120,[3]NUM11!$H$3:$O$147,4,FALSE),0)</f>
        <v>0</v>
      </c>
      <c r="H120" s="105">
        <f>IFERROR(VLOOKUP($B120,[3]NUM11!$H$3:$O$147,5,FALSE),0)</f>
        <v>0</v>
      </c>
      <c r="I120" s="105">
        <f>IFERROR(VLOOKUP($B120,[3]NUM11!$H$3:$O$147,6,FALSE),0)</f>
        <v>0</v>
      </c>
      <c r="J120" s="105">
        <f>IFERROR(VLOOKUP($B120,[3]NUM11!$H$3:$O$147,7,FALSE),0)</f>
        <v>0</v>
      </c>
      <c r="K120" s="87"/>
      <c r="L120" s="93"/>
      <c r="M120" s="93"/>
      <c r="N120" s="93"/>
      <c r="O120" s="93"/>
      <c r="P120" s="93"/>
      <c r="Q120" s="15">
        <f t="shared" si="20"/>
        <v>0</v>
      </c>
    </row>
    <row r="121" spans="1:19" s="61" customFormat="1" ht="15" thickBot="1" x14ac:dyDescent="0.25">
      <c r="A121" s="351" t="s">
        <v>182</v>
      </c>
      <c r="B121" s="352"/>
      <c r="C121" s="276">
        <f>+D121/Metas!Q66</f>
        <v>1.8032786885245902</v>
      </c>
      <c r="D121" s="17">
        <f>+Q121/R121</f>
        <v>0.21670606776989756</v>
      </c>
      <c r="E121" s="74">
        <f>SUM(E109:E120)</f>
        <v>55</v>
      </c>
      <c r="F121" s="74">
        <f t="shared" ref="F121:P121" si="21">SUM(F109:F120)</f>
        <v>23</v>
      </c>
      <c r="G121" s="74">
        <f t="shared" si="21"/>
        <v>35</v>
      </c>
      <c r="H121" s="74">
        <f t="shared" si="21"/>
        <v>42</v>
      </c>
      <c r="I121" s="74">
        <f t="shared" ref="I121:J121" si="22">SUM(I109:I120)</f>
        <v>55</v>
      </c>
      <c r="J121" s="74">
        <f t="shared" si="22"/>
        <v>65</v>
      </c>
      <c r="K121" s="74">
        <f t="shared" si="21"/>
        <v>0</v>
      </c>
      <c r="L121" s="74">
        <f t="shared" si="21"/>
        <v>0</v>
      </c>
      <c r="M121" s="74">
        <f t="shared" si="21"/>
        <v>0</v>
      </c>
      <c r="N121" s="74">
        <f t="shared" si="21"/>
        <v>0</v>
      </c>
      <c r="O121" s="74">
        <f t="shared" si="21"/>
        <v>0</v>
      </c>
      <c r="P121" s="74">
        <f t="shared" si="21"/>
        <v>0</v>
      </c>
      <c r="Q121" s="74">
        <f>SUM(Q109:Q120)</f>
        <v>275</v>
      </c>
      <c r="R121" s="410">
        <v>1269</v>
      </c>
      <c r="S121" s="411"/>
    </row>
    <row r="122" spans="1:19" ht="15" thickBot="1" x14ac:dyDescent="0.25">
      <c r="A122" s="94" t="s">
        <v>161</v>
      </c>
      <c r="B122" s="184" t="s">
        <v>148</v>
      </c>
      <c r="C122" s="59"/>
      <c r="D122" s="59"/>
      <c r="E122" s="105">
        <f>IFERROR(VLOOKUP($B122,[3]NUM11!$H$3:$O$147,2,FALSE),0)</f>
        <v>22</v>
      </c>
      <c r="F122" s="105">
        <f>IFERROR(VLOOKUP($B122,[3]NUM11!$H$3:$O$147,3,FALSE),0)</f>
        <v>50</v>
      </c>
      <c r="G122" s="105">
        <f>IFERROR(VLOOKUP($B122,[3]NUM11!$H$3:$O$147,4,FALSE),0)</f>
        <v>75</v>
      </c>
      <c r="H122" s="105">
        <f>IFERROR(VLOOKUP($B122,[3]NUM11!$H$3:$O$147,5,FALSE),0)</f>
        <v>34</v>
      </c>
      <c r="I122" s="105">
        <f>IFERROR(VLOOKUP($B122,[3]NUM11!$H$3:$O$147,6,FALSE),0)</f>
        <v>77</v>
      </c>
      <c r="J122" s="105">
        <f>IFERROR(VLOOKUP($B122,[3]NUM11!$H$3:$O$147,7,FALSE),0)</f>
        <v>137</v>
      </c>
      <c r="K122" s="87"/>
      <c r="L122" s="93"/>
      <c r="M122" s="93"/>
      <c r="N122" s="93"/>
      <c r="O122" s="93"/>
      <c r="P122" s="93"/>
      <c r="Q122" s="15">
        <f t="shared" ref="Q122:Q134" si="23">SUM(E122:P122)</f>
        <v>395</v>
      </c>
    </row>
    <row r="123" spans="1:19" ht="15" thickBot="1" x14ac:dyDescent="0.25">
      <c r="A123" s="94" t="s">
        <v>161</v>
      </c>
      <c r="B123" s="184" t="s">
        <v>149</v>
      </c>
      <c r="C123" s="59"/>
      <c r="D123" s="59"/>
      <c r="E123" s="105">
        <f>IFERROR(VLOOKUP($B123,[3]NUM11!$H$3:$O$147,2,FALSE),0)</f>
        <v>12</v>
      </c>
      <c r="F123" s="105">
        <f>IFERROR(VLOOKUP($B123,[3]NUM11!$H$3:$O$147,3,FALSE),0)</f>
        <v>14</v>
      </c>
      <c r="G123" s="105">
        <f>IFERROR(VLOOKUP($B123,[3]NUM11!$H$3:$O$147,4,FALSE),0)</f>
        <v>95</v>
      </c>
      <c r="H123" s="105">
        <f>IFERROR(VLOOKUP($B123,[3]NUM11!$H$3:$O$147,5,FALSE),0)</f>
        <v>6</v>
      </c>
      <c r="I123" s="105">
        <f>IFERROR(VLOOKUP($B123,[3]NUM11!$H$3:$O$147,6,FALSE),0)</f>
        <v>22</v>
      </c>
      <c r="J123" s="105">
        <f>IFERROR(VLOOKUP($B123,[3]NUM11!$H$3:$O$147,7,FALSE),0)</f>
        <v>51</v>
      </c>
      <c r="K123" s="87"/>
      <c r="L123" s="93"/>
      <c r="M123" s="93"/>
      <c r="N123" s="93"/>
      <c r="O123" s="93"/>
      <c r="P123" s="93"/>
      <c r="Q123" s="15">
        <f t="shared" si="23"/>
        <v>200</v>
      </c>
    </row>
    <row r="124" spans="1:19" ht="15" thickBot="1" x14ac:dyDescent="0.25">
      <c r="A124" s="94" t="s">
        <v>161</v>
      </c>
      <c r="B124" s="184" t="s">
        <v>150</v>
      </c>
      <c r="C124" s="59"/>
      <c r="D124" s="59"/>
      <c r="E124" s="105">
        <f>IFERROR(VLOOKUP($B124,[3]NUM11!$H$3:$O$147,2,FALSE),0)</f>
        <v>0</v>
      </c>
      <c r="F124" s="105">
        <f>IFERROR(VLOOKUP($B124,[3]NUM11!$H$3:$O$147,3,FALSE),0)</f>
        <v>0</v>
      </c>
      <c r="G124" s="105">
        <f>IFERROR(VLOOKUP($B124,[3]NUM11!$H$3:$O$147,4,FALSE),0)</f>
        <v>8</v>
      </c>
      <c r="H124" s="105">
        <f>IFERROR(VLOOKUP($B124,[3]NUM11!$H$3:$O$147,5,FALSE),0)</f>
        <v>6</v>
      </c>
      <c r="I124" s="105">
        <f>IFERROR(VLOOKUP($B124,[3]NUM11!$H$3:$O$147,6,FALSE),0)</f>
        <v>15</v>
      </c>
      <c r="J124" s="105">
        <f>IFERROR(VLOOKUP($B124,[3]NUM11!$H$3:$O$147,7,FALSE),0)</f>
        <v>31</v>
      </c>
      <c r="K124" s="87"/>
      <c r="L124" s="93"/>
      <c r="M124" s="93"/>
      <c r="N124" s="93"/>
      <c r="O124" s="93"/>
      <c r="P124" s="93"/>
      <c r="Q124" s="15">
        <f t="shared" si="23"/>
        <v>60</v>
      </c>
    </row>
    <row r="125" spans="1:19" ht="15" thickBot="1" x14ac:dyDescent="0.25">
      <c r="A125" s="94" t="s">
        <v>161</v>
      </c>
      <c r="B125" s="184" t="s">
        <v>151</v>
      </c>
      <c r="C125" s="59"/>
      <c r="D125" s="59"/>
      <c r="E125" s="105">
        <f>IFERROR(VLOOKUP($B125,[3]NUM11!$H$3:$O$147,2,FALSE),0)</f>
        <v>93</v>
      </c>
      <c r="F125" s="105">
        <f>IFERROR(VLOOKUP($B125,[3]NUM11!$H$3:$O$147,3,FALSE),0)</f>
        <v>34</v>
      </c>
      <c r="G125" s="105">
        <f>IFERROR(VLOOKUP($B125,[3]NUM11!$H$3:$O$147,4,FALSE),0)</f>
        <v>66</v>
      </c>
      <c r="H125" s="105">
        <f>IFERROR(VLOOKUP($B125,[3]NUM11!$H$3:$O$147,5,FALSE),0)</f>
        <v>86</v>
      </c>
      <c r="I125" s="105">
        <f>IFERROR(VLOOKUP($B125,[3]NUM11!$H$3:$O$147,6,FALSE),0)</f>
        <v>86</v>
      </c>
      <c r="J125" s="105">
        <f>IFERROR(VLOOKUP($B125,[3]NUM11!$H$3:$O$147,7,FALSE),0)</f>
        <v>33</v>
      </c>
      <c r="K125" s="87"/>
      <c r="L125" s="93"/>
      <c r="M125" s="93"/>
      <c r="N125" s="93"/>
      <c r="O125" s="93"/>
      <c r="P125" s="93"/>
      <c r="Q125" s="15">
        <f t="shared" si="23"/>
        <v>398</v>
      </c>
    </row>
    <row r="126" spans="1:19" ht="15" thickBot="1" x14ac:dyDescent="0.25">
      <c r="A126" s="94" t="s">
        <v>161</v>
      </c>
      <c r="B126" s="184" t="s">
        <v>152</v>
      </c>
      <c r="C126" s="59"/>
      <c r="D126" s="59"/>
      <c r="E126" s="105">
        <f>IFERROR(VLOOKUP($B126,[3]NUM11!$H$3:$O$147,2,FALSE),0)</f>
        <v>0</v>
      </c>
      <c r="F126" s="105">
        <f>IFERROR(VLOOKUP($B126,[3]NUM11!$H$3:$O$147,3,FALSE),0)</f>
        <v>0</v>
      </c>
      <c r="G126" s="105">
        <f>IFERROR(VLOOKUP($B126,[3]NUM11!$H$3:$O$147,4,FALSE),0)</f>
        <v>0</v>
      </c>
      <c r="H126" s="105">
        <f>IFERROR(VLOOKUP($B126,[3]NUM11!$H$3:$O$147,5,FALSE),0)</f>
        <v>0</v>
      </c>
      <c r="I126" s="105">
        <f>IFERROR(VLOOKUP($B126,[3]NUM11!$H$3:$O$147,6,FALSE),0)</f>
        <v>0</v>
      </c>
      <c r="J126" s="105">
        <f>IFERROR(VLOOKUP($B126,[3]NUM11!$H$3:$O$147,7,FALSE),0)</f>
        <v>0</v>
      </c>
      <c r="K126" s="87"/>
      <c r="L126" s="93"/>
      <c r="M126" s="93"/>
      <c r="N126" s="93"/>
      <c r="O126" s="93"/>
      <c r="P126" s="93"/>
      <c r="Q126" s="15">
        <f t="shared" si="23"/>
        <v>0</v>
      </c>
    </row>
    <row r="127" spans="1:19" ht="15" thickBot="1" x14ac:dyDescent="0.25">
      <c r="A127" s="94" t="s">
        <v>161</v>
      </c>
      <c r="B127" s="184" t="s">
        <v>153</v>
      </c>
      <c r="C127" s="59"/>
      <c r="D127" s="59"/>
      <c r="E127" s="105">
        <f>IFERROR(VLOOKUP($B127,[3]NUM11!$H$3:$O$147,2,FALSE),0)</f>
        <v>2</v>
      </c>
      <c r="F127" s="105">
        <f>IFERROR(VLOOKUP($B127,[3]NUM11!$H$3:$O$147,3,FALSE),0)</f>
        <v>0</v>
      </c>
      <c r="G127" s="105">
        <f>IFERROR(VLOOKUP($B127,[3]NUM11!$H$3:$O$147,4,FALSE),0)</f>
        <v>1</v>
      </c>
      <c r="H127" s="105">
        <f>IFERROR(VLOOKUP($B127,[3]NUM11!$H$3:$O$147,5,FALSE),0)</f>
        <v>2</v>
      </c>
      <c r="I127" s="105">
        <f>IFERROR(VLOOKUP($B127,[3]NUM11!$H$3:$O$147,6,FALSE),0)</f>
        <v>0</v>
      </c>
      <c r="J127" s="105">
        <f>IFERROR(VLOOKUP($B127,[3]NUM11!$H$3:$O$147,7,FALSE),0)</f>
        <v>1</v>
      </c>
      <c r="K127" s="87"/>
      <c r="L127" s="93"/>
      <c r="M127" s="93"/>
      <c r="N127" s="93"/>
      <c r="O127" s="93"/>
      <c r="P127" s="93"/>
      <c r="Q127" s="15">
        <f t="shared" si="23"/>
        <v>6</v>
      </c>
    </row>
    <row r="128" spans="1:19" ht="15" thickBot="1" x14ac:dyDescent="0.25">
      <c r="A128" s="94" t="s">
        <v>161</v>
      </c>
      <c r="B128" s="184" t="s">
        <v>154</v>
      </c>
      <c r="C128" s="59"/>
      <c r="D128" s="59"/>
      <c r="E128" s="105">
        <f>IFERROR(VLOOKUP($B128,[3]NUM11!$H$3:$O$147,2,FALSE),0)</f>
        <v>0</v>
      </c>
      <c r="F128" s="105">
        <f>IFERROR(VLOOKUP($B128,[3]NUM11!$H$3:$O$147,3,FALSE),0)</f>
        <v>0</v>
      </c>
      <c r="G128" s="105">
        <f>IFERROR(VLOOKUP($B128,[3]NUM11!$H$3:$O$147,4,FALSE),0)</f>
        <v>0</v>
      </c>
      <c r="H128" s="105">
        <f>IFERROR(VLOOKUP($B128,[3]NUM11!$H$3:$O$147,5,FALSE),0)</f>
        <v>0</v>
      </c>
      <c r="I128" s="105">
        <f>IFERROR(VLOOKUP($B128,[3]NUM11!$H$3:$O$147,6,FALSE),0)</f>
        <v>2</v>
      </c>
      <c r="J128" s="105">
        <f>IFERROR(VLOOKUP($B128,[3]NUM11!$H$3:$O$147,7,FALSE),0)</f>
        <v>0</v>
      </c>
      <c r="K128" s="87"/>
      <c r="L128" s="93"/>
      <c r="M128" s="93"/>
      <c r="N128" s="93"/>
      <c r="O128" s="93"/>
      <c r="P128" s="93"/>
      <c r="Q128" s="15">
        <f t="shared" si="23"/>
        <v>2</v>
      </c>
    </row>
    <row r="129" spans="1:19" ht="15" thickBot="1" x14ac:dyDescent="0.25">
      <c r="A129" s="94" t="s">
        <v>161</v>
      </c>
      <c r="B129" s="184" t="s">
        <v>155</v>
      </c>
      <c r="C129" s="59"/>
      <c r="D129" s="59"/>
      <c r="E129" s="105">
        <f>IFERROR(VLOOKUP($B129,[3]NUM11!$H$3:$O$147,2,FALSE),0)</f>
        <v>0</v>
      </c>
      <c r="F129" s="105">
        <f>IFERROR(VLOOKUP($B129,[3]NUM11!$H$3:$O$147,3,FALSE),0)</f>
        <v>0</v>
      </c>
      <c r="G129" s="105">
        <f>IFERROR(VLOOKUP($B129,[3]NUM11!$H$3:$O$147,4,FALSE),0)</f>
        <v>0</v>
      </c>
      <c r="H129" s="105">
        <f>IFERROR(VLOOKUP($B129,[3]NUM11!$H$3:$O$147,5,FALSE),0)</f>
        <v>0</v>
      </c>
      <c r="I129" s="105">
        <f>IFERROR(VLOOKUP($B129,[3]NUM11!$H$3:$O$147,6,FALSE),0)</f>
        <v>0</v>
      </c>
      <c r="J129" s="105">
        <f>IFERROR(VLOOKUP($B129,[3]NUM11!$H$3:$O$147,7,FALSE),0)</f>
        <v>0</v>
      </c>
      <c r="K129" s="87"/>
      <c r="L129" s="93"/>
      <c r="M129" s="93"/>
      <c r="N129" s="93"/>
      <c r="O129" s="93"/>
      <c r="P129" s="93"/>
      <c r="Q129" s="15">
        <f t="shared" si="23"/>
        <v>0</v>
      </c>
    </row>
    <row r="130" spans="1:19" ht="15" thickBot="1" x14ac:dyDescent="0.25">
      <c r="A130" s="94" t="s">
        <v>161</v>
      </c>
      <c r="B130" s="184" t="s">
        <v>156</v>
      </c>
      <c r="C130" s="59"/>
      <c r="D130" s="59"/>
      <c r="E130" s="105">
        <f>IFERROR(VLOOKUP($B130,[3]NUM11!$H$3:$O$147,2,FALSE),0)</f>
        <v>0</v>
      </c>
      <c r="F130" s="105">
        <f>IFERROR(VLOOKUP($B130,[3]NUM11!$H$3:$O$147,3,FALSE),0)</f>
        <v>0</v>
      </c>
      <c r="G130" s="105">
        <f>IFERROR(VLOOKUP($B130,[3]NUM11!$H$3:$O$147,4,FALSE),0)</f>
        <v>0</v>
      </c>
      <c r="H130" s="105">
        <f>IFERROR(VLOOKUP($B130,[3]NUM11!$H$3:$O$147,5,FALSE),0)</f>
        <v>1</v>
      </c>
      <c r="I130" s="105">
        <f>IFERROR(VLOOKUP($B130,[3]NUM11!$H$3:$O$147,6,FALSE),0)</f>
        <v>3</v>
      </c>
      <c r="J130" s="105">
        <f>IFERROR(VLOOKUP($B130,[3]NUM11!$H$3:$O$147,7,FALSE),0)</f>
        <v>6</v>
      </c>
      <c r="K130" s="87"/>
      <c r="L130" s="93"/>
      <c r="M130" s="93"/>
      <c r="N130" s="93"/>
      <c r="O130" s="93"/>
      <c r="P130" s="93"/>
      <c r="Q130" s="15">
        <f t="shared" si="23"/>
        <v>10</v>
      </c>
    </row>
    <row r="131" spans="1:19" ht="15" thickBot="1" x14ac:dyDescent="0.25">
      <c r="A131" s="94" t="s">
        <v>161</v>
      </c>
      <c r="B131" s="184" t="s">
        <v>157</v>
      </c>
      <c r="C131" s="59"/>
      <c r="D131" s="59"/>
      <c r="E131" s="105">
        <f>IFERROR(VLOOKUP($B131,[3]NUM11!$H$3:$O$147,2,FALSE),0)</f>
        <v>0</v>
      </c>
      <c r="F131" s="105">
        <f>IFERROR(VLOOKUP($B131,[3]NUM11!$H$3:$O$147,3,FALSE),0)</f>
        <v>0</v>
      </c>
      <c r="G131" s="105">
        <f>IFERROR(VLOOKUP($B131,[3]NUM11!$H$3:$O$147,4,FALSE),0)</f>
        <v>3</v>
      </c>
      <c r="H131" s="105">
        <f>IFERROR(VLOOKUP($B131,[3]NUM11!$H$3:$O$147,5,FALSE),0)</f>
        <v>0</v>
      </c>
      <c r="I131" s="105">
        <f>IFERROR(VLOOKUP($B131,[3]NUM11!$H$3:$O$147,6,FALSE),0)</f>
        <v>1</v>
      </c>
      <c r="J131" s="105">
        <f>IFERROR(VLOOKUP($B131,[3]NUM11!$H$3:$O$147,7,FALSE),0)</f>
        <v>2</v>
      </c>
      <c r="K131" s="87"/>
      <c r="L131" s="93"/>
      <c r="M131" s="93"/>
      <c r="N131" s="93"/>
      <c r="O131" s="93"/>
      <c r="P131" s="93"/>
      <c r="Q131" s="15">
        <f t="shared" si="23"/>
        <v>6</v>
      </c>
    </row>
    <row r="132" spans="1:19" ht="15" thickBot="1" x14ac:dyDescent="0.25">
      <c r="A132" s="94" t="s">
        <v>161</v>
      </c>
      <c r="B132" s="184" t="s">
        <v>158</v>
      </c>
      <c r="C132" s="59"/>
      <c r="D132" s="59"/>
      <c r="E132" s="105">
        <f>IFERROR(VLOOKUP($B132,[3]NUM11!$H$3:$O$147,2,FALSE),0)</f>
        <v>0</v>
      </c>
      <c r="F132" s="105">
        <f>IFERROR(VLOOKUP($B132,[3]NUM11!$H$3:$O$147,3,FALSE),0)</f>
        <v>0</v>
      </c>
      <c r="G132" s="105">
        <f>IFERROR(VLOOKUP($B132,[3]NUM11!$H$3:$O$147,4,FALSE),0)</f>
        <v>8</v>
      </c>
      <c r="H132" s="105">
        <f>IFERROR(VLOOKUP($B132,[3]NUM11!$H$3:$O$147,5,FALSE),0)</f>
        <v>10</v>
      </c>
      <c r="I132" s="105">
        <f>IFERROR(VLOOKUP($B132,[3]NUM11!$H$3:$O$147,6,FALSE),0)</f>
        <v>0</v>
      </c>
      <c r="J132" s="105">
        <f>IFERROR(VLOOKUP($B132,[3]NUM11!$H$3:$O$147,7,FALSE),0)</f>
        <v>0</v>
      </c>
      <c r="K132" s="87"/>
      <c r="L132" s="93"/>
      <c r="M132" s="93"/>
      <c r="N132" s="93"/>
      <c r="O132" s="93"/>
      <c r="P132" s="93"/>
      <c r="Q132" s="15">
        <f t="shared" si="23"/>
        <v>18</v>
      </c>
    </row>
    <row r="133" spans="1:19" ht="15" thickBot="1" x14ac:dyDescent="0.25">
      <c r="A133" s="94" t="s">
        <v>161</v>
      </c>
      <c r="B133" s="184" t="s">
        <v>159</v>
      </c>
      <c r="C133" s="59"/>
      <c r="D133" s="59"/>
      <c r="E133" s="105">
        <f>IFERROR(VLOOKUP($B133,[3]NUM11!$H$3:$O$147,2,FALSE),0)</f>
        <v>0</v>
      </c>
      <c r="F133" s="105">
        <f>IFERROR(VLOOKUP($B133,[3]NUM11!$H$3:$O$147,3,FALSE),0)</f>
        <v>0</v>
      </c>
      <c r="G133" s="105">
        <f>IFERROR(VLOOKUP($B133,[3]NUM11!$H$3:$O$147,4,FALSE),0)</f>
        <v>0</v>
      </c>
      <c r="H133" s="105">
        <f>IFERROR(VLOOKUP($B133,[3]NUM11!$H$3:$O$147,5,FALSE),0)</f>
        <v>0</v>
      </c>
      <c r="I133" s="105">
        <f>IFERROR(VLOOKUP($B133,[3]NUM11!$H$3:$O$147,6,FALSE),0)</f>
        <v>4</v>
      </c>
      <c r="J133" s="105">
        <f>IFERROR(VLOOKUP($B133,[3]NUM11!$H$3:$O$147,7,FALSE),0)</f>
        <v>1</v>
      </c>
      <c r="K133" s="87"/>
      <c r="L133" s="93"/>
      <c r="M133" s="93"/>
      <c r="N133" s="93"/>
      <c r="O133" s="93"/>
      <c r="P133" s="93"/>
      <c r="Q133" s="15">
        <f t="shared" si="23"/>
        <v>5</v>
      </c>
    </row>
    <row r="134" spans="1:19" ht="15" thickBot="1" x14ac:dyDescent="0.25">
      <c r="A134" s="94" t="s">
        <v>161</v>
      </c>
      <c r="B134" s="184" t="s">
        <v>160</v>
      </c>
      <c r="C134" s="59"/>
      <c r="D134" s="59"/>
      <c r="E134" s="105">
        <f>IFERROR(VLOOKUP($B134,[3]NUM11!$H$3:$O$147,2,FALSE),0)</f>
        <v>0</v>
      </c>
      <c r="F134" s="105">
        <f>IFERROR(VLOOKUP($B134,[3]NUM11!$H$3:$O$147,3,FALSE),0)</f>
        <v>0</v>
      </c>
      <c r="G134" s="105">
        <f>IFERROR(VLOOKUP($B134,[3]NUM11!$H$3:$O$147,4,FALSE),0)</f>
        <v>0</v>
      </c>
      <c r="H134" s="105">
        <f>IFERROR(VLOOKUP($B134,[3]NUM11!$H$3:$O$147,5,FALSE),0)</f>
        <v>3</v>
      </c>
      <c r="I134" s="105">
        <f>IFERROR(VLOOKUP($B134,[3]NUM11!$H$3:$O$147,6,FALSE),0)</f>
        <v>0</v>
      </c>
      <c r="J134" s="105">
        <f>IFERROR(VLOOKUP($B134,[3]NUM11!$H$3:$O$147,7,FALSE),0)</f>
        <v>3</v>
      </c>
      <c r="K134" s="87"/>
      <c r="L134" s="93"/>
      <c r="M134" s="93"/>
      <c r="N134" s="93"/>
      <c r="O134" s="93"/>
      <c r="P134" s="93"/>
      <c r="Q134" s="15">
        <f t="shared" si="23"/>
        <v>6</v>
      </c>
    </row>
    <row r="135" spans="1:19" s="61" customFormat="1" ht="15" thickBot="1" x14ac:dyDescent="0.25">
      <c r="A135" s="351" t="s">
        <v>183</v>
      </c>
      <c r="B135" s="352"/>
      <c r="C135" s="276">
        <f>+D135/Metas!Q71</f>
        <v>1.0753524550315994</v>
      </c>
      <c r="D135" s="17">
        <f>+Q135/R135</f>
        <v>0.11831407787762088</v>
      </c>
      <c r="E135" s="74">
        <f>SUM(E122:E134)</f>
        <v>129</v>
      </c>
      <c r="F135" s="74">
        <f t="shared" ref="F135:P135" si="24">SUM(F122:F134)</f>
        <v>98</v>
      </c>
      <c r="G135" s="74">
        <f t="shared" si="24"/>
        <v>256</v>
      </c>
      <c r="H135" s="74">
        <f t="shared" si="24"/>
        <v>148</v>
      </c>
      <c r="I135" s="74">
        <f t="shared" ref="I135:J135" si="25">SUM(I122:I134)</f>
        <v>210</v>
      </c>
      <c r="J135" s="74">
        <f t="shared" si="25"/>
        <v>265</v>
      </c>
      <c r="K135" s="74">
        <f t="shared" si="24"/>
        <v>0</v>
      </c>
      <c r="L135" s="74">
        <f t="shared" si="24"/>
        <v>0</v>
      </c>
      <c r="M135" s="74">
        <f t="shared" si="24"/>
        <v>0</v>
      </c>
      <c r="N135" s="74">
        <f t="shared" si="24"/>
        <v>0</v>
      </c>
      <c r="O135" s="74">
        <f t="shared" si="24"/>
        <v>0</v>
      </c>
      <c r="P135" s="74">
        <f t="shared" si="24"/>
        <v>0</v>
      </c>
      <c r="Q135" s="74">
        <f>SUM(Q122:Q134)</f>
        <v>1106</v>
      </c>
      <c r="R135" s="410">
        <v>9348</v>
      </c>
      <c r="S135" s="411"/>
    </row>
    <row r="136" spans="1:19" ht="15" thickBot="1" x14ac:dyDescent="0.25">
      <c r="A136" s="94" t="s">
        <v>166</v>
      </c>
      <c r="B136" s="184" t="s">
        <v>162</v>
      </c>
      <c r="C136" s="59"/>
      <c r="D136" s="59"/>
      <c r="E136" s="105">
        <f>IFERROR(VLOOKUP($B136,[3]NUM11!$H$3:$O$147,2,FALSE),0)</f>
        <v>19</v>
      </c>
      <c r="F136" s="105">
        <f>IFERROR(VLOOKUP($B136,[3]NUM11!$H$3:$O$147,3,FALSE),0)</f>
        <v>31</v>
      </c>
      <c r="G136" s="105">
        <f>IFERROR(VLOOKUP($B136,[3]NUM11!$H$3:$O$147,4,FALSE),0)</f>
        <v>99</v>
      </c>
      <c r="H136" s="105">
        <f>IFERROR(VLOOKUP($B136,[3]NUM11!$H$3:$O$147,5,FALSE),0)</f>
        <v>21</v>
      </c>
      <c r="I136" s="105">
        <f>IFERROR(VLOOKUP($B136,[3]NUM11!$H$3:$O$147,6,FALSE),0)</f>
        <v>54</v>
      </c>
      <c r="J136" s="105">
        <f>IFERROR(VLOOKUP($B136,[3]NUM11!$H$3:$O$147,7,FALSE),0)</f>
        <v>64</v>
      </c>
      <c r="K136" s="60"/>
      <c r="Q136" s="15">
        <f>SUM(E136:P136)</f>
        <v>288</v>
      </c>
    </row>
    <row r="137" spans="1:19" ht="15" thickBot="1" x14ac:dyDescent="0.25">
      <c r="A137" s="94" t="s">
        <v>166</v>
      </c>
      <c r="B137" s="184" t="s">
        <v>163</v>
      </c>
      <c r="C137" s="59"/>
      <c r="D137" s="59"/>
      <c r="E137" s="105">
        <f>IFERROR(VLOOKUP($B137,[3]NUM11!$H$3:$O$147,2,FALSE),0)</f>
        <v>0</v>
      </c>
      <c r="F137" s="105">
        <f>IFERROR(VLOOKUP($B137,[3]NUM11!$H$3:$O$147,3,FALSE),0)</f>
        <v>0</v>
      </c>
      <c r="G137" s="105">
        <f>IFERROR(VLOOKUP($B137,[3]NUM11!$H$3:$O$147,4,FALSE),0)</f>
        <v>0</v>
      </c>
      <c r="H137" s="105">
        <f>IFERROR(VLOOKUP($B137,[3]NUM11!$H$3:$O$147,5,FALSE),0)</f>
        <v>0</v>
      </c>
      <c r="I137" s="105">
        <f>IFERROR(VLOOKUP($B137,[3]NUM11!$H$3:$O$147,6,FALSE),0)</f>
        <v>0</v>
      </c>
      <c r="J137" s="105">
        <f>IFERROR(VLOOKUP($B137,[3]NUM11!$H$3:$O$147,7,FALSE),0)</f>
        <v>0</v>
      </c>
      <c r="K137" s="60"/>
      <c r="Q137" s="15">
        <f>SUM(E137:P137)</f>
        <v>0</v>
      </c>
    </row>
    <row r="138" spans="1:19" ht="15" thickBot="1" x14ac:dyDescent="0.25">
      <c r="A138" s="94" t="s">
        <v>166</v>
      </c>
      <c r="B138" s="184" t="s">
        <v>164</v>
      </c>
      <c r="C138" s="59"/>
      <c r="D138" s="59"/>
      <c r="E138" s="105">
        <f>IFERROR(VLOOKUP($B138,[3]NUM11!$H$3:$O$147,2,FALSE),0)</f>
        <v>0</v>
      </c>
      <c r="F138" s="105">
        <f>IFERROR(VLOOKUP($B138,[3]NUM11!$H$3:$O$147,3,FALSE),0)</f>
        <v>0</v>
      </c>
      <c r="G138" s="105">
        <f>IFERROR(VLOOKUP($B138,[3]NUM11!$H$3:$O$147,4,FALSE),0)</f>
        <v>0</v>
      </c>
      <c r="H138" s="105">
        <f>IFERROR(VLOOKUP($B138,[3]NUM11!$H$3:$O$147,5,FALSE),0)</f>
        <v>0</v>
      </c>
      <c r="I138" s="105">
        <f>IFERROR(VLOOKUP($B138,[3]NUM11!$H$3:$O$147,6,FALSE),0)</f>
        <v>0</v>
      </c>
      <c r="J138" s="105">
        <f>IFERROR(VLOOKUP($B138,[3]NUM11!$H$3:$O$147,7,FALSE),0)</f>
        <v>0</v>
      </c>
      <c r="K138" s="60"/>
      <c r="Q138" s="15">
        <f>SUM(E138:P138)</f>
        <v>0</v>
      </c>
    </row>
    <row r="139" spans="1:19" ht="15" thickBot="1" x14ac:dyDescent="0.25">
      <c r="A139" s="94" t="s">
        <v>166</v>
      </c>
      <c r="B139" s="184" t="s">
        <v>165</v>
      </c>
      <c r="C139" s="59"/>
      <c r="D139" s="59"/>
      <c r="E139" s="105">
        <f>IFERROR(VLOOKUP($B139,[3]NUM11!$H$3:$O$147,2,FALSE),0)</f>
        <v>0</v>
      </c>
      <c r="F139" s="105">
        <f>IFERROR(VLOOKUP($B139,[3]NUM11!$H$3:$O$147,3,FALSE),0)</f>
        <v>0</v>
      </c>
      <c r="G139" s="105">
        <f>IFERROR(VLOOKUP($B139,[3]NUM11!$H$3:$O$147,4,FALSE),0)</f>
        <v>1</v>
      </c>
      <c r="H139" s="105">
        <f>IFERROR(VLOOKUP($B139,[3]NUM11!$H$3:$O$147,5,FALSE),0)</f>
        <v>0</v>
      </c>
      <c r="I139" s="105">
        <f>IFERROR(VLOOKUP($B139,[3]NUM11!$H$3:$O$147,6,FALSE),0)</f>
        <v>0</v>
      </c>
      <c r="J139" s="105">
        <f>IFERROR(VLOOKUP($B139,[3]NUM11!$H$3:$O$147,7,FALSE),0)</f>
        <v>0</v>
      </c>
      <c r="K139" s="60"/>
      <c r="Q139" s="15">
        <f>SUM(E139:P139)</f>
        <v>1</v>
      </c>
    </row>
    <row r="140" spans="1:19" s="61" customFormat="1" ht="15" thickBot="1" x14ac:dyDescent="0.25">
      <c r="A140" s="351" t="s">
        <v>184</v>
      </c>
      <c r="B140" s="352"/>
      <c r="C140" s="276">
        <f>+D140/Metas!Q73</f>
        <v>0.73257287705956908</v>
      </c>
      <c r="D140" s="17">
        <f>+Q140/R140</f>
        <v>8.7922117432309099E-2</v>
      </c>
      <c r="E140" s="74">
        <f>SUM(E136:E139)</f>
        <v>19</v>
      </c>
      <c r="F140" s="74">
        <f t="shared" ref="F140:P140" si="26">SUM(F136:F139)</f>
        <v>31</v>
      </c>
      <c r="G140" s="74">
        <f t="shared" si="26"/>
        <v>100</v>
      </c>
      <c r="H140" s="74">
        <f t="shared" si="26"/>
        <v>21</v>
      </c>
      <c r="I140" s="74">
        <f t="shared" ref="I140:J140" si="27">SUM(I136:I139)</f>
        <v>54</v>
      </c>
      <c r="J140" s="74">
        <f t="shared" si="27"/>
        <v>64</v>
      </c>
      <c r="K140" s="74">
        <f t="shared" si="26"/>
        <v>0</v>
      </c>
      <c r="L140" s="74">
        <f t="shared" si="26"/>
        <v>0</v>
      </c>
      <c r="M140" s="74">
        <f t="shared" si="26"/>
        <v>0</v>
      </c>
      <c r="N140" s="74">
        <f t="shared" si="26"/>
        <v>0</v>
      </c>
      <c r="O140" s="74">
        <f t="shared" si="26"/>
        <v>0</v>
      </c>
      <c r="P140" s="74">
        <f t="shared" si="26"/>
        <v>0</v>
      </c>
      <c r="Q140" s="74">
        <f>SUM(Q136:Q139)</f>
        <v>289</v>
      </c>
      <c r="R140" s="410">
        <v>3287</v>
      </c>
      <c r="S140" s="411"/>
    </row>
    <row r="141" spans="1:19" ht="15" thickBot="1" x14ac:dyDescent="0.25">
      <c r="A141" s="94" t="s">
        <v>174</v>
      </c>
      <c r="B141" s="184" t="s">
        <v>167</v>
      </c>
      <c r="C141" s="59"/>
      <c r="D141" s="59"/>
      <c r="E141" s="105">
        <f>IFERROR(VLOOKUP($B141,[3]NUM11!$H$3:$O$147,2,FALSE),0)</f>
        <v>3</v>
      </c>
      <c r="F141" s="105">
        <f>IFERROR(VLOOKUP($B141,[3]NUM11!$H$3:$O$147,3,FALSE),0)</f>
        <v>1</v>
      </c>
      <c r="G141" s="105">
        <f>IFERROR(VLOOKUP($B141,[3]NUM11!$H$3:$O$147,4,FALSE),0)</f>
        <v>2</v>
      </c>
      <c r="H141" s="105">
        <f>IFERROR(VLOOKUP($B141,[3]NUM11!$H$3:$O$147,5,FALSE),0)</f>
        <v>2</v>
      </c>
      <c r="I141" s="105">
        <f>IFERROR(VLOOKUP($B141,[3]NUM11!$H$3:$O$147,6,FALSE),0)</f>
        <v>20</v>
      </c>
      <c r="J141" s="105">
        <f>IFERROR(VLOOKUP($B141,[3]NUM11!$H$3:$O$147,7,FALSE),0)</f>
        <v>44</v>
      </c>
      <c r="K141" s="87"/>
      <c r="L141" s="93"/>
      <c r="M141" s="93"/>
      <c r="N141" s="93"/>
      <c r="O141" s="93"/>
      <c r="Q141" s="15">
        <f t="shared" ref="Q141:Q147" si="28">SUM(E141:P141)</f>
        <v>72</v>
      </c>
    </row>
    <row r="142" spans="1:19" ht="15" thickBot="1" x14ac:dyDescent="0.25">
      <c r="A142" s="94" t="s">
        <v>174</v>
      </c>
      <c r="B142" s="184" t="s">
        <v>168</v>
      </c>
      <c r="C142" s="59"/>
      <c r="D142" s="59"/>
      <c r="E142" s="105">
        <f>IFERROR(VLOOKUP($B142,[3]NUM11!$H$3:$O$147,2,FALSE),0)</f>
        <v>0</v>
      </c>
      <c r="F142" s="105">
        <f>IFERROR(VLOOKUP($B142,[3]NUM11!$H$3:$O$147,3,FALSE),0)</f>
        <v>0</v>
      </c>
      <c r="G142" s="105">
        <f>IFERROR(VLOOKUP($B142,[3]NUM11!$H$3:$O$147,4,FALSE),0)</f>
        <v>4</v>
      </c>
      <c r="H142" s="105">
        <f>IFERROR(VLOOKUP($B142,[3]NUM11!$H$3:$O$147,5,FALSE),0)</f>
        <v>3</v>
      </c>
      <c r="I142" s="105">
        <f>IFERROR(VLOOKUP($B142,[3]NUM11!$H$3:$O$147,6,FALSE),0)</f>
        <v>0</v>
      </c>
      <c r="J142" s="105">
        <f>IFERROR(VLOOKUP($B142,[3]NUM11!$H$3:$O$147,7,FALSE),0)</f>
        <v>0</v>
      </c>
      <c r="K142" s="87"/>
      <c r="L142" s="93"/>
      <c r="M142" s="93"/>
      <c r="N142" s="93"/>
      <c r="O142" s="93"/>
      <c r="Q142" s="15">
        <f t="shared" si="28"/>
        <v>7</v>
      </c>
    </row>
    <row r="143" spans="1:19" ht="15" thickBot="1" x14ac:dyDescent="0.25">
      <c r="A143" s="94" t="s">
        <v>174</v>
      </c>
      <c r="B143" s="184" t="s">
        <v>169</v>
      </c>
      <c r="C143" s="59"/>
      <c r="D143" s="59"/>
      <c r="E143" s="105">
        <f>IFERROR(VLOOKUP($B143,[3]NUM11!$H$3:$O$147,2,FALSE),0)</f>
        <v>1</v>
      </c>
      <c r="F143" s="105">
        <f>IFERROR(VLOOKUP($B143,[3]NUM11!$H$3:$O$147,3,FALSE),0)</f>
        <v>0</v>
      </c>
      <c r="G143" s="105">
        <f>IFERROR(VLOOKUP($B143,[3]NUM11!$H$3:$O$147,4,FALSE),0)</f>
        <v>3</v>
      </c>
      <c r="H143" s="105">
        <f>IFERROR(VLOOKUP($B143,[3]NUM11!$H$3:$O$147,5,FALSE),0)</f>
        <v>11</v>
      </c>
      <c r="I143" s="105">
        <f>IFERROR(VLOOKUP($B143,[3]NUM11!$H$3:$O$147,6,FALSE),0)</f>
        <v>5</v>
      </c>
      <c r="J143" s="105">
        <f>IFERROR(VLOOKUP($B143,[3]NUM11!$H$3:$O$147,7,FALSE),0)</f>
        <v>8</v>
      </c>
      <c r="K143" s="87"/>
      <c r="L143" s="93"/>
      <c r="M143" s="93"/>
      <c r="N143" s="93"/>
      <c r="O143" s="93"/>
      <c r="Q143" s="15">
        <f t="shared" si="28"/>
        <v>28</v>
      </c>
    </row>
    <row r="144" spans="1:19" ht="15" thickBot="1" x14ac:dyDescent="0.25">
      <c r="A144" s="94" t="s">
        <v>174</v>
      </c>
      <c r="B144" s="184" t="s">
        <v>170</v>
      </c>
      <c r="C144" s="59"/>
      <c r="D144" s="59"/>
      <c r="E144" s="105">
        <f>IFERROR(VLOOKUP($B144,[3]NUM11!$H$3:$O$147,2,FALSE),0)</f>
        <v>2</v>
      </c>
      <c r="F144" s="105">
        <f>IFERROR(VLOOKUP($B144,[3]NUM11!$H$3:$O$147,3,FALSE),0)</f>
        <v>0</v>
      </c>
      <c r="G144" s="105">
        <f>IFERROR(VLOOKUP($B144,[3]NUM11!$H$3:$O$147,4,FALSE),0)</f>
        <v>0</v>
      </c>
      <c r="H144" s="105">
        <f>IFERROR(VLOOKUP($B144,[3]NUM11!$H$3:$O$147,5,FALSE),0)</f>
        <v>0</v>
      </c>
      <c r="I144" s="105">
        <f>IFERROR(VLOOKUP($B144,[3]NUM11!$H$3:$O$147,6,FALSE),0)</f>
        <v>1</v>
      </c>
      <c r="J144" s="105">
        <f>IFERROR(VLOOKUP($B144,[3]NUM11!$H$3:$O$147,7,FALSE),0)</f>
        <v>1</v>
      </c>
      <c r="K144" s="87"/>
      <c r="L144" s="93"/>
      <c r="M144" s="93"/>
      <c r="N144" s="93"/>
      <c r="O144" s="93"/>
      <c r="Q144" s="15">
        <f t="shared" si="28"/>
        <v>4</v>
      </c>
    </row>
    <row r="145" spans="1:19" ht="15" thickBot="1" x14ac:dyDescent="0.25">
      <c r="A145" s="94" t="s">
        <v>174</v>
      </c>
      <c r="B145" s="184" t="s">
        <v>171</v>
      </c>
      <c r="C145" s="59"/>
      <c r="D145" s="59"/>
      <c r="E145" s="105">
        <f>IFERROR(VLOOKUP($B145,[3]NUM11!$H$3:$O$147,2,FALSE),0)</f>
        <v>2</v>
      </c>
      <c r="F145" s="105">
        <f>IFERROR(VLOOKUP($B145,[3]NUM11!$H$3:$O$147,3,FALSE),0)</f>
        <v>8</v>
      </c>
      <c r="G145" s="105">
        <f>IFERROR(VLOOKUP($B145,[3]NUM11!$H$3:$O$147,4,FALSE),0)</f>
        <v>1</v>
      </c>
      <c r="H145" s="105">
        <f>IFERROR(VLOOKUP($B145,[3]NUM11!$H$3:$O$147,5,FALSE),0)</f>
        <v>0</v>
      </c>
      <c r="I145" s="105">
        <f>IFERROR(VLOOKUP($B145,[3]NUM11!$H$3:$O$147,6,FALSE),0)</f>
        <v>0</v>
      </c>
      <c r="J145" s="105">
        <f>IFERROR(VLOOKUP($B145,[3]NUM11!$H$3:$O$147,7,FALSE),0)</f>
        <v>19</v>
      </c>
      <c r="K145" s="87"/>
      <c r="L145" s="93"/>
      <c r="M145" s="93"/>
      <c r="N145" s="93"/>
      <c r="O145" s="93"/>
      <c r="Q145" s="15">
        <f t="shared" si="28"/>
        <v>30</v>
      </c>
    </row>
    <row r="146" spans="1:19" ht="15" thickBot="1" x14ac:dyDescent="0.25">
      <c r="A146" s="94" t="s">
        <v>174</v>
      </c>
      <c r="B146" s="184" t="s">
        <v>172</v>
      </c>
      <c r="C146" s="59"/>
      <c r="D146" s="59"/>
      <c r="E146" s="105">
        <f>IFERROR(VLOOKUP($B146,[3]NUM11!$H$3:$O$147,2,FALSE),0)</f>
        <v>1</v>
      </c>
      <c r="F146" s="105">
        <f>IFERROR(VLOOKUP($B146,[3]NUM11!$H$3:$O$147,3,FALSE),0)</f>
        <v>2</v>
      </c>
      <c r="G146" s="105">
        <f>IFERROR(VLOOKUP($B146,[3]NUM11!$H$3:$O$147,4,FALSE),0)</f>
        <v>7</v>
      </c>
      <c r="H146" s="105">
        <f>IFERROR(VLOOKUP($B146,[3]NUM11!$H$3:$O$147,5,FALSE),0)</f>
        <v>9</v>
      </c>
      <c r="I146" s="105">
        <f>IFERROR(VLOOKUP($B146,[3]NUM11!$H$3:$O$147,6,FALSE),0)</f>
        <v>0</v>
      </c>
      <c r="J146" s="105">
        <f>IFERROR(VLOOKUP($B146,[3]NUM11!$H$3:$O$147,7,FALSE),0)</f>
        <v>3</v>
      </c>
      <c r="K146" s="87"/>
      <c r="L146" s="93"/>
      <c r="M146" s="93"/>
      <c r="N146" s="93"/>
      <c r="O146" s="93"/>
      <c r="Q146" s="15">
        <f t="shared" si="28"/>
        <v>22</v>
      </c>
    </row>
    <row r="147" spans="1:19" ht="15" thickBot="1" x14ac:dyDescent="0.25">
      <c r="A147" s="94" t="s">
        <v>174</v>
      </c>
      <c r="B147" s="184" t="s">
        <v>173</v>
      </c>
      <c r="C147" s="59"/>
      <c r="D147" s="59"/>
      <c r="E147" s="105">
        <f>IFERROR(VLOOKUP($B147,[3]NUM11!$H$3:$O$147,2,FALSE),0)</f>
        <v>0</v>
      </c>
      <c r="F147" s="105">
        <f>IFERROR(VLOOKUP($B147,[3]NUM11!$H$3:$O$147,3,FALSE),0)</f>
        <v>0</v>
      </c>
      <c r="G147" s="105">
        <f>IFERROR(VLOOKUP($B147,[3]NUM11!$H$3:$O$147,4,FALSE),0)</f>
        <v>5</v>
      </c>
      <c r="H147" s="105">
        <f>IFERROR(VLOOKUP($B147,[3]NUM11!$H$3:$O$147,5,FALSE),0)</f>
        <v>8</v>
      </c>
      <c r="I147" s="105">
        <f>IFERROR(VLOOKUP($B147,[3]NUM11!$H$3:$O$147,6,FALSE),0)</f>
        <v>1</v>
      </c>
      <c r="J147" s="105">
        <f>IFERROR(VLOOKUP($B147,[3]NUM11!$H$3:$O$147,7,FALSE),0)</f>
        <v>1</v>
      </c>
      <c r="K147" s="87"/>
      <c r="L147" s="93"/>
      <c r="M147" s="93"/>
      <c r="N147" s="93"/>
      <c r="O147" s="93"/>
      <c r="Q147" s="15">
        <f t="shared" si="28"/>
        <v>15</v>
      </c>
    </row>
    <row r="148" spans="1:19" s="61" customFormat="1" ht="15" thickBot="1" x14ac:dyDescent="0.25">
      <c r="A148" s="351" t="s">
        <v>185</v>
      </c>
      <c r="B148" s="352"/>
      <c r="C148" s="276">
        <f>+D148/Metas!Q74</f>
        <v>1.429718875502008</v>
      </c>
      <c r="D148" s="17">
        <f>+Q148/R148</f>
        <v>0.1718146718146718</v>
      </c>
      <c r="E148" s="74">
        <f>SUM(E141:E147)</f>
        <v>9</v>
      </c>
      <c r="F148" s="74">
        <f t="shared" ref="F148:P148" si="29">SUM(F141:F147)</f>
        <v>11</v>
      </c>
      <c r="G148" s="74">
        <f t="shared" si="29"/>
        <v>22</v>
      </c>
      <c r="H148" s="74">
        <f t="shared" si="29"/>
        <v>33</v>
      </c>
      <c r="I148" s="74">
        <f t="shared" ref="I148:J148" si="30">SUM(I141:I147)</f>
        <v>27</v>
      </c>
      <c r="J148" s="74">
        <f t="shared" si="30"/>
        <v>76</v>
      </c>
      <c r="K148" s="74">
        <f t="shared" si="29"/>
        <v>0</v>
      </c>
      <c r="L148" s="74">
        <f t="shared" si="29"/>
        <v>0</v>
      </c>
      <c r="M148" s="74">
        <f t="shared" si="29"/>
        <v>0</v>
      </c>
      <c r="N148" s="74">
        <f t="shared" si="29"/>
        <v>0</v>
      </c>
      <c r="O148" s="74">
        <f t="shared" si="29"/>
        <v>0</v>
      </c>
      <c r="P148" s="74">
        <f t="shared" si="29"/>
        <v>0</v>
      </c>
      <c r="Q148" s="74">
        <f>SUM(Q141:Q147)</f>
        <v>178</v>
      </c>
      <c r="R148" s="410">
        <v>1036</v>
      </c>
      <c r="S148" s="411"/>
    </row>
    <row r="149" spans="1:19" x14ac:dyDescent="0.2">
      <c r="B149" s="112" t="s">
        <v>190</v>
      </c>
      <c r="C149" s="68"/>
      <c r="D149" s="226"/>
      <c r="E149" s="73">
        <f t="shared" ref="E149:S149" si="31">+E25+E37+E48+E62+E73+E79+E90+E108+E121+E135+E140+E148</f>
        <v>2588</v>
      </c>
      <c r="F149" s="73">
        <f t="shared" si="31"/>
        <v>2041</v>
      </c>
      <c r="G149" s="65">
        <f t="shared" si="31"/>
        <v>3993</v>
      </c>
      <c r="H149" s="65">
        <f t="shared" si="31"/>
        <v>3954</v>
      </c>
      <c r="I149" s="65">
        <f t="shared" ref="I149:J149" si="32">+I25+I37+I48+I62+I73+I79+I90+I108+I121+I135+I140+I148</f>
        <v>4483</v>
      </c>
      <c r="J149" s="65">
        <f t="shared" si="32"/>
        <v>4658</v>
      </c>
      <c r="K149" s="65">
        <f t="shared" si="31"/>
        <v>0</v>
      </c>
      <c r="L149" s="65">
        <f t="shared" si="31"/>
        <v>0</v>
      </c>
      <c r="M149" s="65">
        <f t="shared" si="31"/>
        <v>0</v>
      </c>
      <c r="N149" s="65">
        <f t="shared" si="31"/>
        <v>0</v>
      </c>
      <c r="O149" s="65">
        <f t="shared" si="31"/>
        <v>0</v>
      </c>
      <c r="P149" s="65">
        <f t="shared" si="31"/>
        <v>0</v>
      </c>
      <c r="Q149" s="71">
        <f t="shared" si="31"/>
        <v>21717</v>
      </c>
      <c r="R149" s="412">
        <f>+R25+R37+R48+R62+R73+R79+R90+R108+R121+R135+R140+R148</f>
        <v>164851</v>
      </c>
      <c r="S149" s="412">
        <f t="shared" si="31"/>
        <v>0</v>
      </c>
    </row>
    <row r="150" spans="1:19" x14ac:dyDescent="0.2">
      <c r="C150" s="69"/>
      <c r="D150" s="84"/>
    </row>
    <row r="152" spans="1:19" x14ac:dyDescent="0.2">
      <c r="Q152" s="65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48:B48"/>
    <mergeCell ref="R48:S48"/>
    <mergeCell ref="A25:B25"/>
    <mergeCell ref="R25:S25"/>
    <mergeCell ref="A37:B37"/>
    <mergeCell ref="R37:S37"/>
    <mergeCell ref="R2:S9"/>
    <mergeCell ref="R10:S11"/>
    <mergeCell ref="E1:S1"/>
    <mergeCell ref="A1:A10"/>
    <mergeCell ref="B1:B10"/>
    <mergeCell ref="E2:Q9"/>
    <mergeCell ref="E10:Q10"/>
    <mergeCell ref="D1:D10"/>
    <mergeCell ref="C1:C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G12" sqref="G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28515625" style="233" bestFit="1" customWidth="1"/>
    <col min="5" max="5" width="13.28515625" style="71" bestFit="1" customWidth="1"/>
    <col min="6" max="6" width="11.85546875" style="71" bestFit="1" customWidth="1"/>
    <col min="7" max="9" width="11.140625" style="71" bestFit="1" customWidth="1"/>
    <col min="10" max="10" width="11.140625" style="71" customWidth="1"/>
    <col min="11" max="11" width="9.7109375" style="71" customWidth="1"/>
    <col min="12" max="12" width="10.7109375" style="71" customWidth="1"/>
    <col min="13" max="15" width="9.7109375" style="71" customWidth="1"/>
    <col min="16" max="16" width="9.7109375" style="71" bestFit="1" customWidth="1"/>
    <col min="17" max="17" width="7.5703125" style="71" customWidth="1"/>
    <col min="18" max="18" width="9.7109375" style="71" customWidth="1"/>
    <col min="19" max="19" width="7.140625" style="71" customWidth="1"/>
    <col min="20" max="20" width="8.85546875" style="71" customWidth="1"/>
    <col min="21" max="21" width="9" style="71" customWidth="1"/>
    <col min="22" max="22" width="7.140625" style="71" customWidth="1"/>
    <col min="23" max="23" width="9.7109375" style="71" customWidth="1"/>
    <col min="24" max="24" width="7.5703125" style="71" customWidth="1"/>
    <col min="25" max="25" width="9.42578125" style="71" customWidth="1"/>
    <col min="26" max="30" width="7.5703125" style="71" customWidth="1"/>
    <col min="31" max="31" width="8.85546875" style="71" customWidth="1"/>
    <col min="32" max="32" width="7.140625" style="71" customWidth="1"/>
    <col min="33" max="33" width="8.42578125" style="71" customWidth="1"/>
    <col min="34" max="34" width="8.140625" style="71" customWidth="1"/>
    <col min="35" max="35" width="7.140625" style="71" customWidth="1"/>
    <col min="36" max="36" width="9.7109375" style="71" customWidth="1"/>
    <col min="37" max="37" width="24.140625" style="71" bestFit="1" customWidth="1"/>
    <col min="38" max="16384" width="11.42578125" style="58"/>
  </cols>
  <sheetData>
    <row r="1" spans="1:37" s="137" customFormat="1" ht="73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424" t="s">
        <v>227</v>
      </c>
      <c r="F1" s="425"/>
      <c r="G1" s="425"/>
      <c r="H1" s="425"/>
      <c r="I1" s="425"/>
      <c r="J1" s="425"/>
      <c r="K1" s="425"/>
      <c r="L1" s="425"/>
      <c r="M1" s="425"/>
      <c r="N1" s="425"/>
      <c r="O1" s="425"/>
      <c r="P1" s="425"/>
      <c r="Q1" s="425"/>
      <c r="R1" s="425"/>
      <c r="S1" s="425"/>
      <c r="T1" s="425"/>
      <c r="U1" s="425"/>
      <c r="V1" s="425"/>
      <c r="W1" s="425"/>
      <c r="X1" s="425"/>
      <c r="Y1" s="425"/>
      <c r="Z1" s="425"/>
      <c r="AA1" s="425"/>
      <c r="AB1" s="425"/>
      <c r="AC1" s="425"/>
      <c r="AD1" s="425"/>
      <c r="AE1" s="425"/>
      <c r="AF1" s="425"/>
      <c r="AG1" s="425"/>
      <c r="AH1" s="425"/>
      <c r="AI1" s="425"/>
      <c r="AJ1" s="425"/>
      <c r="AK1" s="425"/>
    </row>
    <row r="2" spans="1:37" s="137" customFormat="1" ht="15" customHeight="1" thickTop="1" x14ac:dyDescent="0.2">
      <c r="A2" s="354"/>
      <c r="B2" s="356"/>
      <c r="C2" s="323"/>
      <c r="D2" s="349"/>
      <c r="E2" s="416" t="s">
        <v>2</v>
      </c>
      <c r="F2" s="417"/>
      <c r="G2" s="417"/>
      <c r="H2" s="417"/>
      <c r="I2" s="417"/>
      <c r="J2" s="417"/>
      <c r="K2" s="417"/>
      <c r="L2" s="417"/>
      <c r="M2" s="417"/>
      <c r="N2" s="417"/>
      <c r="O2" s="417"/>
      <c r="P2" s="417"/>
      <c r="Q2" s="417"/>
      <c r="R2" s="417"/>
      <c r="S2" s="417"/>
      <c r="T2" s="417"/>
      <c r="U2" s="417"/>
      <c r="V2" s="417"/>
      <c r="W2" s="417"/>
      <c r="X2" s="417"/>
      <c r="Y2" s="417"/>
      <c r="Z2" s="417"/>
      <c r="AA2" s="417"/>
      <c r="AB2" s="417"/>
      <c r="AC2" s="417"/>
      <c r="AD2" s="417"/>
      <c r="AE2" s="417"/>
      <c r="AF2" s="417"/>
      <c r="AG2" s="417"/>
      <c r="AH2" s="417"/>
      <c r="AI2" s="417"/>
      <c r="AJ2" s="418"/>
      <c r="AK2" s="427" t="s">
        <v>3</v>
      </c>
    </row>
    <row r="3" spans="1:37" s="137" customFormat="1" ht="15" customHeight="1" x14ac:dyDescent="0.2">
      <c r="A3" s="354"/>
      <c r="B3" s="356"/>
      <c r="C3" s="323"/>
      <c r="D3" s="349"/>
      <c r="E3" s="41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39"/>
      <c r="AE3" s="339"/>
      <c r="AF3" s="339"/>
      <c r="AG3" s="339"/>
      <c r="AH3" s="339"/>
      <c r="AI3" s="339"/>
      <c r="AJ3" s="420"/>
      <c r="AK3" s="428"/>
    </row>
    <row r="4" spans="1:37" s="137" customFormat="1" ht="15" customHeight="1" x14ac:dyDescent="0.2">
      <c r="A4" s="354"/>
      <c r="B4" s="356"/>
      <c r="C4" s="323"/>
      <c r="D4" s="349"/>
      <c r="E4" s="419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39"/>
      <c r="S4" s="339"/>
      <c r="T4" s="339"/>
      <c r="U4" s="339"/>
      <c r="V4" s="339"/>
      <c r="W4" s="339"/>
      <c r="X4" s="339"/>
      <c r="Y4" s="339"/>
      <c r="Z4" s="339"/>
      <c r="AA4" s="339"/>
      <c r="AB4" s="339"/>
      <c r="AC4" s="339"/>
      <c r="AD4" s="339"/>
      <c r="AE4" s="339"/>
      <c r="AF4" s="339"/>
      <c r="AG4" s="339"/>
      <c r="AH4" s="339"/>
      <c r="AI4" s="339"/>
      <c r="AJ4" s="420"/>
      <c r="AK4" s="428"/>
    </row>
    <row r="5" spans="1:37" s="137" customFormat="1" ht="15" customHeight="1" x14ac:dyDescent="0.2">
      <c r="A5" s="354"/>
      <c r="B5" s="356"/>
      <c r="C5" s="323"/>
      <c r="D5" s="349"/>
      <c r="E5" s="419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9"/>
      <c r="S5" s="339"/>
      <c r="T5" s="339"/>
      <c r="U5" s="339"/>
      <c r="V5" s="339"/>
      <c r="W5" s="339"/>
      <c r="X5" s="339"/>
      <c r="Y5" s="339"/>
      <c r="Z5" s="339"/>
      <c r="AA5" s="339"/>
      <c r="AB5" s="339"/>
      <c r="AC5" s="339"/>
      <c r="AD5" s="339"/>
      <c r="AE5" s="339"/>
      <c r="AF5" s="339"/>
      <c r="AG5" s="339"/>
      <c r="AH5" s="339"/>
      <c r="AI5" s="339"/>
      <c r="AJ5" s="420"/>
      <c r="AK5" s="428"/>
    </row>
    <row r="6" spans="1:37" s="137" customFormat="1" ht="15" customHeight="1" x14ac:dyDescent="0.2">
      <c r="A6" s="354"/>
      <c r="B6" s="356"/>
      <c r="C6" s="323"/>
      <c r="D6" s="349"/>
      <c r="E6" s="419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39"/>
      <c r="S6" s="339"/>
      <c r="T6" s="339"/>
      <c r="U6" s="339"/>
      <c r="V6" s="339"/>
      <c r="W6" s="339"/>
      <c r="X6" s="339"/>
      <c r="Y6" s="339"/>
      <c r="Z6" s="339"/>
      <c r="AA6" s="339"/>
      <c r="AB6" s="339"/>
      <c r="AC6" s="339"/>
      <c r="AD6" s="339"/>
      <c r="AE6" s="339"/>
      <c r="AF6" s="339"/>
      <c r="AG6" s="339"/>
      <c r="AH6" s="339"/>
      <c r="AI6" s="339"/>
      <c r="AJ6" s="420"/>
      <c r="AK6" s="428"/>
    </row>
    <row r="7" spans="1:37" s="137" customFormat="1" ht="15" customHeight="1" x14ac:dyDescent="0.2">
      <c r="A7" s="354"/>
      <c r="B7" s="356"/>
      <c r="C7" s="323"/>
      <c r="D7" s="349"/>
      <c r="E7" s="419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9"/>
      <c r="S7" s="339"/>
      <c r="T7" s="339"/>
      <c r="U7" s="339"/>
      <c r="V7" s="339"/>
      <c r="W7" s="339"/>
      <c r="X7" s="339"/>
      <c r="Y7" s="339"/>
      <c r="Z7" s="339"/>
      <c r="AA7" s="339"/>
      <c r="AB7" s="339"/>
      <c r="AC7" s="339"/>
      <c r="AD7" s="339"/>
      <c r="AE7" s="339"/>
      <c r="AF7" s="339"/>
      <c r="AG7" s="339"/>
      <c r="AH7" s="339"/>
      <c r="AI7" s="339"/>
      <c r="AJ7" s="420"/>
      <c r="AK7" s="428"/>
    </row>
    <row r="8" spans="1:37" s="137" customFormat="1" ht="15" customHeight="1" x14ac:dyDescent="0.2">
      <c r="A8" s="354"/>
      <c r="B8" s="356"/>
      <c r="C8" s="323"/>
      <c r="D8" s="349"/>
      <c r="E8" s="41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9"/>
      <c r="S8" s="339"/>
      <c r="T8" s="339"/>
      <c r="U8" s="339"/>
      <c r="V8" s="339"/>
      <c r="W8" s="339"/>
      <c r="X8" s="339"/>
      <c r="Y8" s="339"/>
      <c r="Z8" s="339"/>
      <c r="AA8" s="339"/>
      <c r="AB8" s="339"/>
      <c r="AC8" s="339"/>
      <c r="AD8" s="339"/>
      <c r="AE8" s="339"/>
      <c r="AF8" s="339"/>
      <c r="AG8" s="339"/>
      <c r="AH8" s="339"/>
      <c r="AI8" s="339"/>
      <c r="AJ8" s="420"/>
      <c r="AK8" s="428"/>
    </row>
    <row r="9" spans="1:37" s="137" customFormat="1" ht="15.75" customHeight="1" thickBot="1" x14ac:dyDescent="0.25">
      <c r="A9" s="354"/>
      <c r="B9" s="356"/>
      <c r="C9" s="323"/>
      <c r="D9" s="349"/>
      <c r="E9" s="421"/>
      <c r="F9" s="422"/>
      <c r="G9" s="422"/>
      <c r="H9" s="422"/>
      <c r="I9" s="422"/>
      <c r="J9" s="422"/>
      <c r="K9" s="422"/>
      <c r="L9" s="422"/>
      <c r="M9" s="422"/>
      <c r="N9" s="422"/>
      <c r="O9" s="422"/>
      <c r="P9" s="422"/>
      <c r="Q9" s="422"/>
      <c r="R9" s="422"/>
      <c r="S9" s="422"/>
      <c r="T9" s="422"/>
      <c r="U9" s="422"/>
      <c r="V9" s="422"/>
      <c r="W9" s="422"/>
      <c r="X9" s="422"/>
      <c r="Y9" s="422"/>
      <c r="Z9" s="422"/>
      <c r="AA9" s="422"/>
      <c r="AB9" s="422"/>
      <c r="AC9" s="422"/>
      <c r="AD9" s="422"/>
      <c r="AE9" s="422"/>
      <c r="AF9" s="422"/>
      <c r="AG9" s="422"/>
      <c r="AH9" s="422"/>
      <c r="AI9" s="422"/>
      <c r="AJ9" s="423"/>
      <c r="AK9" s="429"/>
    </row>
    <row r="10" spans="1:37" s="137" customFormat="1" ht="64.5" customHeight="1" thickTop="1" thickBot="1" x14ac:dyDescent="0.25">
      <c r="A10" s="355"/>
      <c r="B10" s="324"/>
      <c r="C10" s="323"/>
      <c r="D10" s="350"/>
      <c r="E10" s="413" t="s">
        <v>228</v>
      </c>
      <c r="F10" s="414"/>
      <c r="G10" s="414"/>
      <c r="H10" s="414"/>
      <c r="I10" s="414"/>
      <c r="J10" s="415"/>
      <c r="K10" s="413" t="s">
        <v>229</v>
      </c>
      <c r="L10" s="414"/>
      <c r="M10" s="414"/>
      <c r="N10" s="414"/>
      <c r="O10" s="414"/>
      <c r="P10" s="414"/>
      <c r="Q10" s="414"/>
      <c r="R10" s="414"/>
      <c r="S10" s="414"/>
      <c r="T10" s="414"/>
      <c r="U10" s="414"/>
      <c r="V10" s="414"/>
      <c r="W10" s="414"/>
      <c r="X10" s="413" t="s">
        <v>230</v>
      </c>
      <c r="Y10" s="414"/>
      <c r="Z10" s="414"/>
      <c r="AA10" s="414"/>
      <c r="AB10" s="414"/>
      <c r="AC10" s="414"/>
      <c r="AD10" s="414"/>
      <c r="AE10" s="414"/>
      <c r="AF10" s="414"/>
      <c r="AG10" s="414"/>
      <c r="AH10" s="414"/>
      <c r="AI10" s="414"/>
      <c r="AJ10" s="415"/>
      <c r="AK10" s="430" t="s">
        <v>244</v>
      </c>
    </row>
    <row r="11" spans="1:37" s="137" customFormat="1" ht="29.25" customHeight="1" thickBot="1" x14ac:dyDescent="0.25">
      <c r="A11" s="146"/>
      <c r="B11" s="146"/>
      <c r="C11" s="324"/>
      <c r="D11" s="140" t="s">
        <v>189</v>
      </c>
      <c r="E11" s="147" t="s">
        <v>295</v>
      </c>
      <c r="F11" s="148" t="s">
        <v>336</v>
      </c>
      <c r="G11" s="147" t="s">
        <v>17</v>
      </c>
      <c r="H11" s="148" t="s">
        <v>337</v>
      </c>
      <c r="I11" s="148" t="s">
        <v>21</v>
      </c>
      <c r="J11" s="148" t="s">
        <v>20</v>
      </c>
      <c r="K11" s="147" t="s">
        <v>4</v>
      </c>
      <c r="L11" s="147" t="s">
        <v>5</v>
      </c>
      <c r="M11" s="147" t="s">
        <v>6</v>
      </c>
      <c r="N11" s="147" t="s">
        <v>7</v>
      </c>
      <c r="O11" s="147" t="s">
        <v>8</v>
      </c>
      <c r="P11" s="147" t="s">
        <v>9</v>
      </c>
      <c r="Q11" s="147" t="s">
        <v>10</v>
      </c>
      <c r="R11" s="147" t="s">
        <v>11</v>
      </c>
      <c r="S11" s="147" t="s">
        <v>12</v>
      </c>
      <c r="T11" s="147" t="s">
        <v>13</v>
      </c>
      <c r="U11" s="147" t="s">
        <v>14</v>
      </c>
      <c r="V11" s="147" t="s">
        <v>15</v>
      </c>
      <c r="W11" s="147" t="s">
        <v>16</v>
      </c>
      <c r="X11" s="147" t="s">
        <v>4</v>
      </c>
      <c r="Y11" s="147" t="s">
        <v>5</v>
      </c>
      <c r="Z11" s="147" t="s">
        <v>6</v>
      </c>
      <c r="AA11" s="147" t="s">
        <v>7</v>
      </c>
      <c r="AB11" s="147" t="s">
        <v>8</v>
      </c>
      <c r="AC11" s="147" t="s">
        <v>9</v>
      </c>
      <c r="AD11" s="147" t="s">
        <v>10</v>
      </c>
      <c r="AE11" s="147" t="s">
        <v>11</v>
      </c>
      <c r="AF11" s="147" t="s">
        <v>12</v>
      </c>
      <c r="AG11" s="147" t="s">
        <v>13</v>
      </c>
      <c r="AH11" s="147" t="s">
        <v>14</v>
      </c>
      <c r="AI11" s="147" t="s">
        <v>15</v>
      </c>
      <c r="AJ11" s="148" t="s">
        <v>16</v>
      </c>
      <c r="AK11" s="431"/>
    </row>
    <row r="12" spans="1:37" ht="15" thickBot="1" x14ac:dyDescent="0.25">
      <c r="A12" s="94" t="s">
        <v>53</v>
      </c>
      <c r="B12" s="184" t="s">
        <v>40</v>
      </c>
      <c r="C12" s="59"/>
      <c r="D12" s="228"/>
      <c r="E12" s="15">
        <f>IFERROR(VLOOKUP($B12,[1]NUM12!$H$3:$J$151,2,FALSE),0)</f>
        <v>1457</v>
      </c>
      <c r="F12" s="45">
        <f t="shared" ref="F12:F24" si="0">+E12+(K12+L12+M12+N12)-(X12+Y12+Z12+AA12)</f>
        <v>1457</v>
      </c>
      <c r="G12" s="15">
        <f>IFERROR(VLOOKUP($B12,[3]NUM12!$H$3:$J$155,2,FALSE),0)</f>
        <v>1464</v>
      </c>
      <c r="H12" s="57"/>
      <c r="I12" s="46"/>
      <c r="J12" s="15"/>
      <c r="K12" s="105"/>
      <c r="L12" s="105"/>
      <c r="M12" s="105"/>
      <c r="N12" s="105"/>
      <c r="O12" s="105"/>
      <c r="P12" s="87"/>
      <c r="Q12" s="87"/>
      <c r="R12" s="87"/>
      <c r="S12" s="87"/>
      <c r="T12" s="87"/>
      <c r="U12" s="87"/>
      <c r="V12" s="48"/>
      <c r="W12" s="15">
        <f>SUM(K12:V12)</f>
        <v>0</v>
      </c>
      <c r="X12" s="105"/>
      <c r="Y12" s="105"/>
      <c r="Z12" s="105"/>
      <c r="AA12" s="105"/>
      <c r="AB12" s="105"/>
      <c r="AC12" s="87"/>
      <c r="AD12" s="87"/>
      <c r="AE12" s="87"/>
      <c r="AF12" s="87"/>
      <c r="AG12" s="87"/>
      <c r="AH12" s="87"/>
      <c r="AI12" s="103"/>
      <c r="AJ12" s="15">
        <f>SUM(X12:AI12)</f>
        <v>0</v>
      </c>
    </row>
    <row r="13" spans="1:37" ht="15" thickBot="1" x14ac:dyDescent="0.25">
      <c r="A13" s="94" t="s">
        <v>53</v>
      </c>
      <c r="B13" s="184" t="s">
        <v>41</v>
      </c>
      <c r="C13" s="59"/>
      <c r="D13" s="228"/>
      <c r="E13" s="15">
        <f>IFERROR(VLOOKUP($B13,[1]NUM12!$H$3:$J$151,2,FALSE),0)</f>
        <v>1283</v>
      </c>
      <c r="F13" s="45">
        <f t="shared" si="0"/>
        <v>1283</v>
      </c>
      <c r="G13" s="15">
        <f>IFERROR(VLOOKUP($B13,[3]NUM12!$H$3:$J$155,2,FALSE),0)</f>
        <v>1056</v>
      </c>
      <c r="H13" s="57"/>
      <c r="I13" s="46"/>
      <c r="J13" s="131"/>
      <c r="K13" s="105"/>
      <c r="L13" s="105"/>
      <c r="M13" s="105"/>
      <c r="N13" s="105"/>
      <c r="O13" s="105"/>
      <c r="P13" s="87"/>
      <c r="Q13" s="87"/>
      <c r="R13" s="87"/>
      <c r="S13" s="103"/>
      <c r="T13" s="104"/>
      <c r="U13" s="103"/>
      <c r="V13" s="48"/>
      <c r="W13" s="15">
        <f t="shared" ref="W13:W76" si="1">SUM(K13:V13)</f>
        <v>0</v>
      </c>
      <c r="X13" s="105"/>
      <c r="Y13" s="105"/>
      <c r="Z13" s="105"/>
      <c r="AA13" s="105"/>
      <c r="AB13" s="105"/>
      <c r="AC13" s="87"/>
      <c r="AD13" s="87"/>
      <c r="AE13" s="87"/>
      <c r="AF13" s="87"/>
      <c r="AG13" s="103"/>
      <c r="AH13" s="103"/>
      <c r="AI13" s="103"/>
      <c r="AJ13" s="15">
        <f t="shared" ref="AJ13:AJ76" si="2">SUM(X13:AI13)</f>
        <v>0</v>
      </c>
    </row>
    <row r="14" spans="1:37" ht="15" thickBot="1" x14ac:dyDescent="0.25">
      <c r="A14" s="94" t="s">
        <v>53</v>
      </c>
      <c r="B14" s="184" t="s">
        <v>42</v>
      </c>
      <c r="C14" s="59"/>
      <c r="D14" s="228"/>
      <c r="E14" s="15">
        <f>IFERROR(VLOOKUP($B14,[1]NUM12!$H$3:$J$151,2,FALSE),0)</f>
        <v>696</v>
      </c>
      <c r="F14" s="45">
        <f t="shared" si="0"/>
        <v>696</v>
      </c>
      <c r="G14" s="15">
        <f>IFERROR(VLOOKUP($B14,[3]NUM12!$H$3:$J$155,2,FALSE),0)</f>
        <v>780</v>
      </c>
      <c r="H14" s="57"/>
      <c r="I14" s="46"/>
      <c r="J14" s="131"/>
      <c r="K14" s="105"/>
      <c r="L14" s="105"/>
      <c r="M14" s="105"/>
      <c r="N14" s="105"/>
      <c r="O14" s="105"/>
      <c r="P14" s="87"/>
      <c r="Q14" s="87"/>
      <c r="R14" s="87"/>
      <c r="S14" s="103"/>
      <c r="T14" s="104"/>
      <c r="U14" s="103"/>
      <c r="V14" s="48"/>
      <c r="W14" s="15">
        <f t="shared" si="1"/>
        <v>0</v>
      </c>
      <c r="X14" s="105"/>
      <c r="Y14" s="105"/>
      <c r="Z14" s="105"/>
      <c r="AA14" s="105"/>
      <c r="AB14" s="105"/>
      <c r="AC14" s="87"/>
      <c r="AD14" s="87"/>
      <c r="AE14" s="87"/>
      <c r="AF14" s="87"/>
      <c r="AG14" s="103"/>
      <c r="AH14" s="103"/>
      <c r="AI14" s="103"/>
      <c r="AJ14" s="15">
        <f t="shared" si="2"/>
        <v>0</v>
      </c>
    </row>
    <row r="15" spans="1:37" ht="15" thickBot="1" x14ac:dyDescent="0.25">
      <c r="A15" s="94" t="s">
        <v>53</v>
      </c>
      <c r="B15" s="184" t="s">
        <v>43</v>
      </c>
      <c r="C15" s="59"/>
      <c r="D15" s="228"/>
      <c r="E15" s="15">
        <f>IFERROR(VLOOKUP($B15,[1]NUM12!$H$3:$J$151,2,FALSE),0)</f>
        <v>1348</v>
      </c>
      <c r="F15" s="45">
        <f t="shared" si="0"/>
        <v>1348</v>
      </c>
      <c r="G15" s="15">
        <f>IFERROR(VLOOKUP($B15,[3]NUM12!$H$3:$J$155,2,FALSE),0)</f>
        <v>1392</v>
      </c>
      <c r="H15" s="57"/>
      <c r="I15" s="46"/>
      <c r="J15" s="131"/>
      <c r="K15" s="105"/>
      <c r="L15" s="105"/>
      <c r="M15" s="105"/>
      <c r="N15" s="105"/>
      <c r="O15" s="105"/>
      <c r="P15" s="87"/>
      <c r="Q15" s="87"/>
      <c r="R15" s="87"/>
      <c r="S15" s="103"/>
      <c r="T15" s="104"/>
      <c r="U15" s="103"/>
      <c r="V15" s="48"/>
      <c r="W15" s="15">
        <f t="shared" si="1"/>
        <v>0</v>
      </c>
      <c r="X15" s="105"/>
      <c r="Y15" s="105"/>
      <c r="Z15" s="105"/>
      <c r="AA15" s="105"/>
      <c r="AB15" s="105"/>
      <c r="AC15" s="87"/>
      <c r="AD15" s="87"/>
      <c r="AE15" s="87"/>
      <c r="AF15" s="87"/>
      <c r="AG15" s="103"/>
      <c r="AH15" s="103"/>
      <c r="AI15" s="103"/>
      <c r="AJ15" s="15">
        <f t="shared" si="2"/>
        <v>0</v>
      </c>
    </row>
    <row r="16" spans="1:37" ht="15" thickBot="1" x14ac:dyDescent="0.25">
      <c r="A16" s="94" t="s">
        <v>53</v>
      </c>
      <c r="B16" s="184" t="s">
        <v>44</v>
      </c>
      <c r="C16" s="62"/>
      <c r="D16" s="228"/>
      <c r="E16" s="15">
        <f>IFERROR(VLOOKUP($B16,[1]NUM12!$H$3:$J$151,2,FALSE),0)</f>
        <v>724</v>
      </c>
      <c r="F16" s="45">
        <f t="shared" si="0"/>
        <v>724</v>
      </c>
      <c r="G16" s="15">
        <f>IFERROR(VLOOKUP($B16,[3]NUM12!$H$3:$J$155,2,FALSE),0)</f>
        <v>730</v>
      </c>
      <c r="H16" s="57"/>
      <c r="I16" s="46"/>
      <c r="J16" s="131"/>
      <c r="K16" s="105"/>
      <c r="L16" s="105"/>
      <c r="M16" s="105"/>
      <c r="N16" s="105"/>
      <c r="O16" s="105"/>
      <c r="P16" s="87"/>
      <c r="Q16" s="87"/>
      <c r="R16" s="87"/>
      <c r="S16" s="103"/>
      <c r="T16" s="104"/>
      <c r="U16" s="103"/>
      <c r="V16" s="48"/>
      <c r="W16" s="15">
        <f t="shared" si="1"/>
        <v>0</v>
      </c>
      <c r="X16" s="105"/>
      <c r="Y16" s="105"/>
      <c r="Z16" s="105"/>
      <c r="AA16" s="105"/>
      <c r="AB16" s="105"/>
      <c r="AC16" s="87"/>
      <c r="AD16" s="87"/>
      <c r="AE16" s="87"/>
      <c r="AF16" s="87"/>
      <c r="AG16" s="103"/>
      <c r="AH16" s="103"/>
      <c r="AI16" s="103"/>
      <c r="AJ16" s="15">
        <f t="shared" si="2"/>
        <v>0</v>
      </c>
    </row>
    <row r="17" spans="1:37" ht="15" thickBot="1" x14ac:dyDescent="0.25">
      <c r="A17" s="94" t="s">
        <v>53</v>
      </c>
      <c r="B17" s="184" t="s">
        <v>45</v>
      </c>
      <c r="C17" s="59"/>
      <c r="D17" s="228"/>
      <c r="E17" s="15">
        <f>IFERROR(VLOOKUP($B17,[1]NUM12!$H$3:$J$151,2,FALSE),0)</f>
        <v>722</v>
      </c>
      <c r="F17" s="45">
        <f t="shared" si="0"/>
        <v>722</v>
      </c>
      <c r="G17" s="15">
        <f>IFERROR(VLOOKUP($B17,[3]NUM12!$H$3:$J$155,2,FALSE),0)</f>
        <v>727</v>
      </c>
      <c r="H17" s="57"/>
      <c r="I17" s="46"/>
      <c r="J17" s="131"/>
      <c r="K17" s="105"/>
      <c r="L17" s="105"/>
      <c r="M17" s="105"/>
      <c r="N17" s="105"/>
      <c r="O17" s="105"/>
      <c r="P17" s="87"/>
      <c r="Q17" s="87"/>
      <c r="R17" s="87"/>
      <c r="S17" s="103"/>
      <c r="T17" s="104"/>
      <c r="U17" s="103"/>
      <c r="V17" s="48"/>
      <c r="W17" s="15">
        <f t="shared" si="1"/>
        <v>0</v>
      </c>
      <c r="X17" s="105"/>
      <c r="Y17" s="105"/>
      <c r="Z17" s="105"/>
      <c r="AA17" s="105"/>
      <c r="AB17" s="105"/>
      <c r="AC17" s="87"/>
      <c r="AD17" s="87"/>
      <c r="AE17" s="87"/>
      <c r="AF17" s="87"/>
      <c r="AG17" s="103"/>
      <c r="AH17" s="103"/>
      <c r="AI17" s="103"/>
      <c r="AJ17" s="15">
        <f t="shared" si="2"/>
        <v>0</v>
      </c>
    </row>
    <row r="18" spans="1:37" ht="15" thickBot="1" x14ac:dyDescent="0.25">
      <c r="A18" s="94" t="s">
        <v>53</v>
      </c>
      <c r="B18" s="184" t="s">
        <v>46</v>
      </c>
      <c r="C18" s="59"/>
      <c r="D18" s="228"/>
      <c r="E18" s="15">
        <f>IFERROR(VLOOKUP($B18,[1]NUM12!$H$3:$J$151,2,FALSE),0)</f>
        <v>198</v>
      </c>
      <c r="F18" s="45">
        <f t="shared" si="0"/>
        <v>198</v>
      </c>
      <c r="G18" s="15">
        <f>IFERROR(VLOOKUP($B18,[3]NUM12!$H$3:$J$155,2,FALSE),0)</f>
        <v>108</v>
      </c>
      <c r="H18" s="57"/>
      <c r="I18" s="46"/>
      <c r="J18" s="131"/>
      <c r="K18" s="105"/>
      <c r="L18" s="105"/>
      <c r="M18" s="105"/>
      <c r="N18" s="105"/>
      <c r="O18" s="105"/>
      <c r="P18" s="87"/>
      <c r="Q18" s="87"/>
      <c r="R18" s="87"/>
      <c r="S18" s="103"/>
      <c r="T18" s="104"/>
      <c r="U18" s="103"/>
      <c r="V18" s="48"/>
      <c r="W18" s="15">
        <f t="shared" si="1"/>
        <v>0</v>
      </c>
      <c r="X18" s="105"/>
      <c r="Y18" s="105"/>
      <c r="Z18" s="105"/>
      <c r="AA18" s="105"/>
      <c r="AB18" s="105"/>
      <c r="AC18" s="87"/>
      <c r="AD18" s="87"/>
      <c r="AE18" s="87"/>
      <c r="AF18" s="87"/>
      <c r="AG18" s="103"/>
      <c r="AH18" s="103"/>
      <c r="AI18" s="103"/>
      <c r="AJ18" s="15">
        <f t="shared" si="2"/>
        <v>0</v>
      </c>
    </row>
    <row r="19" spans="1:37" ht="15" thickBot="1" x14ac:dyDescent="0.25">
      <c r="A19" s="94" t="s">
        <v>53</v>
      </c>
      <c r="B19" s="184" t="s">
        <v>47</v>
      </c>
      <c r="C19" s="59"/>
      <c r="D19" s="228"/>
      <c r="E19" s="15">
        <f>IFERROR(VLOOKUP($B19,[1]NUM12!$H$3:$J$151,2,FALSE),0)</f>
        <v>39</v>
      </c>
      <c r="F19" s="45">
        <f t="shared" si="0"/>
        <v>39</v>
      </c>
      <c r="G19" s="15">
        <f>IFERROR(VLOOKUP($B19,[3]NUM12!$H$3:$J$155,2,FALSE),0)</f>
        <v>20</v>
      </c>
      <c r="H19" s="57"/>
      <c r="I19" s="46"/>
      <c r="J19" s="131"/>
      <c r="K19" s="105"/>
      <c r="L19" s="105"/>
      <c r="M19" s="105"/>
      <c r="N19" s="105"/>
      <c r="O19" s="105"/>
      <c r="P19" s="87"/>
      <c r="Q19" s="87"/>
      <c r="R19" s="87"/>
      <c r="S19" s="103"/>
      <c r="T19" s="104"/>
      <c r="U19" s="103"/>
      <c r="V19" s="48"/>
      <c r="W19" s="15">
        <f t="shared" si="1"/>
        <v>0</v>
      </c>
      <c r="X19" s="105"/>
      <c r="Y19" s="105"/>
      <c r="Z19" s="105"/>
      <c r="AA19" s="105"/>
      <c r="AB19" s="105"/>
      <c r="AC19" s="87"/>
      <c r="AD19" s="87"/>
      <c r="AE19" s="87"/>
      <c r="AF19" s="87"/>
      <c r="AG19" s="103"/>
      <c r="AH19" s="103"/>
      <c r="AI19" s="103"/>
      <c r="AJ19" s="15">
        <f t="shared" si="2"/>
        <v>0</v>
      </c>
    </row>
    <row r="20" spans="1:37" ht="15" thickBot="1" x14ac:dyDescent="0.25">
      <c r="A20" s="94" t="s">
        <v>53</v>
      </c>
      <c r="B20" s="184" t="s">
        <v>48</v>
      </c>
      <c r="C20" s="59"/>
      <c r="D20" s="228"/>
      <c r="E20" s="15">
        <f>IFERROR(VLOOKUP($B20,[1]NUM12!$H$3:$J$151,2,FALSE),0)</f>
        <v>35</v>
      </c>
      <c r="F20" s="45">
        <f t="shared" si="0"/>
        <v>35</v>
      </c>
      <c r="G20" s="15">
        <f>IFERROR(VLOOKUP($B20,[3]NUM12!$H$3:$J$155,2,FALSE),0)</f>
        <v>17</v>
      </c>
      <c r="H20" s="57"/>
      <c r="I20" s="46"/>
      <c r="J20" s="131"/>
      <c r="K20" s="105"/>
      <c r="L20" s="105"/>
      <c r="M20" s="105"/>
      <c r="N20" s="105"/>
      <c r="O20" s="105"/>
      <c r="P20" s="87"/>
      <c r="Q20" s="87"/>
      <c r="R20" s="87"/>
      <c r="S20" s="103"/>
      <c r="T20" s="104"/>
      <c r="U20" s="103"/>
      <c r="V20" s="48"/>
      <c r="W20" s="15">
        <f t="shared" si="1"/>
        <v>0</v>
      </c>
      <c r="X20" s="105"/>
      <c r="Y20" s="105"/>
      <c r="Z20" s="105"/>
      <c r="AA20" s="105"/>
      <c r="AB20" s="105"/>
      <c r="AC20" s="87"/>
      <c r="AD20" s="87"/>
      <c r="AE20" s="87"/>
      <c r="AF20" s="87"/>
      <c r="AG20" s="103"/>
      <c r="AH20" s="103"/>
      <c r="AI20" s="103"/>
      <c r="AJ20" s="15">
        <f t="shared" si="2"/>
        <v>0</v>
      </c>
    </row>
    <row r="21" spans="1:37" ht="15" thickBot="1" x14ac:dyDescent="0.25">
      <c r="A21" s="94" t="s">
        <v>53</v>
      </c>
      <c r="B21" s="184" t="s">
        <v>49</v>
      </c>
      <c r="C21" s="63"/>
      <c r="D21" s="229"/>
      <c r="E21" s="15">
        <f>IFERROR(VLOOKUP($B21,[1]NUM12!$H$3:$J$151,2,FALSE),0)</f>
        <v>31</v>
      </c>
      <c r="F21" s="45">
        <f t="shared" si="0"/>
        <v>31</v>
      </c>
      <c r="G21" s="15">
        <f>IFERROR(VLOOKUP($B21,[3]NUM12!$H$3:$J$155,2,FALSE),0)</f>
        <v>19</v>
      </c>
      <c r="H21" s="57"/>
      <c r="I21" s="46"/>
      <c r="J21" s="131"/>
      <c r="K21" s="105"/>
      <c r="L21" s="105"/>
      <c r="M21" s="105"/>
      <c r="N21" s="105"/>
      <c r="O21" s="105"/>
      <c r="P21" s="87"/>
      <c r="Q21" s="87"/>
      <c r="R21" s="87"/>
      <c r="S21" s="103"/>
      <c r="T21" s="104"/>
      <c r="U21" s="103"/>
      <c r="V21" s="48"/>
      <c r="W21" s="15">
        <f t="shared" si="1"/>
        <v>0</v>
      </c>
      <c r="X21" s="105"/>
      <c r="Y21" s="105"/>
      <c r="Z21" s="105"/>
      <c r="AA21" s="105"/>
      <c r="AB21" s="105"/>
      <c r="AC21" s="87"/>
      <c r="AD21" s="87"/>
      <c r="AE21" s="87"/>
      <c r="AF21" s="87"/>
      <c r="AG21" s="103"/>
      <c r="AH21" s="103"/>
      <c r="AI21" s="103"/>
      <c r="AJ21" s="15">
        <f t="shared" si="2"/>
        <v>0</v>
      </c>
    </row>
    <row r="22" spans="1:37" ht="15" thickBot="1" x14ac:dyDescent="0.25">
      <c r="A22" s="94" t="s">
        <v>53</v>
      </c>
      <c r="B22" s="184" t="s">
        <v>50</v>
      </c>
      <c r="C22" s="59"/>
      <c r="D22" s="228"/>
      <c r="E22" s="15">
        <f>IFERROR(VLOOKUP($B22,[1]NUM12!$H$3:$J$151,2,FALSE),0)</f>
        <v>223</v>
      </c>
      <c r="F22" s="45">
        <f t="shared" si="0"/>
        <v>223</v>
      </c>
      <c r="G22" s="15">
        <f>IFERROR(VLOOKUP($B22,[3]NUM12!$H$3:$J$155,2,FALSE),0)</f>
        <v>176</v>
      </c>
      <c r="H22" s="57"/>
      <c r="I22" s="46"/>
      <c r="J22" s="131"/>
      <c r="K22" s="105"/>
      <c r="L22" s="105"/>
      <c r="M22" s="105"/>
      <c r="N22" s="105"/>
      <c r="O22" s="105"/>
      <c r="P22" s="87"/>
      <c r="Q22" s="87"/>
      <c r="R22" s="87"/>
      <c r="S22" s="103"/>
      <c r="T22" s="104"/>
      <c r="U22" s="103"/>
      <c r="V22" s="48"/>
      <c r="W22" s="15">
        <f t="shared" si="1"/>
        <v>0</v>
      </c>
      <c r="X22" s="105"/>
      <c r="Y22" s="105"/>
      <c r="Z22" s="105"/>
      <c r="AA22" s="105"/>
      <c r="AB22" s="105"/>
      <c r="AC22" s="87"/>
      <c r="AD22" s="87"/>
      <c r="AE22" s="87"/>
      <c r="AF22" s="87"/>
      <c r="AG22" s="103"/>
      <c r="AH22" s="103"/>
      <c r="AI22" s="103"/>
      <c r="AJ22" s="15">
        <f>SUM(X22:AI22)</f>
        <v>0</v>
      </c>
    </row>
    <row r="23" spans="1:37" ht="15" thickBot="1" x14ac:dyDescent="0.25">
      <c r="A23" s="94" t="s">
        <v>53</v>
      </c>
      <c r="B23" s="184" t="s">
        <v>51</v>
      </c>
      <c r="C23" s="59"/>
      <c r="D23" s="228"/>
      <c r="E23" s="15">
        <f>IFERROR(VLOOKUP($B23,[1]NUM12!$H$3:$J$151,2,FALSE),0)</f>
        <v>87</v>
      </c>
      <c r="F23" s="45">
        <f t="shared" si="0"/>
        <v>87</v>
      </c>
      <c r="G23" s="15">
        <f>IFERROR(VLOOKUP($B23,[3]NUM12!$H$3:$J$155,2,FALSE),0)</f>
        <v>112</v>
      </c>
      <c r="H23" s="57"/>
      <c r="I23" s="46"/>
      <c r="J23" s="131"/>
      <c r="K23" s="105"/>
      <c r="L23" s="105"/>
      <c r="M23" s="105"/>
      <c r="N23" s="105"/>
      <c r="O23" s="105"/>
      <c r="P23" s="87"/>
      <c r="Q23" s="87"/>
      <c r="R23" s="87"/>
      <c r="S23" s="103"/>
      <c r="T23" s="104"/>
      <c r="U23" s="103"/>
      <c r="V23" s="48"/>
      <c r="W23" s="15">
        <f t="shared" si="1"/>
        <v>0</v>
      </c>
      <c r="X23" s="105"/>
      <c r="Y23" s="105"/>
      <c r="Z23" s="105"/>
      <c r="AA23" s="105"/>
      <c r="AB23" s="105"/>
      <c r="AC23" s="87"/>
      <c r="AD23" s="87"/>
      <c r="AE23" s="87"/>
      <c r="AF23" s="87"/>
      <c r="AG23" s="103"/>
      <c r="AH23" s="103"/>
      <c r="AI23" s="103"/>
      <c r="AJ23" s="15">
        <f t="shared" si="2"/>
        <v>0</v>
      </c>
    </row>
    <row r="24" spans="1:37" ht="15" thickBot="1" x14ac:dyDescent="0.25">
      <c r="A24" s="94" t="s">
        <v>53</v>
      </c>
      <c r="B24" s="184" t="s">
        <v>52</v>
      </c>
      <c r="C24" s="59"/>
      <c r="D24" s="228"/>
      <c r="E24" s="15">
        <f>IFERROR(VLOOKUP($B24,[1]NUM12!$H$3:$J$151,2,FALSE),0)</f>
        <v>167</v>
      </c>
      <c r="F24" s="45">
        <f t="shared" si="0"/>
        <v>167</v>
      </c>
      <c r="G24" s="15">
        <f>IFERROR(VLOOKUP($B24,[3]NUM12!$H$3:$J$155,2,FALSE),0)</f>
        <v>171</v>
      </c>
      <c r="H24" s="57"/>
      <c r="I24" s="46"/>
      <c r="J24" s="131"/>
      <c r="K24" s="105"/>
      <c r="L24" s="105"/>
      <c r="M24" s="105"/>
      <c r="N24" s="105"/>
      <c r="O24" s="105"/>
      <c r="P24" s="87"/>
      <c r="Q24" s="87"/>
      <c r="R24" s="87"/>
      <c r="S24" s="103"/>
      <c r="T24" s="104"/>
      <c r="U24" s="103"/>
      <c r="V24" s="48"/>
      <c r="W24" s="15">
        <f t="shared" si="1"/>
        <v>0</v>
      </c>
      <c r="X24" s="105"/>
      <c r="Y24" s="105"/>
      <c r="Z24" s="105"/>
      <c r="AA24" s="105"/>
      <c r="AB24" s="105"/>
      <c r="AC24" s="87"/>
      <c r="AD24" s="87"/>
      <c r="AE24" s="87"/>
      <c r="AF24" s="87"/>
      <c r="AG24" s="103"/>
      <c r="AH24" s="103"/>
      <c r="AI24" s="103"/>
      <c r="AJ24" s="15">
        <f t="shared" si="2"/>
        <v>0</v>
      </c>
    </row>
    <row r="25" spans="1:37" ht="15" thickBot="1" x14ac:dyDescent="0.25">
      <c r="A25" s="351" t="s">
        <v>175</v>
      </c>
      <c r="B25" s="352"/>
      <c r="C25" s="276">
        <f>+D25/Metas!R69</f>
        <v>0.97428923787332156</v>
      </c>
      <c r="D25" s="230">
        <f>G25/AK25</f>
        <v>0.171377957737568</v>
      </c>
      <c r="E25" s="12">
        <f t="shared" ref="E25:K25" si="3">SUM(E12:E24)</f>
        <v>7010</v>
      </c>
      <c r="F25" s="12">
        <f>SUM(F12:F24)</f>
        <v>7010</v>
      </c>
      <c r="G25" s="12">
        <f t="shared" si="3"/>
        <v>6772</v>
      </c>
      <c r="H25" s="12">
        <f t="shared" si="3"/>
        <v>0</v>
      </c>
      <c r="I25" s="12">
        <f>SUM(I12:I24)</f>
        <v>0</v>
      </c>
      <c r="J25" s="12">
        <f t="shared" si="3"/>
        <v>0</v>
      </c>
      <c r="K25" s="12">
        <f t="shared" si="3"/>
        <v>0</v>
      </c>
      <c r="L25" s="12">
        <f t="shared" ref="L25:V25" si="4">SUM(L12:L24)</f>
        <v>0</v>
      </c>
      <c r="M25" s="12">
        <f t="shared" si="4"/>
        <v>0</v>
      </c>
      <c r="N25" s="12">
        <f t="shared" si="4"/>
        <v>0</v>
      </c>
      <c r="O25" s="12">
        <f t="shared" ref="O25" si="5">SUM(O12:O24)</f>
        <v>0</v>
      </c>
      <c r="P25" s="12">
        <f t="shared" si="4"/>
        <v>0</v>
      </c>
      <c r="Q25" s="12">
        <f t="shared" si="4"/>
        <v>0</v>
      </c>
      <c r="R25" s="12">
        <f t="shared" si="4"/>
        <v>0</v>
      </c>
      <c r="S25" s="12">
        <f t="shared" si="4"/>
        <v>0</v>
      </c>
      <c r="T25" s="12">
        <f t="shared" si="4"/>
        <v>0</v>
      </c>
      <c r="U25" s="12">
        <f t="shared" si="4"/>
        <v>0</v>
      </c>
      <c r="V25" s="12">
        <f t="shared" si="4"/>
        <v>0</v>
      </c>
      <c r="W25" s="12">
        <f t="shared" si="1"/>
        <v>0</v>
      </c>
      <c r="X25" s="12">
        <f t="shared" ref="X25:AI25" si="6">SUM(X12:X24)</f>
        <v>0</v>
      </c>
      <c r="Y25" s="12">
        <f t="shared" si="6"/>
        <v>0</v>
      </c>
      <c r="Z25" s="12">
        <f t="shared" si="6"/>
        <v>0</v>
      </c>
      <c r="AA25" s="12">
        <f t="shared" si="6"/>
        <v>0</v>
      </c>
      <c r="AB25" s="12">
        <f t="shared" ref="AB25" si="7">SUM(AB12:AB24)</f>
        <v>0</v>
      </c>
      <c r="AC25" s="12">
        <f t="shared" si="6"/>
        <v>0</v>
      </c>
      <c r="AD25" s="12">
        <f t="shared" si="6"/>
        <v>0</v>
      </c>
      <c r="AE25" s="12">
        <f t="shared" si="6"/>
        <v>0</v>
      </c>
      <c r="AF25" s="12">
        <f t="shared" si="6"/>
        <v>0</v>
      </c>
      <c r="AG25" s="12">
        <f t="shared" si="6"/>
        <v>0</v>
      </c>
      <c r="AH25" s="12">
        <f t="shared" si="6"/>
        <v>0</v>
      </c>
      <c r="AI25" s="12">
        <f t="shared" si="6"/>
        <v>0</v>
      </c>
      <c r="AJ25" s="12">
        <f t="shared" si="2"/>
        <v>0</v>
      </c>
      <c r="AK25" s="12">
        <v>39515</v>
      </c>
    </row>
    <row r="26" spans="1:37" ht="15" thickBot="1" x14ac:dyDescent="0.25">
      <c r="A26" s="94" t="s">
        <v>54</v>
      </c>
      <c r="B26" s="184" t="s">
        <v>55</v>
      </c>
      <c r="C26" s="59"/>
      <c r="D26" s="228"/>
      <c r="E26" s="15">
        <f>IFERROR(VLOOKUP($B26,[1]NUM12!$H$3:$J$151,2,FALSE),0)</f>
        <v>984</v>
      </c>
      <c r="F26" s="45">
        <f t="shared" ref="F26:F76" si="8">+E26+(K26+L26+M26+N26)-(X26+Y26+Z26+AA26)</f>
        <v>984</v>
      </c>
      <c r="G26" s="15">
        <f>IFERROR(VLOOKUP($B26,[3]NUM12!$H$3:$J$155,2,FALSE),0)</f>
        <v>767</v>
      </c>
      <c r="H26" s="57"/>
      <c r="I26" s="46"/>
      <c r="J26" s="47"/>
      <c r="K26" s="105"/>
      <c r="L26" s="105"/>
      <c r="M26" s="105"/>
      <c r="N26" s="105"/>
      <c r="O26" s="105"/>
      <c r="P26" s="103"/>
      <c r="Q26" s="103"/>
      <c r="R26" s="103"/>
      <c r="S26" s="103"/>
      <c r="T26" s="104"/>
      <c r="U26" s="103"/>
      <c r="V26" s="48"/>
      <c r="W26" s="15">
        <f>SUM(K26:V26)</f>
        <v>0</v>
      </c>
      <c r="X26" s="105"/>
      <c r="Y26" s="105"/>
      <c r="Z26" s="105"/>
      <c r="AA26" s="105"/>
      <c r="AB26" s="105"/>
      <c r="AC26" s="103"/>
      <c r="AD26" s="103"/>
      <c r="AE26" s="103"/>
      <c r="AF26" s="103"/>
      <c r="AG26" s="103"/>
      <c r="AH26" s="103"/>
      <c r="AI26" s="103"/>
      <c r="AJ26" s="15">
        <f t="shared" si="2"/>
        <v>0</v>
      </c>
    </row>
    <row r="27" spans="1:37" ht="15" thickBot="1" x14ac:dyDescent="0.25">
      <c r="A27" s="94" t="s">
        <v>54</v>
      </c>
      <c r="B27" s="184" t="s">
        <v>56</v>
      </c>
      <c r="C27" s="59"/>
      <c r="D27" s="228"/>
      <c r="E27" s="15">
        <f>IFERROR(VLOOKUP($B27,[1]NUM12!$H$3:$J$151,2,FALSE),0)</f>
        <v>630</v>
      </c>
      <c r="F27" s="45">
        <f t="shared" si="8"/>
        <v>630</v>
      </c>
      <c r="G27" s="15">
        <f>IFERROR(VLOOKUP($B27,[3]NUM12!$H$3:$J$155,2,FALSE),0)</f>
        <v>732</v>
      </c>
      <c r="H27" s="57"/>
      <c r="I27" s="46"/>
      <c r="J27" s="47"/>
      <c r="K27" s="105"/>
      <c r="L27" s="105"/>
      <c r="M27" s="105"/>
      <c r="N27" s="105"/>
      <c r="O27" s="105"/>
      <c r="P27" s="103"/>
      <c r="Q27" s="103"/>
      <c r="R27" s="103"/>
      <c r="S27" s="103"/>
      <c r="T27" s="104"/>
      <c r="U27" s="103"/>
      <c r="V27" s="48"/>
      <c r="W27" s="15">
        <f t="shared" ref="W27:W36" si="9">SUM(K27:V27)</f>
        <v>0</v>
      </c>
      <c r="X27" s="105"/>
      <c r="Y27" s="105"/>
      <c r="Z27" s="105"/>
      <c r="AA27" s="105"/>
      <c r="AB27" s="105"/>
      <c r="AC27" s="103"/>
      <c r="AD27" s="103"/>
      <c r="AE27" s="103"/>
      <c r="AF27" s="103"/>
      <c r="AG27" s="103"/>
      <c r="AH27" s="103"/>
      <c r="AI27" s="103"/>
      <c r="AJ27" s="15">
        <f t="shared" si="2"/>
        <v>0</v>
      </c>
    </row>
    <row r="28" spans="1:37" ht="15" thickBot="1" x14ac:dyDescent="0.25">
      <c r="A28" s="94" t="s">
        <v>54</v>
      </c>
      <c r="B28" s="184" t="s">
        <v>57</v>
      </c>
      <c r="C28" s="59"/>
      <c r="D28" s="228"/>
      <c r="E28" s="15">
        <f>IFERROR(VLOOKUP($B28,[1]NUM12!$H$3:$J$151,2,FALSE),0)</f>
        <v>1655</v>
      </c>
      <c r="F28" s="45">
        <f t="shared" si="8"/>
        <v>1655</v>
      </c>
      <c r="G28" s="15">
        <f>IFERROR(VLOOKUP($B28,[3]NUM12!$H$3:$J$155,2,FALSE),0)</f>
        <v>0</v>
      </c>
      <c r="H28" s="57"/>
      <c r="I28" s="46"/>
      <c r="J28" s="47"/>
      <c r="K28" s="105"/>
      <c r="L28" s="105"/>
      <c r="M28" s="105"/>
      <c r="N28" s="105"/>
      <c r="O28" s="105"/>
      <c r="P28" s="103"/>
      <c r="Q28" s="103"/>
      <c r="R28" s="103"/>
      <c r="S28" s="103"/>
      <c r="T28" s="104"/>
      <c r="U28" s="103"/>
      <c r="V28" s="48"/>
      <c r="W28" s="15">
        <f t="shared" si="9"/>
        <v>0</v>
      </c>
      <c r="X28" s="105"/>
      <c r="Y28" s="105"/>
      <c r="Z28" s="105"/>
      <c r="AA28" s="105"/>
      <c r="AB28" s="105"/>
      <c r="AC28" s="103"/>
      <c r="AD28" s="103"/>
      <c r="AE28" s="103"/>
      <c r="AF28" s="103"/>
      <c r="AG28" s="103"/>
      <c r="AH28" s="103"/>
      <c r="AI28" s="103"/>
      <c r="AJ28" s="15">
        <f t="shared" si="2"/>
        <v>0</v>
      </c>
    </row>
    <row r="29" spans="1:37" ht="15" thickBot="1" x14ac:dyDescent="0.25">
      <c r="A29" s="94" t="s">
        <v>54</v>
      </c>
      <c r="B29" s="184" t="s">
        <v>58</v>
      </c>
      <c r="C29" s="59"/>
      <c r="D29" s="228"/>
      <c r="E29" s="15">
        <f>IFERROR(VLOOKUP($B29,[1]NUM12!$H$3:$J$151,2,FALSE),0)</f>
        <v>260</v>
      </c>
      <c r="F29" s="45">
        <f t="shared" si="8"/>
        <v>260</v>
      </c>
      <c r="G29" s="15">
        <f>IFERROR(VLOOKUP($B29,[3]NUM12!$H$3:$J$155,2,FALSE),0)</f>
        <v>291</v>
      </c>
      <c r="H29" s="57"/>
      <c r="I29" s="46"/>
      <c r="J29" s="47"/>
      <c r="K29" s="105"/>
      <c r="L29" s="105"/>
      <c r="M29" s="105"/>
      <c r="N29" s="105"/>
      <c r="O29" s="105"/>
      <c r="P29" s="103"/>
      <c r="Q29" s="103"/>
      <c r="R29" s="103"/>
      <c r="S29" s="103"/>
      <c r="T29" s="104"/>
      <c r="U29" s="103"/>
      <c r="V29" s="48"/>
      <c r="W29" s="15">
        <f t="shared" si="9"/>
        <v>0</v>
      </c>
      <c r="X29" s="105"/>
      <c r="Y29" s="105"/>
      <c r="Z29" s="105"/>
      <c r="AA29" s="105"/>
      <c r="AB29" s="105"/>
      <c r="AC29" s="103"/>
      <c r="AD29" s="103"/>
      <c r="AE29" s="103"/>
      <c r="AF29" s="103"/>
      <c r="AG29" s="103"/>
      <c r="AH29" s="103"/>
      <c r="AI29" s="103"/>
      <c r="AJ29" s="15">
        <f t="shared" si="2"/>
        <v>0</v>
      </c>
    </row>
    <row r="30" spans="1:37" ht="15" thickBot="1" x14ac:dyDescent="0.25">
      <c r="A30" s="94" t="s">
        <v>54</v>
      </c>
      <c r="B30" s="184" t="s">
        <v>59</v>
      </c>
      <c r="C30" s="59"/>
      <c r="D30" s="228"/>
      <c r="E30" s="15">
        <f>IFERROR(VLOOKUP($B30,[1]NUM12!$H$3:$J$151,2,FALSE),0)</f>
        <v>1278</v>
      </c>
      <c r="F30" s="45">
        <f t="shared" si="8"/>
        <v>1278</v>
      </c>
      <c r="G30" s="15">
        <f>IFERROR(VLOOKUP($B30,[3]NUM12!$H$3:$J$155,2,FALSE),0)</f>
        <v>1746</v>
      </c>
      <c r="H30" s="57"/>
      <c r="I30" s="46"/>
      <c r="J30" s="47"/>
      <c r="K30" s="105"/>
      <c r="L30" s="105"/>
      <c r="M30" s="105"/>
      <c r="N30" s="105"/>
      <c r="O30" s="105"/>
      <c r="P30" s="103"/>
      <c r="Q30" s="103"/>
      <c r="R30" s="103"/>
      <c r="S30" s="103"/>
      <c r="T30" s="104"/>
      <c r="U30" s="103"/>
      <c r="V30" s="48"/>
      <c r="W30" s="15">
        <f t="shared" si="9"/>
        <v>0</v>
      </c>
      <c r="X30" s="105"/>
      <c r="Y30" s="105"/>
      <c r="Z30" s="105"/>
      <c r="AA30" s="105"/>
      <c r="AB30" s="105"/>
      <c r="AC30" s="103"/>
      <c r="AD30" s="103"/>
      <c r="AE30" s="103"/>
      <c r="AF30" s="103"/>
      <c r="AG30" s="103"/>
      <c r="AH30" s="103"/>
      <c r="AI30" s="103"/>
      <c r="AJ30" s="15">
        <f t="shared" si="2"/>
        <v>0</v>
      </c>
    </row>
    <row r="31" spans="1:37" ht="15" thickBot="1" x14ac:dyDescent="0.25">
      <c r="A31" s="94" t="s">
        <v>54</v>
      </c>
      <c r="B31" s="184" t="s">
        <v>60</v>
      </c>
      <c r="C31" s="59"/>
      <c r="D31" s="228"/>
      <c r="E31" s="15">
        <f>IFERROR(VLOOKUP($B31,[1]NUM12!$H$3:$J$151,2,FALSE),0)</f>
        <v>30</v>
      </c>
      <c r="F31" s="45">
        <f t="shared" si="8"/>
        <v>30</v>
      </c>
      <c r="G31" s="15">
        <f>IFERROR(VLOOKUP($B31,[3]NUM12!$H$3:$J$155,2,FALSE),0)</f>
        <v>2</v>
      </c>
      <c r="H31" s="57"/>
      <c r="I31" s="46"/>
      <c r="J31" s="47"/>
      <c r="K31" s="105"/>
      <c r="L31" s="105"/>
      <c r="M31" s="105"/>
      <c r="N31" s="105"/>
      <c r="O31" s="105"/>
      <c r="P31" s="103"/>
      <c r="Q31" s="103"/>
      <c r="R31" s="103"/>
      <c r="S31" s="103"/>
      <c r="T31" s="104"/>
      <c r="U31" s="103"/>
      <c r="V31" s="48"/>
      <c r="W31" s="15">
        <f t="shared" si="9"/>
        <v>0</v>
      </c>
      <c r="X31" s="105"/>
      <c r="Y31" s="105"/>
      <c r="Z31" s="105"/>
      <c r="AA31" s="105"/>
      <c r="AB31" s="105"/>
      <c r="AC31" s="103"/>
      <c r="AD31" s="103"/>
      <c r="AE31" s="103"/>
      <c r="AF31" s="103"/>
      <c r="AG31" s="103"/>
      <c r="AH31" s="103"/>
      <c r="AI31" s="103"/>
      <c r="AJ31" s="15">
        <f t="shared" si="2"/>
        <v>0</v>
      </c>
    </row>
    <row r="32" spans="1:37" ht="15" thickBot="1" x14ac:dyDescent="0.25">
      <c r="A32" s="94" t="s">
        <v>54</v>
      </c>
      <c r="B32" s="184" t="s">
        <v>61</v>
      </c>
      <c r="C32" s="59"/>
      <c r="D32" s="228"/>
      <c r="E32" s="15">
        <f>IFERROR(VLOOKUP($B32,[1]NUM12!$H$3:$J$151,2,FALSE),0)</f>
        <v>57</v>
      </c>
      <c r="F32" s="45">
        <f t="shared" si="8"/>
        <v>57</v>
      </c>
      <c r="G32" s="15">
        <f>IFERROR(VLOOKUP($B32,[3]NUM12!$H$3:$J$155,2,FALSE),0)</f>
        <v>67</v>
      </c>
      <c r="H32" s="57"/>
      <c r="I32" s="46"/>
      <c r="J32" s="47"/>
      <c r="K32" s="105"/>
      <c r="L32" s="105"/>
      <c r="M32" s="105"/>
      <c r="N32" s="105"/>
      <c r="O32" s="105"/>
      <c r="P32" s="103"/>
      <c r="Q32" s="103"/>
      <c r="R32" s="103"/>
      <c r="S32" s="103"/>
      <c r="T32" s="104"/>
      <c r="U32" s="103"/>
      <c r="V32" s="48"/>
      <c r="W32" s="15">
        <f t="shared" si="9"/>
        <v>0</v>
      </c>
      <c r="X32" s="105"/>
      <c r="Y32" s="105"/>
      <c r="Z32" s="105"/>
      <c r="AA32" s="105"/>
      <c r="AB32" s="105"/>
      <c r="AC32" s="103"/>
      <c r="AD32" s="103"/>
      <c r="AE32" s="103"/>
      <c r="AF32" s="103"/>
      <c r="AG32" s="103"/>
      <c r="AH32" s="103"/>
      <c r="AI32" s="103"/>
      <c r="AJ32" s="15">
        <f t="shared" si="2"/>
        <v>0</v>
      </c>
    </row>
    <row r="33" spans="1:37" ht="15" thickBot="1" x14ac:dyDescent="0.25">
      <c r="A33" s="94" t="s">
        <v>54</v>
      </c>
      <c r="B33" s="184" t="s">
        <v>62</v>
      </c>
      <c r="C33" s="59"/>
      <c r="D33" s="228"/>
      <c r="E33" s="15">
        <f>IFERROR(VLOOKUP($B33,[1]NUM12!$H$3:$J$151,2,FALSE),0)</f>
        <v>216</v>
      </c>
      <c r="F33" s="45">
        <f t="shared" si="8"/>
        <v>216</v>
      </c>
      <c r="G33" s="15">
        <f>IFERROR(VLOOKUP($B33,[3]NUM12!$H$3:$J$155,2,FALSE),0)</f>
        <v>153</v>
      </c>
      <c r="H33" s="57"/>
      <c r="I33" s="46"/>
      <c r="J33" s="47"/>
      <c r="K33" s="105"/>
      <c r="L33" s="105"/>
      <c r="M33" s="105"/>
      <c r="N33" s="105"/>
      <c r="O33" s="105"/>
      <c r="P33" s="103"/>
      <c r="Q33" s="103"/>
      <c r="R33" s="103"/>
      <c r="S33" s="103"/>
      <c r="T33" s="104"/>
      <c r="U33" s="103"/>
      <c r="V33" s="48"/>
      <c r="W33" s="15">
        <f t="shared" si="9"/>
        <v>0</v>
      </c>
      <c r="X33" s="105"/>
      <c r="Y33" s="105"/>
      <c r="Z33" s="105"/>
      <c r="AA33" s="105"/>
      <c r="AB33" s="105"/>
      <c r="AC33" s="103"/>
      <c r="AD33" s="103"/>
      <c r="AE33" s="103"/>
      <c r="AF33" s="103"/>
      <c r="AG33" s="103"/>
      <c r="AH33" s="103"/>
      <c r="AI33" s="103"/>
      <c r="AJ33" s="15">
        <f t="shared" si="2"/>
        <v>0</v>
      </c>
    </row>
    <row r="34" spans="1:37" ht="15" thickBot="1" x14ac:dyDescent="0.25">
      <c r="A34" s="94" t="s">
        <v>54</v>
      </c>
      <c r="B34" s="184" t="s">
        <v>63</v>
      </c>
      <c r="C34" s="59"/>
      <c r="D34" s="228"/>
      <c r="E34" s="15">
        <f>IFERROR(VLOOKUP($B34,[1]NUM12!$H$3:$J$151,2,FALSE),0)</f>
        <v>20</v>
      </c>
      <c r="F34" s="45">
        <f t="shared" si="8"/>
        <v>20</v>
      </c>
      <c r="G34" s="15">
        <f>IFERROR(VLOOKUP($B34,[3]NUM12!$H$3:$J$155,2,FALSE),0)</f>
        <v>32</v>
      </c>
      <c r="H34" s="57"/>
      <c r="I34" s="46"/>
      <c r="J34" s="47"/>
      <c r="K34" s="105"/>
      <c r="L34" s="105"/>
      <c r="M34" s="105"/>
      <c r="N34" s="105"/>
      <c r="O34" s="105"/>
      <c r="P34" s="103"/>
      <c r="Q34" s="103"/>
      <c r="R34" s="103"/>
      <c r="S34" s="103"/>
      <c r="T34" s="104"/>
      <c r="U34" s="103"/>
      <c r="V34" s="48"/>
      <c r="W34" s="15">
        <f t="shared" si="9"/>
        <v>0</v>
      </c>
      <c r="X34" s="105"/>
      <c r="Y34" s="105"/>
      <c r="Z34" s="105"/>
      <c r="AA34" s="105"/>
      <c r="AB34" s="105"/>
      <c r="AC34" s="103"/>
      <c r="AD34" s="103"/>
      <c r="AE34" s="103"/>
      <c r="AF34" s="103"/>
      <c r="AG34" s="103"/>
      <c r="AH34" s="103"/>
      <c r="AI34" s="103"/>
      <c r="AJ34" s="15">
        <f t="shared" si="2"/>
        <v>0</v>
      </c>
    </row>
    <row r="35" spans="1:37" ht="15" thickBot="1" x14ac:dyDescent="0.25">
      <c r="A35" s="94" t="s">
        <v>54</v>
      </c>
      <c r="B35" s="184" t="s">
        <v>64</v>
      </c>
      <c r="C35" s="59"/>
      <c r="D35" s="228"/>
      <c r="E35" s="15">
        <f>IFERROR(VLOOKUP($B35,[1]NUM12!$H$3:$J$151,2,FALSE),0)</f>
        <v>177</v>
      </c>
      <c r="F35" s="45">
        <f t="shared" si="8"/>
        <v>177</v>
      </c>
      <c r="G35" s="15">
        <f>IFERROR(VLOOKUP($B35,[3]NUM12!$H$3:$J$155,2,FALSE),0)</f>
        <v>181</v>
      </c>
      <c r="H35" s="57"/>
      <c r="I35" s="46"/>
      <c r="J35" s="47"/>
      <c r="K35" s="105"/>
      <c r="L35" s="105"/>
      <c r="M35" s="105"/>
      <c r="N35" s="105"/>
      <c r="O35" s="105"/>
      <c r="P35" s="103"/>
      <c r="Q35" s="103"/>
      <c r="R35" s="103"/>
      <c r="S35" s="103"/>
      <c r="T35" s="104"/>
      <c r="U35" s="103"/>
      <c r="V35" s="48"/>
      <c r="W35" s="15">
        <f t="shared" si="9"/>
        <v>0</v>
      </c>
      <c r="X35" s="105"/>
      <c r="Y35" s="105"/>
      <c r="Z35" s="105"/>
      <c r="AA35" s="105"/>
      <c r="AB35" s="105"/>
      <c r="AC35" s="103"/>
      <c r="AD35" s="103"/>
      <c r="AE35" s="103"/>
      <c r="AF35" s="103"/>
      <c r="AG35" s="103"/>
      <c r="AH35" s="103"/>
      <c r="AI35" s="103"/>
      <c r="AJ35" s="15">
        <f t="shared" si="2"/>
        <v>0</v>
      </c>
    </row>
    <row r="36" spans="1:37" ht="15" thickBot="1" x14ac:dyDescent="0.25">
      <c r="A36" s="94" t="s">
        <v>54</v>
      </c>
      <c r="B36" s="184" t="s">
        <v>346</v>
      </c>
      <c r="C36" s="59"/>
      <c r="D36" s="228"/>
      <c r="E36" s="15">
        <f>IFERROR(VLOOKUP($B36,[1]NUM12!$H$3:$J$151,2,FALSE),0)</f>
        <v>0</v>
      </c>
      <c r="F36" s="45">
        <f t="shared" si="8"/>
        <v>0</v>
      </c>
      <c r="G36" s="15">
        <f>IFERROR(VLOOKUP($B36,[3]NUM12!$H$3:$J$155,2,FALSE),0)</f>
        <v>2</v>
      </c>
      <c r="H36" s="57"/>
      <c r="I36" s="46"/>
      <c r="J36" s="47"/>
      <c r="K36" s="105"/>
      <c r="L36" s="105"/>
      <c r="M36" s="105"/>
      <c r="N36" s="105"/>
      <c r="O36" s="105"/>
      <c r="P36" s="103"/>
      <c r="Q36" s="103"/>
      <c r="R36" s="103"/>
      <c r="S36" s="103"/>
      <c r="T36" s="104"/>
      <c r="U36" s="103"/>
      <c r="V36" s="48"/>
      <c r="W36" s="15">
        <f t="shared" si="9"/>
        <v>0</v>
      </c>
      <c r="X36" s="105"/>
      <c r="Y36" s="105"/>
      <c r="Z36" s="105"/>
      <c r="AA36" s="105"/>
      <c r="AB36" s="105"/>
      <c r="AC36" s="103"/>
      <c r="AD36" s="103"/>
      <c r="AE36" s="103"/>
      <c r="AF36" s="103"/>
      <c r="AG36" s="103"/>
      <c r="AH36" s="103"/>
      <c r="AI36" s="103"/>
      <c r="AJ36" s="15">
        <f t="shared" si="2"/>
        <v>0</v>
      </c>
    </row>
    <row r="37" spans="1:37" ht="15" thickBot="1" x14ac:dyDescent="0.25">
      <c r="A37" s="351" t="s">
        <v>176</v>
      </c>
      <c r="B37" s="352"/>
      <c r="C37" s="276">
        <f>+D37/Metas!R67</f>
        <v>0.67031684247327272</v>
      </c>
      <c r="D37" s="230">
        <f>G37/AK37</f>
        <v>0.10520880226676906</v>
      </c>
      <c r="E37" s="12">
        <f>SUM(E26:E36)</f>
        <v>5307</v>
      </c>
      <c r="F37" s="12">
        <f t="shared" ref="F37:J37" si="10">SUM(F26:F36)</f>
        <v>5307</v>
      </c>
      <c r="G37" s="12">
        <f t="shared" si="10"/>
        <v>3973</v>
      </c>
      <c r="H37" s="12">
        <f t="shared" si="10"/>
        <v>0</v>
      </c>
      <c r="I37" s="12">
        <f t="shared" si="10"/>
        <v>0</v>
      </c>
      <c r="J37" s="12">
        <f t="shared" si="10"/>
        <v>0</v>
      </c>
      <c r="K37" s="12">
        <f t="shared" ref="K37" si="11">SUM(K26:K36)</f>
        <v>0</v>
      </c>
      <c r="L37" s="12">
        <f t="shared" ref="L37" si="12">SUM(L26:L36)</f>
        <v>0</v>
      </c>
      <c r="M37" s="12">
        <f t="shared" ref="M37" si="13">SUM(M26:M36)</f>
        <v>0</v>
      </c>
      <c r="N37" s="12">
        <f t="shared" ref="N37:O37" si="14">SUM(N26:N36)</f>
        <v>0</v>
      </c>
      <c r="O37" s="12">
        <f t="shared" si="14"/>
        <v>0</v>
      </c>
      <c r="P37" s="12">
        <f t="shared" ref="P37" si="15">SUM(P26:P36)</f>
        <v>0</v>
      </c>
      <c r="Q37" s="12">
        <f t="shared" ref="Q37" si="16">SUM(Q26:Q36)</f>
        <v>0</v>
      </c>
      <c r="R37" s="12">
        <f t="shared" ref="R37" si="17">SUM(R26:R36)</f>
        <v>0</v>
      </c>
      <c r="S37" s="12">
        <f t="shared" ref="S37" si="18">SUM(S26:S36)</f>
        <v>0</v>
      </c>
      <c r="T37" s="12">
        <f t="shared" ref="T37" si="19">SUM(T26:T36)</f>
        <v>0</v>
      </c>
      <c r="U37" s="12">
        <f t="shared" ref="U37" si="20">SUM(U26:U36)</f>
        <v>0</v>
      </c>
      <c r="V37" s="12">
        <f t="shared" ref="V37" si="21">SUM(V26:V36)</f>
        <v>0</v>
      </c>
      <c r="W37" s="12">
        <f>SUM(W26:W36)</f>
        <v>0</v>
      </c>
      <c r="X37" s="12">
        <f t="shared" ref="X37" si="22">SUM(X26:X36)</f>
        <v>0</v>
      </c>
      <c r="Y37" s="12">
        <f t="shared" ref="Y37" si="23">SUM(Y26:Y36)</f>
        <v>0</v>
      </c>
      <c r="Z37" s="12">
        <f t="shared" ref="Z37" si="24">SUM(Z26:Z36)</f>
        <v>0</v>
      </c>
      <c r="AA37" s="12">
        <f t="shared" ref="AA37:AB37" si="25">SUM(AA26:AA36)</f>
        <v>0</v>
      </c>
      <c r="AB37" s="12">
        <f t="shared" si="25"/>
        <v>0</v>
      </c>
      <c r="AC37" s="12">
        <f t="shared" ref="AC37" si="26">SUM(AC26:AC36)</f>
        <v>0</v>
      </c>
      <c r="AD37" s="12">
        <f t="shared" ref="AD37" si="27">SUM(AD26:AD36)</f>
        <v>0</v>
      </c>
      <c r="AE37" s="12">
        <f t="shared" ref="AE37" si="28">SUM(AE26:AE36)</f>
        <v>0</v>
      </c>
      <c r="AF37" s="12">
        <f t="shared" ref="AF37" si="29">SUM(AF26:AF36)</f>
        <v>0</v>
      </c>
      <c r="AG37" s="12">
        <f t="shared" ref="AG37" si="30">SUM(AG26:AG36)</f>
        <v>0</v>
      </c>
      <c r="AH37" s="12">
        <f t="shared" ref="AH37" si="31">SUM(AH26:AH36)</f>
        <v>0</v>
      </c>
      <c r="AI37" s="12">
        <f t="shared" ref="AI37" si="32">SUM(AI26:AI36)</f>
        <v>0</v>
      </c>
      <c r="AJ37" s="12">
        <f t="shared" ref="AJ37" si="33">SUM(AJ26:AJ36)</f>
        <v>0</v>
      </c>
      <c r="AK37" s="12">
        <v>37763</v>
      </c>
    </row>
    <row r="38" spans="1:37" ht="15" thickBot="1" x14ac:dyDescent="0.25">
      <c r="A38" s="94" t="s">
        <v>75</v>
      </c>
      <c r="B38" s="184" t="s">
        <v>65</v>
      </c>
      <c r="C38" s="59"/>
      <c r="D38" s="228"/>
      <c r="E38" s="15">
        <f>IFERROR(VLOOKUP($B38,[1]NUM12!$H$3:$J$151,2,FALSE),0)</f>
        <v>103</v>
      </c>
      <c r="F38" s="45">
        <f t="shared" si="8"/>
        <v>103</v>
      </c>
      <c r="G38" s="15">
        <f>IFERROR(VLOOKUP($B38,[3]NUM12!$H$3:$J$155,2,FALSE),0)</f>
        <v>35</v>
      </c>
      <c r="H38" s="57"/>
      <c r="I38" s="46"/>
      <c r="J38" s="47"/>
      <c r="K38" s="105"/>
      <c r="L38" s="105"/>
      <c r="M38" s="105"/>
      <c r="N38" s="105"/>
      <c r="O38" s="105"/>
      <c r="P38" s="103"/>
      <c r="Q38" s="103"/>
      <c r="R38" s="103"/>
      <c r="S38" s="103"/>
      <c r="T38" s="104"/>
      <c r="U38" s="103"/>
      <c r="V38" s="48"/>
      <c r="W38" s="15">
        <f t="shared" si="1"/>
        <v>0</v>
      </c>
      <c r="X38" s="105"/>
      <c r="Y38" s="105"/>
      <c r="Z38" s="105"/>
      <c r="AA38" s="105"/>
      <c r="AB38" s="105"/>
      <c r="AC38" s="103"/>
      <c r="AD38" s="103"/>
      <c r="AE38" s="103"/>
      <c r="AF38" s="103"/>
      <c r="AG38" s="103"/>
      <c r="AH38" s="103"/>
      <c r="AI38" s="103"/>
      <c r="AJ38" s="15">
        <f t="shared" si="2"/>
        <v>0</v>
      </c>
    </row>
    <row r="39" spans="1:37" ht="15" thickBot="1" x14ac:dyDescent="0.25">
      <c r="A39" s="94" t="s">
        <v>75</v>
      </c>
      <c r="B39" s="184" t="s">
        <v>66</v>
      </c>
      <c r="C39" s="59"/>
      <c r="D39" s="228"/>
      <c r="E39" s="15">
        <f>IFERROR(VLOOKUP($B39,[1]NUM12!$H$3:$J$151,2,FALSE),0)</f>
        <v>45</v>
      </c>
      <c r="F39" s="45">
        <f t="shared" si="8"/>
        <v>45</v>
      </c>
      <c r="G39" s="15">
        <f>IFERROR(VLOOKUP($B39,[3]NUM12!$H$3:$J$155,2,FALSE),0)</f>
        <v>59</v>
      </c>
      <c r="H39" s="57"/>
      <c r="I39" s="46"/>
      <c r="J39" s="47"/>
      <c r="K39" s="105"/>
      <c r="L39" s="105"/>
      <c r="M39" s="105"/>
      <c r="N39" s="105"/>
      <c r="O39" s="105"/>
      <c r="P39" s="103"/>
      <c r="Q39" s="103"/>
      <c r="R39" s="103"/>
      <c r="S39" s="103"/>
      <c r="T39" s="104"/>
      <c r="U39" s="103"/>
      <c r="V39" s="48"/>
      <c r="W39" s="15">
        <f t="shared" si="1"/>
        <v>0</v>
      </c>
      <c r="X39" s="105"/>
      <c r="Y39" s="105"/>
      <c r="Z39" s="105"/>
      <c r="AA39" s="105"/>
      <c r="AB39" s="105"/>
      <c r="AC39" s="103"/>
      <c r="AD39" s="103"/>
      <c r="AE39" s="103"/>
      <c r="AF39" s="103"/>
      <c r="AG39" s="103"/>
      <c r="AH39" s="103"/>
      <c r="AI39" s="103"/>
      <c r="AJ39" s="15">
        <f t="shared" si="2"/>
        <v>0</v>
      </c>
    </row>
    <row r="40" spans="1:37" ht="15" thickBot="1" x14ac:dyDescent="0.25">
      <c r="A40" s="94" t="s">
        <v>75</v>
      </c>
      <c r="B40" s="184" t="s">
        <v>67</v>
      </c>
      <c r="C40" s="59"/>
      <c r="D40" s="228"/>
      <c r="E40" s="15">
        <f>IFERROR(VLOOKUP($B40,[1]NUM12!$H$3:$J$151,2,FALSE),0)</f>
        <v>68</v>
      </c>
      <c r="F40" s="45">
        <f t="shared" si="8"/>
        <v>68</v>
      </c>
      <c r="G40" s="15">
        <f>IFERROR(VLOOKUP($B40,[3]NUM12!$H$3:$J$155,2,FALSE),0)</f>
        <v>87</v>
      </c>
      <c r="H40" s="57"/>
      <c r="I40" s="46"/>
      <c r="J40" s="47"/>
      <c r="K40" s="105"/>
      <c r="L40" s="105"/>
      <c r="M40" s="105"/>
      <c r="N40" s="105"/>
      <c r="O40" s="105"/>
      <c r="P40" s="103"/>
      <c r="Q40" s="103"/>
      <c r="R40" s="103"/>
      <c r="S40" s="103"/>
      <c r="T40" s="104"/>
      <c r="U40" s="103"/>
      <c r="V40" s="48"/>
      <c r="W40" s="15">
        <f t="shared" si="1"/>
        <v>0</v>
      </c>
      <c r="X40" s="105"/>
      <c r="Y40" s="105"/>
      <c r="Z40" s="105"/>
      <c r="AA40" s="105"/>
      <c r="AB40" s="105"/>
      <c r="AC40" s="103"/>
      <c r="AD40" s="103"/>
      <c r="AE40" s="103"/>
      <c r="AF40" s="103"/>
      <c r="AG40" s="103"/>
      <c r="AH40" s="103"/>
      <c r="AI40" s="103"/>
      <c r="AJ40" s="15">
        <f t="shared" si="2"/>
        <v>0</v>
      </c>
    </row>
    <row r="41" spans="1:37" ht="15" thickBot="1" x14ac:dyDescent="0.25">
      <c r="A41" s="94" t="s">
        <v>75</v>
      </c>
      <c r="B41" s="184" t="s">
        <v>68</v>
      </c>
      <c r="C41" s="59"/>
      <c r="D41" s="228"/>
      <c r="E41" s="15">
        <f>IFERROR(VLOOKUP($B41,[1]NUM12!$H$3:$J$151,2,FALSE),0)</f>
        <v>9</v>
      </c>
      <c r="F41" s="45">
        <f t="shared" si="8"/>
        <v>9</v>
      </c>
      <c r="G41" s="15">
        <f>IFERROR(VLOOKUP($B41,[3]NUM12!$H$3:$J$155,2,FALSE),0)</f>
        <v>5</v>
      </c>
      <c r="H41" s="57"/>
      <c r="I41" s="46"/>
      <c r="J41" s="47"/>
      <c r="K41" s="105"/>
      <c r="L41" s="105"/>
      <c r="M41" s="105"/>
      <c r="N41" s="105"/>
      <c r="O41" s="105"/>
      <c r="P41" s="98"/>
      <c r="Q41" s="98"/>
      <c r="R41" s="98"/>
      <c r="S41" s="98"/>
      <c r="T41" s="104"/>
      <c r="U41" s="103"/>
      <c r="V41" s="48"/>
      <c r="W41" s="15">
        <f t="shared" si="1"/>
        <v>0</v>
      </c>
      <c r="X41" s="105"/>
      <c r="Y41" s="105"/>
      <c r="Z41" s="105"/>
      <c r="AA41" s="105"/>
      <c r="AB41" s="105"/>
      <c r="AC41" s="103"/>
      <c r="AD41" s="103"/>
      <c r="AE41" s="103"/>
      <c r="AF41" s="103"/>
      <c r="AG41" s="103"/>
      <c r="AH41" s="103"/>
      <c r="AI41" s="103"/>
      <c r="AJ41" s="15">
        <f t="shared" si="2"/>
        <v>0</v>
      </c>
    </row>
    <row r="42" spans="1:37" ht="15" thickBot="1" x14ac:dyDescent="0.25">
      <c r="A42" s="94" t="s">
        <v>75</v>
      </c>
      <c r="B42" s="184" t="s">
        <v>69</v>
      </c>
      <c r="C42" s="59"/>
      <c r="D42" s="228"/>
      <c r="E42" s="15">
        <f>IFERROR(VLOOKUP($B42,[1]NUM12!$H$3:$J$151,2,FALSE),0)</f>
        <v>95</v>
      </c>
      <c r="F42" s="45">
        <f t="shared" si="8"/>
        <v>95</v>
      </c>
      <c r="G42" s="15">
        <f>IFERROR(VLOOKUP($B42,[3]NUM12!$H$3:$J$155,2,FALSE),0)</f>
        <v>105</v>
      </c>
      <c r="H42" s="57"/>
      <c r="I42" s="46"/>
      <c r="J42" s="47"/>
      <c r="K42" s="105"/>
      <c r="L42" s="105"/>
      <c r="M42" s="105"/>
      <c r="N42" s="105"/>
      <c r="O42" s="105"/>
      <c r="P42" s="103"/>
      <c r="Q42" s="103"/>
      <c r="R42" s="103"/>
      <c r="S42" s="103"/>
      <c r="T42" s="104"/>
      <c r="U42" s="103"/>
      <c r="V42" s="48"/>
      <c r="W42" s="15">
        <f t="shared" si="1"/>
        <v>0</v>
      </c>
      <c r="X42" s="105"/>
      <c r="Y42" s="105"/>
      <c r="Z42" s="105"/>
      <c r="AA42" s="105"/>
      <c r="AB42" s="105"/>
      <c r="AC42" s="103"/>
      <c r="AD42" s="103"/>
      <c r="AE42" s="103"/>
      <c r="AF42" s="103"/>
      <c r="AG42" s="103"/>
      <c r="AH42" s="103"/>
      <c r="AI42" s="103"/>
      <c r="AJ42" s="15">
        <f t="shared" si="2"/>
        <v>0</v>
      </c>
    </row>
    <row r="43" spans="1:37" ht="15" thickBot="1" x14ac:dyDescent="0.25">
      <c r="A43" s="94" t="s">
        <v>75</v>
      </c>
      <c r="B43" s="184" t="s">
        <v>70</v>
      </c>
      <c r="C43" s="59"/>
      <c r="D43" s="228"/>
      <c r="E43" s="15">
        <f>IFERROR(VLOOKUP($B43,[1]NUM12!$H$3:$J$151,2,FALSE),0)</f>
        <v>51</v>
      </c>
      <c r="F43" s="45">
        <f t="shared" si="8"/>
        <v>51</v>
      </c>
      <c r="G43" s="15">
        <f>IFERROR(VLOOKUP($B43,[3]NUM12!$H$3:$J$155,2,FALSE),0)</f>
        <v>10</v>
      </c>
      <c r="H43" s="57"/>
      <c r="I43" s="46"/>
      <c r="J43" s="47"/>
      <c r="K43" s="105"/>
      <c r="L43" s="105"/>
      <c r="M43" s="105"/>
      <c r="N43" s="105"/>
      <c r="O43" s="105"/>
      <c r="P43" s="103"/>
      <c r="Q43" s="103"/>
      <c r="R43" s="103"/>
      <c r="S43" s="103"/>
      <c r="T43" s="104"/>
      <c r="U43" s="103"/>
      <c r="V43" s="48"/>
      <c r="W43" s="15">
        <f t="shared" si="1"/>
        <v>0</v>
      </c>
      <c r="X43" s="105"/>
      <c r="Y43" s="105"/>
      <c r="Z43" s="105"/>
      <c r="AA43" s="105"/>
      <c r="AB43" s="105"/>
      <c r="AC43" s="103"/>
      <c r="AD43" s="103"/>
      <c r="AE43" s="103"/>
      <c r="AF43" s="103"/>
      <c r="AG43" s="103"/>
      <c r="AH43" s="103"/>
      <c r="AI43" s="103"/>
      <c r="AJ43" s="15">
        <f t="shared" si="2"/>
        <v>0</v>
      </c>
    </row>
    <row r="44" spans="1:37" ht="15" thickBot="1" x14ac:dyDescent="0.25">
      <c r="A44" s="94" t="s">
        <v>75</v>
      </c>
      <c r="B44" s="184" t="s">
        <v>71</v>
      </c>
      <c r="C44" s="59"/>
      <c r="D44" s="228"/>
      <c r="E44" s="15">
        <f>IFERROR(VLOOKUP($B44,[1]NUM12!$H$3:$J$151,2,FALSE),0)</f>
        <v>70</v>
      </c>
      <c r="F44" s="45">
        <f t="shared" si="8"/>
        <v>70</v>
      </c>
      <c r="G44" s="15">
        <f>IFERROR(VLOOKUP($B44,[3]NUM12!$H$3:$J$155,2,FALSE),0)</f>
        <v>86</v>
      </c>
      <c r="H44" s="57"/>
      <c r="I44" s="46"/>
      <c r="J44" s="47"/>
      <c r="K44" s="105"/>
      <c r="L44" s="105"/>
      <c r="M44" s="105"/>
      <c r="N44" s="105"/>
      <c r="O44" s="105"/>
      <c r="P44" s="103"/>
      <c r="Q44" s="103"/>
      <c r="R44" s="103"/>
      <c r="S44" s="103"/>
      <c r="T44" s="104"/>
      <c r="U44" s="103"/>
      <c r="V44" s="48"/>
      <c r="W44" s="15">
        <f t="shared" si="1"/>
        <v>0</v>
      </c>
      <c r="X44" s="105"/>
      <c r="Y44" s="105"/>
      <c r="Z44" s="105"/>
      <c r="AA44" s="105"/>
      <c r="AB44" s="105"/>
      <c r="AC44" s="103"/>
      <c r="AD44" s="103"/>
      <c r="AE44" s="103"/>
      <c r="AF44" s="103"/>
      <c r="AG44" s="103"/>
      <c r="AH44" s="103"/>
      <c r="AI44" s="103"/>
      <c r="AJ44" s="15">
        <f t="shared" si="2"/>
        <v>0</v>
      </c>
    </row>
    <row r="45" spans="1:37" ht="15" thickBot="1" x14ac:dyDescent="0.25">
      <c r="A45" s="94" t="s">
        <v>75</v>
      </c>
      <c r="B45" s="184" t="s">
        <v>72</v>
      </c>
      <c r="C45" s="59"/>
      <c r="D45" s="228"/>
      <c r="E45" s="15">
        <f>IFERROR(VLOOKUP($B45,[1]NUM12!$H$3:$J$151,2,FALSE),0)</f>
        <v>35</v>
      </c>
      <c r="F45" s="45">
        <f t="shared" si="8"/>
        <v>35</v>
      </c>
      <c r="G45" s="15">
        <f>IFERROR(VLOOKUP($B45,[3]NUM12!$H$3:$J$155,2,FALSE),0)</f>
        <v>10</v>
      </c>
      <c r="H45" s="57"/>
      <c r="I45" s="46"/>
      <c r="J45" s="47"/>
      <c r="K45" s="105"/>
      <c r="L45" s="105"/>
      <c r="M45" s="105"/>
      <c r="N45" s="105"/>
      <c r="O45" s="105"/>
      <c r="P45" s="103"/>
      <c r="Q45" s="103"/>
      <c r="R45" s="103"/>
      <c r="S45" s="103"/>
      <c r="T45" s="104"/>
      <c r="U45" s="103"/>
      <c r="V45" s="48"/>
      <c r="W45" s="15">
        <f t="shared" si="1"/>
        <v>0</v>
      </c>
      <c r="X45" s="105"/>
      <c r="Y45" s="105"/>
      <c r="Z45" s="105"/>
      <c r="AA45" s="105"/>
      <c r="AB45" s="105"/>
      <c r="AC45" s="103"/>
      <c r="AD45" s="103"/>
      <c r="AE45" s="103"/>
      <c r="AF45" s="103"/>
      <c r="AG45" s="103"/>
      <c r="AH45" s="103"/>
      <c r="AI45" s="103"/>
      <c r="AJ45" s="15">
        <f t="shared" si="2"/>
        <v>0</v>
      </c>
    </row>
    <row r="46" spans="1:37" ht="15" thickBot="1" x14ac:dyDescent="0.25">
      <c r="A46" s="94" t="s">
        <v>75</v>
      </c>
      <c r="B46" s="184" t="s">
        <v>73</v>
      </c>
      <c r="C46" s="59"/>
      <c r="D46" s="228"/>
      <c r="E46" s="15">
        <f>IFERROR(VLOOKUP($B46,[1]NUM12!$H$3:$J$151,2,FALSE),0)</f>
        <v>201</v>
      </c>
      <c r="F46" s="45">
        <f t="shared" si="8"/>
        <v>201</v>
      </c>
      <c r="G46" s="15">
        <f>IFERROR(VLOOKUP($B46,[3]NUM12!$H$3:$J$155,2,FALSE),0)</f>
        <v>150</v>
      </c>
      <c r="H46" s="57"/>
      <c r="I46" s="46"/>
      <c r="J46" s="47"/>
      <c r="K46" s="105"/>
      <c r="L46" s="105"/>
      <c r="M46" s="105"/>
      <c r="N46" s="105"/>
      <c r="O46" s="105"/>
      <c r="P46" s="103"/>
      <c r="Q46" s="103"/>
      <c r="R46" s="103"/>
      <c r="S46" s="103"/>
      <c r="T46" s="104"/>
      <c r="U46" s="103"/>
      <c r="V46" s="48"/>
      <c r="W46" s="15">
        <f t="shared" si="1"/>
        <v>0</v>
      </c>
      <c r="X46" s="105"/>
      <c r="Y46" s="105"/>
      <c r="Z46" s="105"/>
      <c r="AA46" s="105"/>
      <c r="AB46" s="105"/>
      <c r="AC46" s="103"/>
      <c r="AD46" s="103"/>
      <c r="AE46" s="103"/>
      <c r="AF46" s="103"/>
      <c r="AG46" s="103"/>
      <c r="AH46" s="103"/>
      <c r="AI46" s="103"/>
      <c r="AJ46" s="15">
        <f t="shared" si="2"/>
        <v>0</v>
      </c>
    </row>
    <row r="47" spans="1:37" ht="15" thickBot="1" x14ac:dyDescent="0.25">
      <c r="A47" s="94" t="s">
        <v>75</v>
      </c>
      <c r="B47" s="184" t="s">
        <v>74</v>
      </c>
      <c r="C47" s="59"/>
      <c r="D47" s="228"/>
      <c r="E47" s="15">
        <f>IFERROR(VLOOKUP($B47,[1]NUM12!$H$3:$J$151,2,FALSE),0)</f>
        <v>42</v>
      </c>
      <c r="F47" s="45">
        <f t="shared" si="8"/>
        <v>42</v>
      </c>
      <c r="G47" s="15">
        <f>IFERROR(VLOOKUP($B47,[3]NUM12!$H$3:$J$155,2,FALSE),0)</f>
        <v>45</v>
      </c>
      <c r="H47" s="57"/>
      <c r="I47" s="46"/>
      <c r="J47" s="47"/>
      <c r="K47" s="105"/>
      <c r="L47" s="105"/>
      <c r="M47" s="105"/>
      <c r="N47" s="105"/>
      <c r="O47" s="105"/>
      <c r="P47" s="103"/>
      <c r="Q47" s="103"/>
      <c r="R47" s="103"/>
      <c r="S47" s="103"/>
      <c r="T47" s="104"/>
      <c r="U47" s="103"/>
      <c r="V47" s="48"/>
      <c r="W47" s="15">
        <f t="shared" si="1"/>
        <v>0</v>
      </c>
      <c r="X47" s="105"/>
      <c r="Y47" s="105"/>
      <c r="Z47" s="105"/>
      <c r="AA47" s="105"/>
      <c r="AB47" s="105"/>
      <c r="AC47" s="103"/>
      <c r="AD47" s="103"/>
      <c r="AE47" s="103"/>
      <c r="AF47" s="103"/>
      <c r="AG47" s="103"/>
      <c r="AH47" s="103"/>
      <c r="AI47" s="103"/>
      <c r="AJ47" s="15">
        <f t="shared" si="2"/>
        <v>0</v>
      </c>
    </row>
    <row r="48" spans="1:37" ht="20.25" customHeight="1" thickBot="1" x14ac:dyDescent="0.25">
      <c r="A48" s="351" t="s">
        <v>177</v>
      </c>
      <c r="B48" s="352"/>
      <c r="C48" s="276">
        <f>+D48/Metas!R76</f>
        <v>0.74417070471457269</v>
      </c>
      <c r="D48" s="230">
        <f>G48/AK48</f>
        <v>0.20692065711289759</v>
      </c>
      <c r="E48" s="12">
        <f t="shared" ref="E48:K48" si="34">SUM(E38:E47)</f>
        <v>719</v>
      </c>
      <c r="F48" s="12">
        <f t="shared" si="34"/>
        <v>719</v>
      </c>
      <c r="G48" s="12">
        <f t="shared" si="34"/>
        <v>592</v>
      </c>
      <c r="H48" s="12">
        <f t="shared" si="34"/>
        <v>0</v>
      </c>
      <c r="I48" s="12">
        <f>SUM(I38:I47)</f>
        <v>0</v>
      </c>
      <c r="J48" s="12">
        <f t="shared" si="34"/>
        <v>0</v>
      </c>
      <c r="K48" s="12">
        <f t="shared" si="34"/>
        <v>0</v>
      </c>
      <c r="L48" s="12">
        <f t="shared" ref="L48:V48" si="35">SUM(L38:L47)</f>
        <v>0</v>
      </c>
      <c r="M48" s="12">
        <f t="shared" si="35"/>
        <v>0</v>
      </c>
      <c r="N48" s="12">
        <f t="shared" si="35"/>
        <v>0</v>
      </c>
      <c r="O48" s="12">
        <f t="shared" ref="O48" si="36">SUM(O38:O47)</f>
        <v>0</v>
      </c>
      <c r="P48" s="12">
        <f t="shared" si="35"/>
        <v>0</v>
      </c>
      <c r="Q48" s="12">
        <f>SUM(Q38:Q47)</f>
        <v>0</v>
      </c>
      <c r="R48" s="12">
        <f t="shared" si="35"/>
        <v>0</v>
      </c>
      <c r="S48" s="12">
        <f t="shared" si="35"/>
        <v>0</v>
      </c>
      <c r="T48" s="12">
        <f t="shared" si="35"/>
        <v>0</v>
      </c>
      <c r="U48" s="12">
        <f t="shared" si="35"/>
        <v>0</v>
      </c>
      <c r="V48" s="12">
        <f t="shared" si="35"/>
        <v>0</v>
      </c>
      <c r="W48" s="12">
        <f t="shared" si="1"/>
        <v>0</v>
      </c>
      <c r="X48" s="12">
        <f t="shared" ref="X48:AI48" si="37">SUM(X38:X47)</f>
        <v>0</v>
      </c>
      <c r="Y48" s="12">
        <f t="shared" si="37"/>
        <v>0</v>
      </c>
      <c r="Z48" s="12">
        <f t="shared" si="37"/>
        <v>0</v>
      </c>
      <c r="AA48" s="12">
        <f t="shared" si="37"/>
        <v>0</v>
      </c>
      <c r="AB48" s="12">
        <f t="shared" ref="AB48" si="38">SUM(AB38:AB47)</f>
        <v>0</v>
      </c>
      <c r="AC48" s="12">
        <f t="shared" si="37"/>
        <v>0</v>
      </c>
      <c r="AD48" s="12">
        <f t="shared" si="37"/>
        <v>0</v>
      </c>
      <c r="AE48" s="12">
        <f t="shared" si="37"/>
        <v>0</v>
      </c>
      <c r="AF48" s="12">
        <f t="shared" si="37"/>
        <v>0</v>
      </c>
      <c r="AG48" s="12">
        <f t="shared" si="37"/>
        <v>0</v>
      </c>
      <c r="AH48" s="12">
        <f t="shared" si="37"/>
        <v>0</v>
      </c>
      <c r="AI48" s="12">
        <f t="shared" si="37"/>
        <v>0</v>
      </c>
      <c r="AJ48" s="12">
        <f t="shared" si="2"/>
        <v>0</v>
      </c>
      <c r="AK48" s="12">
        <v>2861</v>
      </c>
    </row>
    <row r="49" spans="1:37" ht="15" thickBot="1" x14ac:dyDescent="0.25">
      <c r="A49" s="185" t="s">
        <v>89</v>
      </c>
      <c r="B49" s="184" t="s">
        <v>76</v>
      </c>
      <c r="C49" s="59"/>
      <c r="D49" s="228"/>
      <c r="E49" s="15">
        <f>IFERROR(VLOOKUP($B49,[1]NUM12!$H$3:$J$151,2,FALSE),0)</f>
        <v>374</v>
      </c>
      <c r="F49" s="45">
        <f t="shared" si="8"/>
        <v>374</v>
      </c>
      <c r="G49" s="15">
        <f>IFERROR(VLOOKUP($B49,[3]NUM12!$H$3:$J$155,2,FALSE),0)</f>
        <v>342</v>
      </c>
      <c r="H49" s="57"/>
      <c r="I49" s="46"/>
      <c r="J49" s="47"/>
      <c r="K49" s="105"/>
      <c r="L49" s="105"/>
      <c r="M49" s="105"/>
      <c r="N49" s="105"/>
      <c r="O49" s="105"/>
      <c r="P49" s="103"/>
      <c r="Q49" s="103"/>
      <c r="R49" s="103"/>
      <c r="S49" s="103"/>
      <c r="T49" s="104"/>
      <c r="U49" s="103"/>
      <c r="V49" s="103"/>
      <c r="W49" s="15">
        <f t="shared" si="1"/>
        <v>0</v>
      </c>
      <c r="X49" s="105"/>
      <c r="Y49" s="105"/>
      <c r="Z49" s="105"/>
      <c r="AA49" s="105"/>
      <c r="AB49" s="105"/>
      <c r="AC49" s="103"/>
      <c r="AD49" s="103"/>
      <c r="AE49" s="103"/>
      <c r="AF49" s="103"/>
      <c r="AG49" s="103"/>
      <c r="AH49" s="103"/>
      <c r="AI49" s="103"/>
      <c r="AJ49" s="15">
        <f t="shared" si="2"/>
        <v>0</v>
      </c>
    </row>
    <row r="50" spans="1:37" ht="15" thickBot="1" x14ac:dyDescent="0.25">
      <c r="A50" s="185" t="s">
        <v>89</v>
      </c>
      <c r="B50" s="184" t="s">
        <v>77</v>
      </c>
      <c r="C50" s="59"/>
      <c r="D50" s="228"/>
      <c r="E50" s="15">
        <f>IFERROR(VLOOKUP($B50,[1]NUM12!$H$3:$J$151,2,FALSE),0)</f>
        <v>21</v>
      </c>
      <c r="F50" s="45">
        <f t="shared" si="8"/>
        <v>21</v>
      </c>
      <c r="G50" s="15">
        <f>IFERROR(VLOOKUP($B50,[3]NUM12!$H$3:$J$155,2,FALSE),0)</f>
        <v>0</v>
      </c>
      <c r="H50" s="57"/>
      <c r="I50" s="46"/>
      <c r="J50" s="47"/>
      <c r="K50" s="105"/>
      <c r="L50" s="105"/>
      <c r="M50" s="105"/>
      <c r="N50" s="105"/>
      <c r="O50" s="105"/>
      <c r="P50" s="103"/>
      <c r="Q50" s="103"/>
      <c r="R50" s="103"/>
      <c r="S50" s="103"/>
      <c r="T50" s="104"/>
      <c r="U50" s="103"/>
      <c r="V50" s="103"/>
      <c r="W50" s="15">
        <f t="shared" si="1"/>
        <v>0</v>
      </c>
      <c r="X50" s="105"/>
      <c r="Y50" s="105"/>
      <c r="Z50" s="105"/>
      <c r="AA50" s="105"/>
      <c r="AB50" s="105"/>
      <c r="AC50" s="103"/>
      <c r="AD50" s="103"/>
      <c r="AE50" s="103"/>
      <c r="AF50" s="103"/>
      <c r="AG50" s="103"/>
      <c r="AH50" s="103"/>
      <c r="AI50" s="103"/>
      <c r="AJ50" s="15">
        <f t="shared" si="2"/>
        <v>0</v>
      </c>
    </row>
    <row r="51" spans="1:37" ht="15" thickBot="1" x14ac:dyDescent="0.25">
      <c r="A51" s="185" t="s">
        <v>89</v>
      </c>
      <c r="B51" s="184" t="s">
        <v>78</v>
      </c>
      <c r="C51" s="59"/>
      <c r="D51" s="228"/>
      <c r="E51" s="15">
        <f>IFERROR(VLOOKUP($B51,[1]NUM12!$H$3:$J$151,2,FALSE),0)</f>
        <v>8</v>
      </c>
      <c r="F51" s="45">
        <f t="shared" si="8"/>
        <v>8</v>
      </c>
      <c r="G51" s="15">
        <f>IFERROR(VLOOKUP($B51,[3]NUM12!$H$3:$J$155,2,FALSE),0)</f>
        <v>0</v>
      </c>
      <c r="H51" s="57"/>
      <c r="I51" s="46"/>
      <c r="J51" s="47"/>
      <c r="K51" s="105"/>
      <c r="L51" s="105"/>
      <c r="M51" s="105"/>
      <c r="N51" s="105"/>
      <c r="O51" s="105"/>
      <c r="P51" s="103"/>
      <c r="Q51" s="103"/>
      <c r="R51" s="103"/>
      <c r="S51" s="103"/>
      <c r="T51" s="104"/>
      <c r="U51" s="103"/>
      <c r="V51" s="103"/>
      <c r="W51" s="15">
        <f t="shared" si="1"/>
        <v>0</v>
      </c>
      <c r="X51" s="105"/>
      <c r="Y51" s="105"/>
      <c r="Z51" s="105"/>
      <c r="AA51" s="105"/>
      <c r="AB51" s="105"/>
      <c r="AC51" s="103"/>
      <c r="AD51" s="103"/>
      <c r="AE51" s="103"/>
      <c r="AF51" s="103"/>
      <c r="AG51" s="103"/>
      <c r="AH51" s="103"/>
      <c r="AI51" s="103"/>
      <c r="AJ51" s="15">
        <f t="shared" si="2"/>
        <v>0</v>
      </c>
    </row>
    <row r="52" spans="1:37" ht="15" thickBot="1" x14ac:dyDescent="0.25">
      <c r="A52" s="185" t="s">
        <v>89</v>
      </c>
      <c r="B52" s="184" t="s">
        <v>79</v>
      </c>
      <c r="C52" s="59"/>
      <c r="D52" s="228"/>
      <c r="E52" s="15">
        <f>IFERROR(VLOOKUP($B52,[1]NUM12!$H$3:$J$151,2,FALSE),0)</f>
        <v>11</v>
      </c>
      <c r="F52" s="45">
        <f t="shared" si="8"/>
        <v>11</v>
      </c>
      <c r="G52" s="15">
        <f>IFERROR(VLOOKUP($B52,[3]NUM12!$H$3:$J$155,2,FALSE),0)</f>
        <v>0</v>
      </c>
      <c r="H52" s="57"/>
      <c r="I52" s="46"/>
      <c r="J52" s="47"/>
      <c r="K52" s="105"/>
      <c r="L52" s="105"/>
      <c r="M52" s="105"/>
      <c r="N52" s="105"/>
      <c r="O52" s="105"/>
      <c r="P52" s="103"/>
      <c r="Q52" s="103"/>
      <c r="R52" s="103"/>
      <c r="S52" s="103"/>
      <c r="T52" s="104"/>
      <c r="U52" s="103"/>
      <c r="V52" s="103"/>
      <c r="W52" s="15">
        <f t="shared" si="1"/>
        <v>0</v>
      </c>
      <c r="X52" s="105"/>
      <c r="Y52" s="105"/>
      <c r="Z52" s="105"/>
      <c r="AA52" s="105"/>
      <c r="AB52" s="105"/>
      <c r="AC52" s="98"/>
      <c r="AD52" s="98"/>
      <c r="AE52" s="98"/>
      <c r="AF52" s="98"/>
      <c r="AG52" s="103"/>
      <c r="AH52" s="103"/>
      <c r="AI52" s="103"/>
      <c r="AJ52" s="15">
        <f t="shared" si="2"/>
        <v>0</v>
      </c>
    </row>
    <row r="53" spans="1:37" ht="15" thickBot="1" x14ac:dyDescent="0.25">
      <c r="A53" s="185" t="s">
        <v>89</v>
      </c>
      <c r="B53" s="184" t="s">
        <v>80</v>
      </c>
      <c r="C53" s="59"/>
      <c r="D53" s="228"/>
      <c r="E53" s="15">
        <f>IFERROR(VLOOKUP($B53,[1]NUM12!$H$3:$J$151,2,FALSE),0)</f>
        <v>6</v>
      </c>
      <c r="F53" s="45">
        <f t="shared" si="8"/>
        <v>6</v>
      </c>
      <c r="G53" s="15">
        <f>IFERROR(VLOOKUP($B53,[3]NUM12!$H$3:$J$155,2,FALSE),0)</f>
        <v>0</v>
      </c>
      <c r="H53" s="57"/>
      <c r="I53" s="46"/>
      <c r="J53" s="47"/>
      <c r="K53" s="105"/>
      <c r="L53" s="105"/>
      <c r="M53" s="105"/>
      <c r="N53" s="105"/>
      <c r="O53" s="105"/>
      <c r="P53" s="103"/>
      <c r="Q53" s="103"/>
      <c r="R53" s="103"/>
      <c r="S53" s="103"/>
      <c r="T53" s="104"/>
      <c r="U53" s="103"/>
      <c r="V53" s="103"/>
      <c r="W53" s="15">
        <f t="shared" si="1"/>
        <v>0</v>
      </c>
      <c r="X53" s="105"/>
      <c r="Y53" s="105"/>
      <c r="Z53" s="105"/>
      <c r="AA53" s="105"/>
      <c r="AB53" s="105"/>
      <c r="AC53" s="103"/>
      <c r="AD53" s="103"/>
      <c r="AE53" s="103"/>
      <c r="AF53" s="103"/>
      <c r="AG53" s="103"/>
      <c r="AH53" s="103"/>
      <c r="AI53" s="103"/>
      <c r="AJ53" s="15">
        <f t="shared" si="2"/>
        <v>0</v>
      </c>
    </row>
    <row r="54" spans="1:37" ht="15" thickBot="1" x14ac:dyDescent="0.25">
      <c r="A54" s="185" t="s">
        <v>89</v>
      </c>
      <c r="B54" s="184" t="s">
        <v>81</v>
      </c>
      <c r="C54" s="59"/>
      <c r="D54" s="228"/>
      <c r="E54" s="15">
        <f>IFERROR(VLOOKUP($B54,[1]NUM12!$H$3:$J$151,2,FALSE),0)</f>
        <v>12</v>
      </c>
      <c r="F54" s="45">
        <f t="shared" si="8"/>
        <v>12</v>
      </c>
      <c r="G54" s="15">
        <f>IFERROR(VLOOKUP($B54,[3]NUM12!$H$3:$J$155,2,FALSE),0)</f>
        <v>0</v>
      </c>
      <c r="H54" s="57"/>
      <c r="I54" s="46"/>
      <c r="J54" s="47"/>
      <c r="K54" s="105"/>
      <c r="L54" s="105"/>
      <c r="M54" s="105"/>
      <c r="N54" s="105"/>
      <c r="O54" s="105"/>
      <c r="P54" s="103"/>
      <c r="Q54" s="103"/>
      <c r="R54" s="103"/>
      <c r="S54" s="103"/>
      <c r="T54" s="104"/>
      <c r="U54" s="103"/>
      <c r="V54" s="103"/>
      <c r="W54" s="15">
        <f t="shared" si="1"/>
        <v>0</v>
      </c>
      <c r="X54" s="105"/>
      <c r="Y54" s="105"/>
      <c r="Z54" s="105"/>
      <c r="AA54" s="105"/>
      <c r="AB54" s="105"/>
      <c r="AC54" s="103"/>
      <c r="AD54" s="103"/>
      <c r="AE54" s="103"/>
      <c r="AF54" s="103"/>
      <c r="AG54" s="103"/>
      <c r="AH54" s="103"/>
      <c r="AI54" s="103"/>
      <c r="AJ54" s="15">
        <f t="shared" si="2"/>
        <v>0</v>
      </c>
    </row>
    <row r="55" spans="1:37" ht="15" thickBot="1" x14ac:dyDescent="0.25">
      <c r="A55" s="185" t="s">
        <v>89</v>
      </c>
      <c r="B55" s="184" t="s">
        <v>82</v>
      </c>
      <c r="C55" s="59"/>
      <c r="D55" s="228"/>
      <c r="E55" s="15">
        <f>IFERROR(VLOOKUP($B55,[1]NUM12!$H$3:$J$151,2,FALSE),0)</f>
        <v>9</v>
      </c>
      <c r="F55" s="45">
        <f t="shared" si="8"/>
        <v>9</v>
      </c>
      <c r="G55" s="15">
        <f>IFERROR(VLOOKUP($B55,[3]NUM12!$H$3:$J$155,2,FALSE),0)</f>
        <v>0</v>
      </c>
      <c r="H55" s="57"/>
      <c r="I55" s="46"/>
      <c r="J55" s="47"/>
      <c r="K55" s="105"/>
      <c r="L55" s="105"/>
      <c r="M55" s="105"/>
      <c r="N55" s="105"/>
      <c r="O55" s="105"/>
      <c r="P55" s="103"/>
      <c r="Q55" s="103"/>
      <c r="R55" s="103"/>
      <c r="S55" s="103"/>
      <c r="T55" s="104"/>
      <c r="U55" s="103"/>
      <c r="V55" s="103"/>
      <c r="W55" s="15">
        <f t="shared" si="1"/>
        <v>0</v>
      </c>
      <c r="X55" s="105"/>
      <c r="Y55" s="105"/>
      <c r="Z55" s="105"/>
      <c r="AA55" s="105"/>
      <c r="AB55" s="105"/>
      <c r="AC55" s="103"/>
      <c r="AD55" s="103"/>
      <c r="AE55" s="103"/>
      <c r="AF55" s="103"/>
      <c r="AG55" s="103"/>
      <c r="AH55" s="103"/>
      <c r="AI55" s="103"/>
      <c r="AJ55" s="15">
        <f t="shared" si="2"/>
        <v>0</v>
      </c>
    </row>
    <row r="56" spans="1:37" ht="15" thickBot="1" x14ac:dyDescent="0.25">
      <c r="A56" s="185" t="s">
        <v>89</v>
      </c>
      <c r="B56" s="184" t="s">
        <v>83</v>
      </c>
      <c r="C56" s="59"/>
      <c r="D56" s="228"/>
      <c r="E56" s="15">
        <f>IFERROR(VLOOKUP($B56,[1]NUM12!$H$3:$J$151,2,FALSE),0)</f>
        <v>14</v>
      </c>
      <c r="F56" s="45">
        <f t="shared" si="8"/>
        <v>14</v>
      </c>
      <c r="G56" s="15">
        <f>IFERROR(VLOOKUP($B56,[3]NUM12!$H$3:$J$155,2,FALSE),0)</f>
        <v>0</v>
      </c>
      <c r="H56" s="57"/>
      <c r="I56" s="46"/>
      <c r="J56" s="47"/>
      <c r="K56" s="105"/>
      <c r="L56" s="105"/>
      <c r="M56" s="105"/>
      <c r="N56" s="105"/>
      <c r="O56" s="105"/>
      <c r="P56" s="103"/>
      <c r="Q56" s="103"/>
      <c r="R56" s="103"/>
      <c r="S56" s="103"/>
      <c r="T56" s="104"/>
      <c r="U56" s="103"/>
      <c r="V56" s="103"/>
      <c r="W56" s="15">
        <f t="shared" si="1"/>
        <v>0</v>
      </c>
      <c r="X56" s="105"/>
      <c r="Y56" s="105"/>
      <c r="Z56" s="105"/>
      <c r="AA56" s="105"/>
      <c r="AB56" s="105"/>
      <c r="AC56" s="103"/>
      <c r="AD56" s="103"/>
      <c r="AE56" s="103"/>
      <c r="AF56" s="103"/>
      <c r="AG56" s="103"/>
      <c r="AH56" s="103"/>
      <c r="AI56" s="103"/>
      <c r="AJ56" s="15">
        <f t="shared" si="2"/>
        <v>0</v>
      </c>
    </row>
    <row r="57" spans="1:37" ht="15" thickBot="1" x14ac:dyDescent="0.25">
      <c r="A57" s="185" t="s">
        <v>89</v>
      </c>
      <c r="B57" s="184" t="s">
        <v>84</v>
      </c>
      <c r="C57" s="59"/>
      <c r="D57" s="228"/>
      <c r="E57" s="15">
        <f>IFERROR(VLOOKUP($B57,[1]NUM12!$H$3:$J$151,2,FALSE),0)</f>
        <v>8</v>
      </c>
      <c r="F57" s="45">
        <f t="shared" si="8"/>
        <v>8</v>
      </c>
      <c r="G57" s="15">
        <f>IFERROR(VLOOKUP($B57,[3]NUM12!$H$3:$J$155,2,FALSE),0)</f>
        <v>0</v>
      </c>
      <c r="H57" s="57"/>
      <c r="I57" s="46"/>
      <c r="J57" s="47"/>
      <c r="K57" s="105"/>
      <c r="L57" s="105"/>
      <c r="M57" s="105"/>
      <c r="N57" s="105"/>
      <c r="O57" s="105"/>
      <c r="P57" s="103"/>
      <c r="Q57" s="103"/>
      <c r="R57" s="103"/>
      <c r="S57" s="103"/>
      <c r="T57" s="104"/>
      <c r="U57" s="103"/>
      <c r="V57" s="103"/>
      <c r="W57" s="15">
        <f t="shared" si="1"/>
        <v>0</v>
      </c>
      <c r="X57" s="105"/>
      <c r="Y57" s="105"/>
      <c r="Z57" s="105"/>
      <c r="AA57" s="105"/>
      <c r="AB57" s="105"/>
      <c r="AC57" s="98"/>
      <c r="AD57" s="98"/>
      <c r="AE57" s="98"/>
      <c r="AF57" s="98"/>
      <c r="AG57" s="103"/>
      <c r="AH57" s="103"/>
      <c r="AI57" s="103"/>
      <c r="AJ57" s="15">
        <f t="shared" si="2"/>
        <v>0</v>
      </c>
    </row>
    <row r="58" spans="1:37" ht="15" thickBot="1" x14ac:dyDescent="0.25">
      <c r="A58" s="185" t="s">
        <v>89</v>
      </c>
      <c r="B58" s="184" t="s">
        <v>85</v>
      </c>
      <c r="C58" s="59"/>
      <c r="D58" s="228"/>
      <c r="E58" s="15">
        <f>IFERROR(VLOOKUP($B58,[1]NUM12!$H$3:$J$151,2,FALSE),0)</f>
        <v>16</v>
      </c>
      <c r="F58" s="45">
        <f t="shared" si="8"/>
        <v>16</v>
      </c>
      <c r="G58" s="15">
        <f>IFERROR(VLOOKUP($B58,[3]NUM12!$H$3:$J$155,2,FALSE),0)</f>
        <v>0</v>
      </c>
      <c r="H58" s="57"/>
      <c r="I58" s="46"/>
      <c r="J58" s="47"/>
      <c r="K58" s="105"/>
      <c r="L58" s="105"/>
      <c r="M58" s="105"/>
      <c r="N58" s="105"/>
      <c r="O58" s="105"/>
      <c r="P58" s="103"/>
      <c r="Q58" s="103"/>
      <c r="R58" s="103"/>
      <c r="S58" s="103"/>
      <c r="T58" s="104"/>
      <c r="U58" s="103"/>
      <c r="V58" s="103"/>
      <c r="W58" s="15">
        <f t="shared" si="1"/>
        <v>0</v>
      </c>
      <c r="X58" s="105"/>
      <c r="Y58" s="105"/>
      <c r="Z58" s="105"/>
      <c r="AA58" s="105"/>
      <c r="AB58" s="105"/>
      <c r="AC58" s="98"/>
      <c r="AD58" s="98"/>
      <c r="AE58" s="98"/>
      <c r="AF58" s="98"/>
      <c r="AG58" s="103"/>
      <c r="AH58" s="103"/>
      <c r="AI58" s="103"/>
      <c r="AJ58" s="15">
        <f t="shared" si="2"/>
        <v>0</v>
      </c>
    </row>
    <row r="59" spans="1:37" ht="15" thickBot="1" x14ac:dyDescent="0.25">
      <c r="A59" s="185" t="s">
        <v>89</v>
      </c>
      <c r="B59" s="184" t="s">
        <v>86</v>
      </c>
      <c r="C59" s="59"/>
      <c r="D59" s="228"/>
      <c r="E59" s="15">
        <f>IFERROR(VLOOKUP($B59,[1]NUM12!$H$3:$J$151,2,FALSE),0)</f>
        <v>45</v>
      </c>
      <c r="F59" s="45">
        <f t="shared" si="8"/>
        <v>45</v>
      </c>
      <c r="G59" s="15">
        <f>IFERROR(VLOOKUP($B59,[3]NUM12!$H$3:$J$155,2,FALSE),0)</f>
        <v>0</v>
      </c>
      <c r="H59" s="57"/>
      <c r="I59" s="46"/>
      <c r="J59" s="47"/>
      <c r="K59" s="105"/>
      <c r="L59" s="105"/>
      <c r="M59" s="105"/>
      <c r="N59" s="105"/>
      <c r="O59" s="105"/>
      <c r="P59" s="103"/>
      <c r="Q59" s="103"/>
      <c r="R59" s="103"/>
      <c r="S59" s="103"/>
      <c r="T59" s="104"/>
      <c r="U59" s="103"/>
      <c r="V59" s="103"/>
      <c r="W59" s="15">
        <f t="shared" si="1"/>
        <v>0</v>
      </c>
      <c r="X59" s="105"/>
      <c r="Y59" s="105"/>
      <c r="Z59" s="105"/>
      <c r="AA59" s="105"/>
      <c r="AB59" s="105"/>
      <c r="AC59" s="98"/>
      <c r="AD59" s="98"/>
      <c r="AE59" s="98"/>
      <c r="AF59" s="98"/>
      <c r="AG59" s="103"/>
      <c r="AH59" s="103"/>
      <c r="AI59" s="103"/>
      <c r="AJ59" s="15">
        <f t="shared" si="2"/>
        <v>0</v>
      </c>
    </row>
    <row r="60" spans="1:37" ht="15" thickBot="1" x14ac:dyDescent="0.25">
      <c r="A60" s="185" t="s">
        <v>89</v>
      </c>
      <c r="B60" s="184" t="s">
        <v>87</v>
      </c>
      <c r="C60" s="59"/>
      <c r="D60" s="228"/>
      <c r="E60" s="15">
        <f>IFERROR(VLOOKUP($B60,[1]NUM12!$H$3:$J$151,2,FALSE),0)</f>
        <v>16</v>
      </c>
      <c r="F60" s="45">
        <f t="shared" si="8"/>
        <v>16</v>
      </c>
      <c r="G60" s="15">
        <f>IFERROR(VLOOKUP($B60,[3]NUM12!$H$3:$J$155,2,FALSE),0)</f>
        <v>0</v>
      </c>
      <c r="H60" s="57"/>
      <c r="I60" s="46"/>
      <c r="J60" s="47"/>
      <c r="K60" s="105"/>
      <c r="L60" s="105"/>
      <c r="M60" s="105"/>
      <c r="N60" s="105"/>
      <c r="O60" s="105"/>
      <c r="P60" s="98"/>
      <c r="Q60" s="98"/>
      <c r="R60" s="98"/>
      <c r="S60" s="98"/>
      <c r="T60" s="98"/>
      <c r="U60" s="98"/>
      <c r="V60" s="98"/>
      <c r="W60" s="15">
        <f t="shared" si="1"/>
        <v>0</v>
      </c>
      <c r="X60" s="105"/>
      <c r="Y60" s="105"/>
      <c r="Z60" s="105"/>
      <c r="AA60" s="105"/>
      <c r="AB60" s="105"/>
      <c r="AC60" s="103"/>
      <c r="AD60" s="103"/>
      <c r="AE60" s="103"/>
      <c r="AF60" s="103"/>
      <c r="AG60" s="103"/>
      <c r="AH60" s="103"/>
      <c r="AI60" s="103"/>
      <c r="AJ60" s="15">
        <f t="shared" si="2"/>
        <v>0</v>
      </c>
    </row>
    <row r="61" spans="1:37" ht="15" thickBot="1" x14ac:dyDescent="0.25">
      <c r="A61" s="185" t="s">
        <v>89</v>
      </c>
      <c r="B61" s="184" t="s">
        <v>88</v>
      </c>
      <c r="C61" s="59"/>
      <c r="D61" s="228"/>
      <c r="E61" s="15">
        <f>IFERROR(VLOOKUP($B61,[1]NUM12!$H$3:$J$151,2,FALSE),0)</f>
        <v>12</v>
      </c>
      <c r="F61" s="45">
        <f t="shared" si="8"/>
        <v>12</v>
      </c>
      <c r="G61" s="15">
        <f>IFERROR(VLOOKUP($B61,[3]NUM12!$H$3:$J$155,2,FALSE),0)</f>
        <v>0</v>
      </c>
      <c r="H61" s="57"/>
      <c r="I61" s="46"/>
      <c r="J61" s="47"/>
      <c r="K61" s="105"/>
      <c r="L61" s="105"/>
      <c r="M61" s="105"/>
      <c r="N61" s="105"/>
      <c r="O61" s="105"/>
      <c r="P61" s="103"/>
      <c r="Q61" s="103"/>
      <c r="R61" s="103"/>
      <c r="S61" s="103"/>
      <c r="T61" s="104"/>
      <c r="U61" s="103"/>
      <c r="V61" s="103"/>
      <c r="W61" s="15">
        <f t="shared" si="1"/>
        <v>0</v>
      </c>
      <c r="X61" s="105"/>
      <c r="Y61" s="105"/>
      <c r="Z61" s="105"/>
      <c r="AA61" s="105"/>
      <c r="AB61" s="105"/>
      <c r="AC61" s="103"/>
      <c r="AD61" s="103"/>
      <c r="AE61" s="103"/>
      <c r="AF61" s="103"/>
      <c r="AG61" s="103"/>
      <c r="AH61" s="103"/>
      <c r="AI61" s="103"/>
      <c r="AJ61" s="15">
        <f t="shared" si="2"/>
        <v>0</v>
      </c>
    </row>
    <row r="62" spans="1:37" ht="15" thickBot="1" x14ac:dyDescent="0.25">
      <c r="A62" s="351" t="s">
        <v>178</v>
      </c>
      <c r="B62" s="352"/>
      <c r="C62" s="276">
        <f>+D62/Metas!R68</f>
        <v>0.61262770802270916</v>
      </c>
      <c r="D62" s="230">
        <f>G62/AK62</f>
        <v>0.12910532276330691</v>
      </c>
      <c r="E62" s="12">
        <f t="shared" ref="E62:J62" si="39">SUM(E49:E61)</f>
        <v>552</v>
      </c>
      <c r="F62" s="12">
        <f t="shared" si="39"/>
        <v>552</v>
      </c>
      <c r="G62" s="12">
        <f>SUM(G49:G61)</f>
        <v>342</v>
      </c>
      <c r="H62" s="12">
        <f t="shared" si="39"/>
        <v>0</v>
      </c>
      <c r="I62" s="12">
        <f>SUM(I49:I61)</f>
        <v>0</v>
      </c>
      <c r="J62" s="12">
        <f t="shared" si="39"/>
        <v>0</v>
      </c>
      <c r="K62" s="12">
        <f t="shared" ref="K62:AI62" si="40">SUM(K49:K61)</f>
        <v>0</v>
      </c>
      <c r="L62" s="12">
        <f t="shared" si="40"/>
        <v>0</v>
      </c>
      <c r="M62" s="12">
        <f t="shared" si="40"/>
        <v>0</v>
      </c>
      <c r="N62" s="12">
        <f t="shared" si="40"/>
        <v>0</v>
      </c>
      <c r="O62" s="12">
        <f t="shared" ref="O62" si="41">SUM(O49:O61)</f>
        <v>0</v>
      </c>
      <c r="P62" s="12">
        <f t="shared" si="40"/>
        <v>0</v>
      </c>
      <c r="Q62" s="12">
        <f t="shared" si="40"/>
        <v>0</v>
      </c>
      <c r="R62" s="12">
        <f t="shared" si="40"/>
        <v>0</v>
      </c>
      <c r="S62" s="12">
        <f t="shared" si="40"/>
        <v>0</v>
      </c>
      <c r="T62" s="12">
        <f t="shared" si="40"/>
        <v>0</v>
      </c>
      <c r="U62" s="12">
        <f t="shared" si="40"/>
        <v>0</v>
      </c>
      <c r="V62" s="12">
        <f t="shared" si="40"/>
        <v>0</v>
      </c>
      <c r="W62" s="12">
        <f t="shared" si="1"/>
        <v>0</v>
      </c>
      <c r="X62" s="12">
        <f t="shared" si="40"/>
        <v>0</v>
      </c>
      <c r="Y62" s="12">
        <f t="shared" si="40"/>
        <v>0</v>
      </c>
      <c r="Z62" s="12">
        <f t="shared" si="40"/>
        <v>0</v>
      </c>
      <c r="AA62" s="12">
        <f t="shared" si="40"/>
        <v>0</v>
      </c>
      <c r="AB62" s="12">
        <f t="shared" ref="AB62" si="42">SUM(AB49:AB61)</f>
        <v>0</v>
      </c>
      <c r="AC62" s="12">
        <f t="shared" si="40"/>
        <v>0</v>
      </c>
      <c r="AD62" s="12">
        <f t="shared" si="40"/>
        <v>0</v>
      </c>
      <c r="AE62" s="12">
        <f t="shared" si="40"/>
        <v>0</v>
      </c>
      <c r="AF62" s="12">
        <f t="shared" si="40"/>
        <v>0</v>
      </c>
      <c r="AG62" s="12">
        <f t="shared" si="40"/>
        <v>0</v>
      </c>
      <c r="AH62" s="12">
        <f t="shared" si="40"/>
        <v>0</v>
      </c>
      <c r="AI62" s="12">
        <f t="shared" si="40"/>
        <v>0</v>
      </c>
      <c r="AJ62" s="12">
        <f t="shared" si="2"/>
        <v>0</v>
      </c>
      <c r="AK62" s="12">
        <v>2649</v>
      </c>
    </row>
    <row r="63" spans="1:37" ht="15" thickBot="1" x14ac:dyDescent="0.25">
      <c r="A63" s="185" t="s">
        <v>100</v>
      </c>
      <c r="B63" s="184" t="s">
        <v>90</v>
      </c>
      <c r="C63" s="59"/>
      <c r="D63" s="228"/>
      <c r="E63" s="15">
        <f>IFERROR(VLOOKUP($B63,[1]NUM12!$H$3:$J$151,2,FALSE),0)</f>
        <v>69</v>
      </c>
      <c r="F63" s="45">
        <f t="shared" si="8"/>
        <v>69</v>
      </c>
      <c r="G63" s="15">
        <f>IFERROR(VLOOKUP($B63,[3]NUM12!$H$3:$J$155,2,FALSE),0)</f>
        <v>64</v>
      </c>
      <c r="H63" s="57"/>
      <c r="I63" s="46"/>
      <c r="J63" s="47"/>
      <c r="K63" s="105"/>
      <c r="L63" s="105"/>
      <c r="M63" s="105"/>
      <c r="N63" s="105"/>
      <c r="O63" s="105"/>
      <c r="P63" s="103"/>
      <c r="Q63" s="103"/>
      <c r="R63" s="103"/>
      <c r="S63" s="103"/>
      <c r="T63" s="104"/>
      <c r="U63" s="103"/>
      <c r="V63" s="103"/>
      <c r="W63" s="15">
        <f t="shared" si="1"/>
        <v>0</v>
      </c>
      <c r="X63" s="105"/>
      <c r="Y63" s="105"/>
      <c r="Z63" s="105"/>
      <c r="AA63" s="105"/>
      <c r="AB63" s="105"/>
      <c r="AC63" s="103"/>
      <c r="AD63" s="103"/>
      <c r="AE63" s="103"/>
      <c r="AF63" s="103"/>
      <c r="AG63" s="103"/>
      <c r="AH63" s="103"/>
      <c r="AI63" s="103"/>
      <c r="AJ63" s="15">
        <f t="shared" si="2"/>
        <v>0</v>
      </c>
    </row>
    <row r="64" spans="1:37" ht="15" thickBot="1" x14ac:dyDescent="0.25">
      <c r="A64" s="185" t="s">
        <v>100</v>
      </c>
      <c r="B64" s="184" t="s">
        <v>91</v>
      </c>
      <c r="C64" s="59"/>
      <c r="D64" s="228"/>
      <c r="E64" s="15">
        <f>IFERROR(VLOOKUP($B64,[1]NUM12!$H$3:$J$151,2,FALSE),0)</f>
        <v>49</v>
      </c>
      <c r="F64" s="45">
        <f t="shared" si="8"/>
        <v>49</v>
      </c>
      <c r="G64" s="15">
        <f>IFERROR(VLOOKUP($B64,[3]NUM12!$H$3:$J$155,2,FALSE),0)</f>
        <v>44</v>
      </c>
      <c r="H64" s="57"/>
      <c r="I64" s="46"/>
      <c r="J64" s="47"/>
      <c r="K64" s="105"/>
      <c r="L64" s="105"/>
      <c r="M64" s="105"/>
      <c r="N64" s="105"/>
      <c r="O64" s="105"/>
      <c r="P64" s="103"/>
      <c r="Q64" s="103"/>
      <c r="R64" s="103"/>
      <c r="S64" s="103"/>
      <c r="T64" s="104"/>
      <c r="U64" s="103"/>
      <c r="V64" s="103"/>
      <c r="W64" s="15">
        <f t="shared" si="1"/>
        <v>0</v>
      </c>
      <c r="X64" s="105"/>
      <c r="Y64" s="105"/>
      <c r="Z64" s="105"/>
      <c r="AA64" s="105"/>
      <c r="AB64" s="105"/>
      <c r="AC64" s="103"/>
      <c r="AD64" s="103"/>
      <c r="AE64" s="103"/>
      <c r="AF64" s="103"/>
      <c r="AG64" s="103"/>
      <c r="AH64" s="103"/>
      <c r="AI64" s="103"/>
      <c r="AJ64" s="15">
        <f t="shared" si="2"/>
        <v>0</v>
      </c>
    </row>
    <row r="65" spans="1:37" ht="15" thickBot="1" x14ac:dyDescent="0.25">
      <c r="A65" s="185" t="s">
        <v>100</v>
      </c>
      <c r="B65" s="184" t="s">
        <v>92</v>
      </c>
      <c r="C65" s="59"/>
      <c r="D65" s="228"/>
      <c r="E65" s="15">
        <f>IFERROR(VLOOKUP($B65,[1]NUM12!$H$3:$J$151,2,FALSE),0)</f>
        <v>14</v>
      </c>
      <c r="F65" s="45">
        <f t="shared" si="8"/>
        <v>14</v>
      </c>
      <c r="G65" s="15">
        <f>IFERROR(VLOOKUP($B65,[3]NUM12!$H$3:$J$155,2,FALSE),0)</f>
        <v>13</v>
      </c>
      <c r="H65" s="57"/>
      <c r="I65" s="46"/>
      <c r="J65" s="47"/>
      <c r="K65" s="105"/>
      <c r="L65" s="105"/>
      <c r="M65" s="105"/>
      <c r="N65" s="105"/>
      <c r="O65" s="105"/>
      <c r="P65" s="103"/>
      <c r="Q65" s="103"/>
      <c r="R65" s="103"/>
      <c r="S65" s="103"/>
      <c r="T65" s="104"/>
      <c r="U65" s="103"/>
      <c r="V65" s="103"/>
      <c r="W65" s="15">
        <f t="shared" si="1"/>
        <v>0</v>
      </c>
      <c r="X65" s="105"/>
      <c r="Y65" s="105"/>
      <c r="Z65" s="105"/>
      <c r="AA65" s="105"/>
      <c r="AB65" s="105"/>
      <c r="AC65" s="103"/>
      <c r="AD65" s="103"/>
      <c r="AE65" s="103"/>
      <c r="AF65" s="103"/>
      <c r="AG65" s="103"/>
      <c r="AH65" s="103"/>
      <c r="AI65" s="103"/>
      <c r="AJ65" s="15">
        <f t="shared" si="2"/>
        <v>0</v>
      </c>
    </row>
    <row r="66" spans="1:37" ht="15" thickBot="1" x14ac:dyDescent="0.25">
      <c r="A66" s="185" t="s">
        <v>100</v>
      </c>
      <c r="B66" s="184" t="s">
        <v>93</v>
      </c>
      <c r="C66" s="59"/>
      <c r="D66" s="228"/>
      <c r="E66" s="15">
        <f>IFERROR(VLOOKUP($B66,[1]NUM12!$H$3:$J$151,2,FALSE),0)</f>
        <v>16</v>
      </c>
      <c r="F66" s="45">
        <f t="shared" si="8"/>
        <v>16</v>
      </c>
      <c r="G66" s="15">
        <f>IFERROR(VLOOKUP($B66,[3]NUM12!$H$3:$J$155,2,FALSE),0)</f>
        <v>10</v>
      </c>
      <c r="H66" s="57"/>
      <c r="I66" s="46"/>
      <c r="J66" s="47"/>
      <c r="K66" s="105"/>
      <c r="L66" s="105"/>
      <c r="M66" s="105"/>
      <c r="N66" s="105"/>
      <c r="O66" s="105"/>
      <c r="P66" s="103"/>
      <c r="Q66" s="103"/>
      <c r="R66" s="103"/>
      <c r="S66" s="103"/>
      <c r="T66" s="104"/>
      <c r="U66" s="103"/>
      <c r="V66" s="103"/>
      <c r="W66" s="15">
        <f t="shared" si="1"/>
        <v>0</v>
      </c>
      <c r="X66" s="105"/>
      <c r="Y66" s="105"/>
      <c r="Z66" s="105"/>
      <c r="AA66" s="105"/>
      <c r="AB66" s="105"/>
      <c r="AC66" s="103"/>
      <c r="AD66" s="103"/>
      <c r="AE66" s="103"/>
      <c r="AF66" s="103"/>
      <c r="AG66" s="103"/>
      <c r="AH66" s="103"/>
      <c r="AI66" s="103"/>
      <c r="AJ66" s="15">
        <f t="shared" si="2"/>
        <v>0</v>
      </c>
    </row>
    <row r="67" spans="1:37" ht="15" thickBot="1" x14ac:dyDescent="0.25">
      <c r="A67" s="185" t="s">
        <v>100</v>
      </c>
      <c r="B67" s="184" t="s">
        <v>94</v>
      </c>
      <c r="C67" s="59"/>
      <c r="D67" s="228"/>
      <c r="E67" s="15">
        <f>IFERROR(VLOOKUP($B67,[1]NUM12!$H$3:$J$151,2,FALSE),0)</f>
        <v>5</v>
      </c>
      <c r="F67" s="45">
        <f t="shared" si="8"/>
        <v>5</v>
      </c>
      <c r="G67" s="15">
        <f>IFERROR(VLOOKUP($B67,[3]NUM12!$H$3:$J$155,2,FALSE),0)</f>
        <v>6</v>
      </c>
      <c r="H67" s="57"/>
      <c r="I67" s="46"/>
      <c r="J67" s="47"/>
      <c r="K67" s="105"/>
      <c r="L67" s="105"/>
      <c r="M67" s="105"/>
      <c r="N67" s="105"/>
      <c r="O67" s="105"/>
      <c r="P67" s="98"/>
      <c r="Q67" s="98"/>
      <c r="R67" s="98"/>
      <c r="S67" s="103"/>
      <c r="T67" s="104"/>
      <c r="U67" s="103"/>
      <c r="V67" s="103"/>
      <c r="W67" s="15">
        <f t="shared" si="1"/>
        <v>0</v>
      </c>
      <c r="X67" s="105"/>
      <c r="Y67" s="105"/>
      <c r="Z67" s="105"/>
      <c r="AA67" s="105"/>
      <c r="AB67" s="105"/>
      <c r="AC67" s="98"/>
      <c r="AD67" s="98"/>
      <c r="AE67" s="103"/>
      <c r="AF67" s="103"/>
      <c r="AG67" s="103"/>
      <c r="AH67" s="103"/>
      <c r="AI67" s="103"/>
      <c r="AJ67" s="15">
        <f t="shared" si="2"/>
        <v>0</v>
      </c>
    </row>
    <row r="68" spans="1:37" ht="15" thickBot="1" x14ac:dyDescent="0.25">
      <c r="A68" s="185" t="s">
        <v>100</v>
      </c>
      <c r="B68" s="184" t="s">
        <v>95</v>
      </c>
      <c r="C68" s="59"/>
      <c r="D68" s="228"/>
      <c r="E68" s="15">
        <f>IFERROR(VLOOKUP($B68,[1]NUM12!$H$3:$J$151,2,FALSE),0)</f>
        <v>29</v>
      </c>
      <c r="F68" s="45">
        <f t="shared" si="8"/>
        <v>29</v>
      </c>
      <c r="G68" s="15">
        <f>IFERROR(VLOOKUP($B68,[3]NUM12!$H$3:$J$155,2,FALSE),0)</f>
        <v>26</v>
      </c>
      <c r="H68" s="57"/>
      <c r="I68" s="46"/>
      <c r="J68" s="47"/>
      <c r="K68" s="105"/>
      <c r="L68" s="105"/>
      <c r="M68" s="105"/>
      <c r="N68" s="105"/>
      <c r="O68" s="105"/>
      <c r="P68" s="103"/>
      <c r="Q68" s="103"/>
      <c r="R68" s="103"/>
      <c r="S68" s="103"/>
      <c r="T68" s="104"/>
      <c r="U68" s="103"/>
      <c r="V68" s="103"/>
      <c r="W68" s="15">
        <f t="shared" si="1"/>
        <v>0</v>
      </c>
      <c r="X68" s="105"/>
      <c r="Y68" s="105"/>
      <c r="Z68" s="105"/>
      <c r="AA68" s="105"/>
      <c r="AB68" s="105"/>
      <c r="AC68" s="98"/>
      <c r="AD68" s="98"/>
      <c r="AE68" s="103"/>
      <c r="AF68" s="103"/>
      <c r="AG68" s="103"/>
      <c r="AH68" s="103"/>
      <c r="AI68" s="103"/>
      <c r="AJ68" s="15">
        <f t="shared" si="2"/>
        <v>0</v>
      </c>
    </row>
    <row r="69" spans="1:37" ht="15" thickBot="1" x14ac:dyDescent="0.25">
      <c r="A69" s="185" t="s">
        <v>100</v>
      </c>
      <c r="B69" s="184" t="s">
        <v>96</v>
      </c>
      <c r="C69" s="59"/>
      <c r="D69" s="228"/>
      <c r="E69" s="15">
        <f>IFERROR(VLOOKUP($B69,[1]NUM12!$H$3:$J$151,2,FALSE),0)</f>
        <v>12</v>
      </c>
      <c r="F69" s="45">
        <f t="shared" si="8"/>
        <v>12</v>
      </c>
      <c r="G69" s="15">
        <f>IFERROR(VLOOKUP($B69,[3]NUM12!$H$3:$J$155,2,FALSE),0)</f>
        <v>15</v>
      </c>
      <c r="H69" s="57"/>
      <c r="I69" s="46"/>
      <c r="J69" s="47"/>
      <c r="K69" s="105"/>
      <c r="L69" s="105"/>
      <c r="M69" s="105"/>
      <c r="N69" s="105"/>
      <c r="O69" s="105"/>
      <c r="P69" s="98"/>
      <c r="Q69" s="98"/>
      <c r="R69" s="98"/>
      <c r="S69" s="103"/>
      <c r="T69" s="104"/>
      <c r="U69" s="103"/>
      <c r="V69" s="103"/>
      <c r="W69" s="15">
        <f t="shared" si="1"/>
        <v>0</v>
      </c>
      <c r="X69" s="105"/>
      <c r="Y69" s="105"/>
      <c r="Z69" s="105"/>
      <c r="AA69" s="105"/>
      <c r="AB69" s="105"/>
      <c r="AC69" s="103"/>
      <c r="AD69" s="103"/>
      <c r="AE69" s="103"/>
      <c r="AF69" s="103"/>
      <c r="AG69" s="103"/>
      <c r="AH69" s="103"/>
      <c r="AI69" s="103"/>
      <c r="AJ69" s="15">
        <f t="shared" si="2"/>
        <v>0</v>
      </c>
    </row>
    <row r="70" spans="1:37" ht="15" thickBot="1" x14ac:dyDescent="0.25">
      <c r="A70" s="185" t="s">
        <v>100</v>
      </c>
      <c r="B70" s="184" t="s">
        <v>97</v>
      </c>
      <c r="C70" s="59"/>
      <c r="D70" s="228"/>
      <c r="E70" s="15">
        <f>IFERROR(VLOOKUP($B70,[1]NUM12!$H$3:$J$151,2,FALSE),0)</f>
        <v>8</v>
      </c>
      <c r="F70" s="45">
        <f t="shared" si="8"/>
        <v>8</v>
      </c>
      <c r="G70" s="15">
        <f>IFERROR(VLOOKUP($B70,[3]NUM12!$H$3:$J$155,2,FALSE),0)</f>
        <v>8</v>
      </c>
      <c r="H70" s="57"/>
      <c r="I70" s="46"/>
      <c r="J70" s="47"/>
      <c r="K70" s="105"/>
      <c r="L70" s="105"/>
      <c r="M70" s="105"/>
      <c r="N70" s="105"/>
      <c r="O70" s="105"/>
      <c r="P70" s="103"/>
      <c r="Q70" s="103"/>
      <c r="R70" s="103"/>
      <c r="S70" s="103"/>
      <c r="T70" s="104"/>
      <c r="U70" s="103"/>
      <c r="V70" s="103"/>
      <c r="W70" s="15">
        <f t="shared" si="1"/>
        <v>0</v>
      </c>
      <c r="X70" s="105"/>
      <c r="Y70" s="105"/>
      <c r="Z70" s="105"/>
      <c r="AA70" s="105"/>
      <c r="AB70" s="105"/>
      <c r="AC70" s="103"/>
      <c r="AD70" s="103"/>
      <c r="AE70" s="103"/>
      <c r="AF70" s="103"/>
      <c r="AG70" s="103"/>
      <c r="AH70" s="103"/>
      <c r="AI70" s="103"/>
      <c r="AJ70" s="15">
        <f t="shared" si="2"/>
        <v>0</v>
      </c>
    </row>
    <row r="71" spans="1:37" ht="15" thickBot="1" x14ac:dyDescent="0.25">
      <c r="A71" s="185" t="s">
        <v>100</v>
      </c>
      <c r="B71" s="184" t="s">
        <v>98</v>
      </c>
      <c r="C71" s="59"/>
      <c r="D71" s="228"/>
      <c r="E71" s="15">
        <f>IFERROR(VLOOKUP($B71,[1]NUM12!$H$3:$J$151,2,FALSE),0)</f>
        <v>7</v>
      </c>
      <c r="F71" s="45">
        <f t="shared" si="8"/>
        <v>7</v>
      </c>
      <c r="G71" s="15">
        <f>IFERROR(VLOOKUP($B71,[3]NUM12!$H$3:$J$155,2,FALSE),0)</f>
        <v>4</v>
      </c>
      <c r="H71" s="57"/>
      <c r="I71" s="46"/>
      <c r="J71" s="47"/>
      <c r="K71" s="105"/>
      <c r="L71" s="105"/>
      <c r="M71" s="105"/>
      <c r="N71" s="105"/>
      <c r="O71" s="105"/>
      <c r="P71" s="98"/>
      <c r="Q71" s="98"/>
      <c r="R71" s="98"/>
      <c r="S71" s="103"/>
      <c r="T71" s="104"/>
      <c r="U71" s="103"/>
      <c r="V71" s="103"/>
      <c r="W71" s="15">
        <f t="shared" si="1"/>
        <v>0</v>
      </c>
      <c r="X71" s="105"/>
      <c r="Y71" s="105"/>
      <c r="Z71" s="105"/>
      <c r="AA71" s="105"/>
      <c r="AB71" s="105"/>
      <c r="AC71" s="103"/>
      <c r="AD71" s="103"/>
      <c r="AE71" s="103"/>
      <c r="AF71" s="103"/>
      <c r="AG71" s="103"/>
      <c r="AH71" s="103"/>
      <c r="AI71" s="103"/>
      <c r="AJ71" s="15">
        <f t="shared" si="2"/>
        <v>0</v>
      </c>
    </row>
    <row r="72" spans="1:37" ht="15" thickBot="1" x14ac:dyDescent="0.25">
      <c r="A72" s="185" t="s">
        <v>100</v>
      </c>
      <c r="B72" s="184" t="s">
        <v>99</v>
      </c>
      <c r="C72" s="59"/>
      <c r="D72" s="228"/>
      <c r="E72" s="15">
        <f>IFERROR(VLOOKUP($B72,[1]NUM12!$H$3:$J$151,2,FALSE),0)</f>
        <v>12</v>
      </c>
      <c r="F72" s="45">
        <f t="shared" si="8"/>
        <v>12</v>
      </c>
      <c r="G72" s="15">
        <f>IFERROR(VLOOKUP($B72,[3]NUM12!$H$3:$J$155,2,FALSE),0)</f>
        <v>11</v>
      </c>
      <c r="H72" s="57"/>
      <c r="I72" s="46"/>
      <c r="J72" s="47"/>
      <c r="K72" s="105"/>
      <c r="L72" s="105"/>
      <c r="M72" s="105"/>
      <c r="N72" s="105"/>
      <c r="O72" s="105"/>
      <c r="P72" s="103"/>
      <c r="Q72" s="103"/>
      <c r="R72" s="103"/>
      <c r="S72" s="103"/>
      <c r="T72" s="104"/>
      <c r="U72" s="103"/>
      <c r="V72" s="103"/>
      <c r="W72" s="15">
        <f t="shared" si="1"/>
        <v>0</v>
      </c>
      <c r="X72" s="105"/>
      <c r="Y72" s="105"/>
      <c r="Z72" s="105"/>
      <c r="AA72" s="105"/>
      <c r="AB72" s="105"/>
      <c r="AC72" s="103"/>
      <c r="AD72" s="103"/>
      <c r="AE72" s="103"/>
      <c r="AF72" s="103"/>
      <c r="AG72" s="103"/>
      <c r="AH72" s="103"/>
      <c r="AI72" s="103"/>
      <c r="AJ72" s="15">
        <f t="shared" si="2"/>
        <v>0</v>
      </c>
    </row>
    <row r="73" spans="1:37" ht="15" thickBot="1" x14ac:dyDescent="0.25">
      <c r="A73" s="351" t="s">
        <v>18</v>
      </c>
      <c r="B73" s="352"/>
      <c r="C73" s="276">
        <f>+D73/Metas!R65</f>
        <v>0.77819294306763664</v>
      </c>
      <c r="D73" s="230">
        <f>G73/AK73</f>
        <v>0.10187531677648251</v>
      </c>
      <c r="E73" s="12">
        <f t="shared" ref="E73:J73" si="43">SUM(E63:E72)</f>
        <v>221</v>
      </c>
      <c r="F73" s="12">
        <f t="shared" si="43"/>
        <v>221</v>
      </c>
      <c r="G73" s="12">
        <f t="shared" si="43"/>
        <v>201</v>
      </c>
      <c r="H73" s="12">
        <f t="shared" si="43"/>
        <v>0</v>
      </c>
      <c r="I73" s="12">
        <f>SUM(I63:I72)</f>
        <v>0</v>
      </c>
      <c r="J73" s="12">
        <f t="shared" si="43"/>
        <v>0</v>
      </c>
      <c r="K73" s="12">
        <f t="shared" ref="K73:V73" si="44">SUM(K63:K72)</f>
        <v>0</v>
      </c>
      <c r="L73" s="12">
        <f t="shared" si="44"/>
        <v>0</v>
      </c>
      <c r="M73" s="12">
        <f t="shared" si="44"/>
        <v>0</v>
      </c>
      <c r="N73" s="12">
        <f t="shared" si="44"/>
        <v>0</v>
      </c>
      <c r="O73" s="12">
        <f t="shared" ref="O73" si="45">SUM(O63:O72)</f>
        <v>0</v>
      </c>
      <c r="P73" s="12">
        <f t="shared" si="44"/>
        <v>0</v>
      </c>
      <c r="Q73" s="12">
        <f t="shared" si="44"/>
        <v>0</v>
      </c>
      <c r="R73" s="12">
        <f t="shared" si="44"/>
        <v>0</v>
      </c>
      <c r="S73" s="12">
        <f t="shared" si="44"/>
        <v>0</v>
      </c>
      <c r="T73" s="12">
        <f t="shared" si="44"/>
        <v>0</v>
      </c>
      <c r="U73" s="12">
        <f t="shared" si="44"/>
        <v>0</v>
      </c>
      <c r="V73" s="12">
        <f t="shared" si="44"/>
        <v>0</v>
      </c>
      <c r="W73" s="12">
        <f t="shared" si="1"/>
        <v>0</v>
      </c>
      <c r="X73" s="12">
        <f t="shared" ref="X73:AI73" si="46">SUM(X63:X72)</f>
        <v>0</v>
      </c>
      <c r="Y73" s="12">
        <f t="shared" si="46"/>
        <v>0</v>
      </c>
      <c r="Z73" s="12">
        <f t="shared" si="46"/>
        <v>0</v>
      </c>
      <c r="AA73" s="12">
        <f t="shared" si="46"/>
        <v>0</v>
      </c>
      <c r="AB73" s="12">
        <f t="shared" ref="AB73" si="47">SUM(AB63:AB72)</f>
        <v>0</v>
      </c>
      <c r="AC73" s="12">
        <f t="shared" si="46"/>
        <v>0</v>
      </c>
      <c r="AD73" s="12">
        <f t="shared" si="46"/>
        <v>0</v>
      </c>
      <c r="AE73" s="12">
        <f t="shared" si="46"/>
        <v>0</v>
      </c>
      <c r="AF73" s="12">
        <f t="shared" si="46"/>
        <v>0</v>
      </c>
      <c r="AG73" s="12">
        <f t="shared" si="46"/>
        <v>0</v>
      </c>
      <c r="AH73" s="12">
        <f t="shared" si="46"/>
        <v>0</v>
      </c>
      <c r="AI73" s="12">
        <f t="shared" si="46"/>
        <v>0</v>
      </c>
      <c r="AJ73" s="12">
        <f t="shared" si="2"/>
        <v>0</v>
      </c>
      <c r="AK73" s="12">
        <v>1973</v>
      </c>
    </row>
    <row r="74" spans="1:37" ht="15" thickBot="1" x14ac:dyDescent="0.25">
      <c r="A74" s="94" t="s">
        <v>106</v>
      </c>
      <c r="B74" s="184" t="s">
        <v>101</v>
      </c>
      <c r="C74" s="59"/>
      <c r="D74" s="228"/>
      <c r="E74" s="15">
        <f>IFERROR(VLOOKUP($B74,[1]NUM12!$H$3:$J$151,2,FALSE),0)</f>
        <v>84</v>
      </c>
      <c r="F74" s="45">
        <f t="shared" si="8"/>
        <v>84</v>
      </c>
      <c r="G74" s="15">
        <f>IFERROR(VLOOKUP($B74,[3]NUM12!$H$3:$J$155,2,FALSE),0)</f>
        <v>37</v>
      </c>
      <c r="H74" s="57"/>
      <c r="I74" s="46"/>
      <c r="J74" s="47"/>
      <c r="K74" s="105"/>
      <c r="L74" s="105"/>
      <c r="M74" s="105"/>
      <c r="N74" s="105"/>
      <c r="O74" s="105"/>
      <c r="P74" s="103"/>
      <c r="Q74" s="103"/>
      <c r="R74" s="103"/>
      <c r="S74" s="103"/>
      <c r="T74" s="104"/>
      <c r="U74" s="103"/>
      <c r="V74" s="103"/>
      <c r="W74" s="15">
        <f t="shared" si="1"/>
        <v>0</v>
      </c>
      <c r="X74" s="105"/>
      <c r="Y74" s="105"/>
      <c r="Z74" s="105"/>
      <c r="AA74" s="105"/>
      <c r="AB74" s="105"/>
      <c r="AC74" s="103"/>
      <c r="AD74" s="103"/>
      <c r="AE74" s="103"/>
      <c r="AF74" s="103"/>
      <c r="AG74" s="103"/>
      <c r="AH74" s="103"/>
      <c r="AI74" s="103"/>
      <c r="AJ74" s="15">
        <f t="shared" si="2"/>
        <v>0</v>
      </c>
    </row>
    <row r="75" spans="1:37" ht="15" thickBot="1" x14ac:dyDescent="0.25">
      <c r="A75" s="94" t="s">
        <v>106</v>
      </c>
      <c r="B75" s="184" t="s">
        <v>102</v>
      </c>
      <c r="C75" s="59"/>
      <c r="D75" s="228"/>
      <c r="E75" s="15">
        <f>IFERROR(VLOOKUP($B75,[1]NUM12!$H$3:$J$151,2,FALSE),0)</f>
        <v>39</v>
      </c>
      <c r="F75" s="45">
        <f t="shared" si="8"/>
        <v>39</v>
      </c>
      <c r="G75" s="15">
        <f>IFERROR(VLOOKUP($B75,[3]NUM12!$H$3:$J$155,2,FALSE),0)</f>
        <v>12</v>
      </c>
      <c r="H75" s="57"/>
      <c r="I75" s="46"/>
      <c r="J75" s="47"/>
      <c r="K75" s="105"/>
      <c r="L75" s="105"/>
      <c r="M75" s="105"/>
      <c r="N75" s="105"/>
      <c r="O75" s="105"/>
      <c r="P75" s="103"/>
      <c r="Q75" s="103"/>
      <c r="R75" s="103"/>
      <c r="S75" s="103"/>
      <c r="T75" s="104"/>
      <c r="U75" s="103"/>
      <c r="V75" s="103"/>
      <c r="W75" s="15">
        <f t="shared" si="1"/>
        <v>0</v>
      </c>
      <c r="X75" s="105"/>
      <c r="Y75" s="105"/>
      <c r="Z75" s="105"/>
      <c r="AA75" s="105"/>
      <c r="AB75" s="105"/>
      <c r="AC75" s="103"/>
      <c r="AD75" s="103"/>
      <c r="AE75" s="103"/>
      <c r="AF75" s="103"/>
      <c r="AG75" s="103"/>
      <c r="AH75" s="103"/>
      <c r="AI75" s="103"/>
      <c r="AJ75" s="15">
        <f t="shared" si="2"/>
        <v>0</v>
      </c>
    </row>
    <row r="76" spans="1:37" ht="15" thickBot="1" x14ac:dyDescent="0.25">
      <c r="A76" s="94" t="s">
        <v>106</v>
      </c>
      <c r="B76" s="184" t="s">
        <v>103</v>
      </c>
      <c r="C76" s="59"/>
      <c r="D76" s="228"/>
      <c r="E76" s="15">
        <f>IFERROR(VLOOKUP($B76,[1]NUM12!$H$3:$J$151,2,FALSE),0)</f>
        <v>81</v>
      </c>
      <c r="F76" s="45">
        <f t="shared" si="8"/>
        <v>81</v>
      </c>
      <c r="G76" s="15">
        <f>IFERROR(VLOOKUP($B76,[3]NUM12!$H$3:$J$155,2,FALSE),0)</f>
        <v>21</v>
      </c>
      <c r="H76" s="57"/>
      <c r="I76" s="46"/>
      <c r="J76" s="47"/>
      <c r="K76" s="105"/>
      <c r="L76" s="105"/>
      <c r="M76" s="105"/>
      <c r="N76" s="105"/>
      <c r="O76" s="105"/>
      <c r="P76" s="103"/>
      <c r="Q76" s="103"/>
      <c r="R76" s="103"/>
      <c r="S76" s="103"/>
      <c r="T76" s="104"/>
      <c r="U76" s="103"/>
      <c r="V76" s="103"/>
      <c r="W76" s="15">
        <f t="shared" si="1"/>
        <v>0</v>
      </c>
      <c r="X76" s="105"/>
      <c r="Y76" s="105"/>
      <c r="Z76" s="105"/>
      <c r="AA76" s="105"/>
      <c r="AB76" s="105"/>
      <c r="AC76" s="103"/>
      <c r="AD76" s="103"/>
      <c r="AE76" s="103"/>
      <c r="AF76" s="103"/>
      <c r="AG76" s="103"/>
      <c r="AH76" s="103"/>
      <c r="AI76" s="103"/>
      <c r="AJ76" s="15">
        <f t="shared" si="2"/>
        <v>0</v>
      </c>
    </row>
    <row r="77" spans="1:37" ht="15" thickBot="1" x14ac:dyDescent="0.25">
      <c r="A77" s="94" t="s">
        <v>106</v>
      </c>
      <c r="B77" s="184" t="s">
        <v>104</v>
      </c>
      <c r="C77" s="59"/>
      <c r="D77" s="228"/>
      <c r="E77" s="15">
        <f>IFERROR(VLOOKUP($B77,[1]NUM12!$H$3:$J$151,2,FALSE),0)</f>
        <v>19</v>
      </c>
      <c r="F77" s="45">
        <f t="shared" ref="F77:F78" si="48">+E77+(K77+L77+M77+N77)-(X77+Y77+Z77+AA77)</f>
        <v>19</v>
      </c>
      <c r="G77" s="15">
        <f>IFERROR(VLOOKUP($B77,[3]NUM12!$H$3:$J$155,2,FALSE),0)</f>
        <v>3</v>
      </c>
      <c r="H77" s="57"/>
      <c r="I77" s="46"/>
      <c r="J77" s="47"/>
      <c r="K77" s="105"/>
      <c r="L77" s="105"/>
      <c r="M77" s="105"/>
      <c r="N77" s="105"/>
      <c r="O77" s="105"/>
      <c r="P77" s="103"/>
      <c r="Q77" s="103"/>
      <c r="R77" s="103"/>
      <c r="S77" s="103"/>
      <c r="T77" s="104"/>
      <c r="U77" s="103"/>
      <c r="V77" s="103"/>
      <c r="W77" s="15">
        <f>SUM(K77:V77)</f>
        <v>0</v>
      </c>
      <c r="X77" s="105"/>
      <c r="Y77" s="105"/>
      <c r="Z77" s="105"/>
      <c r="AA77" s="105"/>
      <c r="AB77" s="105"/>
      <c r="AC77" s="103"/>
      <c r="AD77" s="103"/>
      <c r="AE77" s="103"/>
      <c r="AF77" s="103"/>
      <c r="AG77" s="103"/>
      <c r="AH77" s="103"/>
      <c r="AI77" s="103"/>
      <c r="AJ77" s="15">
        <f t="shared" ref="AJ77:AJ141" si="49">SUM(X77:AI77)</f>
        <v>0</v>
      </c>
    </row>
    <row r="78" spans="1:37" ht="15" thickBot="1" x14ac:dyDescent="0.25">
      <c r="A78" s="94" t="s">
        <v>106</v>
      </c>
      <c r="B78" s="184" t="s">
        <v>105</v>
      </c>
      <c r="C78" s="59"/>
      <c r="D78" s="228"/>
      <c r="E78" s="15">
        <f>IFERROR(VLOOKUP($B78,[1]NUM12!$H$3:$J$151,2,FALSE),0)</f>
        <v>15</v>
      </c>
      <c r="F78" s="45">
        <f t="shared" si="48"/>
        <v>15</v>
      </c>
      <c r="G78" s="15">
        <f>IFERROR(VLOOKUP($B78,[3]NUM12!$H$3:$J$155,2,FALSE),0)</f>
        <v>5</v>
      </c>
      <c r="H78" s="57"/>
      <c r="I78" s="46"/>
      <c r="J78" s="47"/>
      <c r="K78" s="105"/>
      <c r="L78" s="105"/>
      <c r="M78" s="105"/>
      <c r="N78" s="105"/>
      <c r="O78" s="105"/>
      <c r="P78" s="103"/>
      <c r="Q78" s="103"/>
      <c r="R78" s="103"/>
      <c r="S78" s="103"/>
      <c r="T78" s="104"/>
      <c r="U78" s="103"/>
      <c r="V78" s="103"/>
      <c r="W78" s="15">
        <f>SUM(K78:V78)</f>
        <v>0</v>
      </c>
      <c r="X78" s="105"/>
      <c r="Y78" s="105"/>
      <c r="Z78" s="105"/>
      <c r="AA78" s="105"/>
      <c r="AB78" s="105"/>
      <c r="AC78" s="103"/>
      <c r="AD78" s="103"/>
      <c r="AE78" s="103"/>
      <c r="AF78" s="103"/>
      <c r="AG78" s="103"/>
      <c r="AH78" s="103"/>
      <c r="AI78" s="103"/>
      <c r="AJ78" s="15">
        <f t="shared" si="49"/>
        <v>0</v>
      </c>
    </row>
    <row r="79" spans="1:37" ht="15" thickBot="1" x14ac:dyDescent="0.25">
      <c r="A79" s="351" t="s">
        <v>179</v>
      </c>
      <c r="B79" s="352"/>
      <c r="C79" s="276">
        <f>+D79/Metas!R70</f>
        <v>0.32414641444196945</v>
      </c>
      <c r="D79" s="230">
        <f>G79/AK79</f>
        <v>6.1562746645619573E-2</v>
      </c>
      <c r="E79" s="12">
        <f t="shared" ref="E79:K79" si="50">SUM(E74:E78)</f>
        <v>238</v>
      </c>
      <c r="F79" s="12">
        <f t="shared" si="50"/>
        <v>238</v>
      </c>
      <c r="G79" s="12">
        <f t="shared" si="50"/>
        <v>78</v>
      </c>
      <c r="H79" s="12">
        <f t="shared" si="50"/>
        <v>0</v>
      </c>
      <c r="I79" s="12">
        <f>SUM(I74:I78)</f>
        <v>0</v>
      </c>
      <c r="J79" s="12">
        <f t="shared" si="50"/>
        <v>0</v>
      </c>
      <c r="K79" s="12">
        <f t="shared" si="50"/>
        <v>0</v>
      </c>
      <c r="L79" s="12">
        <f t="shared" ref="L79:V79" si="51">SUM(L74:L78)</f>
        <v>0</v>
      </c>
      <c r="M79" s="12">
        <f t="shared" si="51"/>
        <v>0</v>
      </c>
      <c r="N79" s="12">
        <f t="shared" si="51"/>
        <v>0</v>
      </c>
      <c r="O79" s="12">
        <f t="shared" ref="O79" si="52">SUM(O74:O78)</f>
        <v>0</v>
      </c>
      <c r="P79" s="12">
        <f t="shared" si="51"/>
        <v>0</v>
      </c>
      <c r="Q79" s="12">
        <f t="shared" si="51"/>
        <v>0</v>
      </c>
      <c r="R79" s="12">
        <f t="shared" si="51"/>
        <v>0</v>
      </c>
      <c r="S79" s="12">
        <f t="shared" si="51"/>
        <v>0</v>
      </c>
      <c r="T79" s="12">
        <f t="shared" si="51"/>
        <v>0</v>
      </c>
      <c r="U79" s="12">
        <f t="shared" si="51"/>
        <v>0</v>
      </c>
      <c r="V79" s="12">
        <f t="shared" si="51"/>
        <v>0</v>
      </c>
      <c r="W79" s="12">
        <f t="shared" ref="W79:W143" si="53">SUM(K79:V79)</f>
        <v>0</v>
      </c>
      <c r="X79" s="12">
        <f t="shared" ref="X79:AI79" si="54">SUM(X74:X78)</f>
        <v>0</v>
      </c>
      <c r="Y79" s="12">
        <f t="shared" si="54"/>
        <v>0</v>
      </c>
      <c r="Z79" s="12">
        <f t="shared" si="54"/>
        <v>0</v>
      </c>
      <c r="AA79" s="12">
        <f t="shared" si="54"/>
        <v>0</v>
      </c>
      <c r="AB79" s="12">
        <f t="shared" ref="AB79" si="55">SUM(AB74:AB78)</f>
        <v>0</v>
      </c>
      <c r="AC79" s="12">
        <f t="shared" si="54"/>
        <v>0</v>
      </c>
      <c r="AD79" s="12">
        <f t="shared" si="54"/>
        <v>0</v>
      </c>
      <c r="AE79" s="12">
        <f t="shared" si="54"/>
        <v>0</v>
      </c>
      <c r="AF79" s="12">
        <f t="shared" si="54"/>
        <v>0</v>
      </c>
      <c r="AG79" s="12">
        <f t="shared" si="54"/>
        <v>0</v>
      </c>
      <c r="AH79" s="12">
        <f t="shared" si="54"/>
        <v>0</v>
      </c>
      <c r="AI79" s="12">
        <f t="shared" si="54"/>
        <v>0</v>
      </c>
      <c r="AJ79" s="12">
        <f t="shared" si="49"/>
        <v>0</v>
      </c>
      <c r="AK79" s="12">
        <v>1267</v>
      </c>
    </row>
    <row r="80" spans="1:37" ht="15" thickBot="1" x14ac:dyDescent="0.25">
      <c r="A80" s="94" t="s">
        <v>117</v>
      </c>
      <c r="B80" s="184" t="s">
        <v>107</v>
      </c>
      <c r="C80" s="59"/>
      <c r="D80" s="228"/>
      <c r="E80" s="15">
        <f>IFERROR(VLOOKUP($B80,[1]NUM12!$H$3:$J$151,2,FALSE),0)</f>
        <v>275</v>
      </c>
      <c r="F80" s="45">
        <f t="shared" ref="F80:F89" si="56">+E80+(K80+L80+M80+N80)-(X80+Y80+Z80+AA80)</f>
        <v>275</v>
      </c>
      <c r="G80" s="15">
        <f>IFERROR(VLOOKUP($B80,[3]NUM12!$H$3:$J$155,2,FALSE),0)</f>
        <v>342</v>
      </c>
      <c r="H80" s="57"/>
      <c r="I80" s="46"/>
      <c r="J80" s="47"/>
      <c r="K80" s="105"/>
      <c r="L80" s="105"/>
      <c r="M80" s="105"/>
      <c r="N80" s="105"/>
      <c r="O80" s="105"/>
      <c r="P80" s="103"/>
      <c r="Q80" s="103"/>
      <c r="R80" s="103"/>
      <c r="S80" s="103"/>
      <c r="T80" s="104"/>
      <c r="U80" s="103"/>
      <c r="V80" s="103"/>
      <c r="W80" s="15">
        <f t="shared" si="53"/>
        <v>0</v>
      </c>
      <c r="X80" s="105"/>
      <c r="Y80" s="105"/>
      <c r="Z80" s="105"/>
      <c r="AA80" s="105"/>
      <c r="AB80" s="105"/>
      <c r="AC80" s="103"/>
      <c r="AD80" s="103"/>
      <c r="AE80" s="103"/>
      <c r="AF80" s="103"/>
      <c r="AG80" s="103"/>
      <c r="AH80" s="103"/>
      <c r="AI80" s="103"/>
      <c r="AJ80" s="15">
        <f t="shared" si="49"/>
        <v>0</v>
      </c>
    </row>
    <row r="81" spans="1:37" ht="15" thickBot="1" x14ac:dyDescent="0.25">
      <c r="A81" s="94" t="s">
        <v>117</v>
      </c>
      <c r="B81" s="184" t="s">
        <v>108</v>
      </c>
      <c r="C81" s="59"/>
      <c r="D81" s="228"/>
      <c r="E81" s="15">
        <f>IFERROR(VLOOKUP($B81,[1]NUM12!$H$3:$J$151,2,FALSE),0)</f>
        <v>48</v>
      </c>
      <c r="F81" s="45">
        <f t="shared" si="56"/>
        <v>48</v>
      </c>
      <c r="G81" s="15">
        <f>IFERROR(VLOOKUP($B81,[3]NUM12!$H$3:$J$155,2,FALSE),0)</f>
        <v>31</v>
      </c>
      <c r="H81" s="57"/>
      <c r="I81" s="46"/>
      <c r="J81" s="47"/>
      <c r="K81" s="105"/>
      <c r="L81" s="105"/>
      <c r="M81" s="105"/>
      <c r="N81" s="105"/>
      <c r="O81" s="105"/>
      <c r="P81" s="103"/>
      <c r="Q81" s="103"/>
      <c r="R81" s="103"/>
      <c r="S81" s="103"/>
      <c r="T81" s="104"/>
      <c r="U81" s="103"/>
      <c r="V81" s="103"/>
      <c r="W81" s="15">
        <f t="shared" si="53"/>
        <v>0</v>
      </c>
      <c r="X81" s="105"/>
      <c r="Y81" s="105"/>
      <c r="Z81" s="105"/>
      <c r="AA81" s="105"/>
      <c r="AB81" s="105"/>
      <c r="AC81" s="103"/>
      <c r="AD81" s="103"/>
      <c r="AE81" s="103"/>
      <c r="AF81" s="103"/>
      <c r="AG81" s="103"/>
      <c r="AH81" s="103"/>
      <c r="AI81" s="103"/>
      <c r="AJ81" s="15">
        <f t="shared" si="49"/>
        <v>0</v>
      </c>
    </row>
    <row r="82" spans="1:37" ht="15" thickBot="1" x14ac:dyDescent="0.25">
      <c r="A82" s="94" t="s">
        <v>117</v>
      </c>
      <c r="B82" s="184" t="s">
        <v>109</v>
      </c>
      <c r="C82" s="59"/>
      <c r="D82" s="228"/>
      <c r="E82" s="15">
        <f>IFERROR(VLOOKUP($B82,[1]NUM12!$H$3:$J$151,2,FALSE),0)</f>
        <v>13</v>
      </c>
      <c r="F82" s="45">
        <f t="shared" si="56"/>
        <v>13</v>
      </c>
      <c r="G82" s="15">
        <f>IFERROR(VLOOKUP($B82,[3]NUM12!$H$3:$J$155,2,FALSE),0)</f>
        <v>18</v>
      </c>
      <c r="H82" s="57"/>
      <c r="I82" s="46"/>
      <c r="J82" s="47"/>
      <c r="K82" s="105"/>
      <c r="L82" s="105"/>
      <c r="M82" s="105"/>
      <c r="N82" s="105"/>
      <c r="O82" s="105"/>
      <c r="P82" s="103"/>
      <c r="Q82" s="103"/>
      <c r="R82" s="103"/>
      <c r="S82" s="103"/>
      <c r="T82" s="104"/>
      <c r="U82" s="103"/>
      <c r="V82" s="103"/>
      <c r="W82" s="15">
        <f t="shared" si="53"/>
        <v>0</v>
      </c>
      <c r="X82" s="105"/>
      <c r="Y82" s="105"/>
      <c r="Z82" s="105"/>
      <c r="AA82" s="105"/>
      <c r="AB82" s="105"/>
      <c r="AC82" s="103"/>
      <c r="AD82" s="103"/>
      <c r="AE82" s="103"/>
      <c r="AF82" s="103"/>
      <c r="AG82" s="103"/>
      <c r="AH82" s="103"/>
      <c r="AI82" s="103"/>
      <c r="AJ82" s="15">
        <f t="shared" si="49"/>
        <v>0</v>
      </c>
    </row>
    <row r="83" spans="1:37" ht="15" thickBot="1" x14ac:dyDescent="0.25">
      <c r="A83" s="94" t="s">
        <v>117</v>
      </c>
      <c r="B83" s="184" t="s">
        <v>110</v>
      </c>
      <c r="C83" s="59"/>
      <c r="D83" s="228"/>
      <c r="E83" s="15">
        <f>IFERROR(VLOOKUP($B83,[1]NUM12!$H$3:$J$151,2,FALSE),0)</f>
        <v>40</v>
      </c>
      <c r="F83" s="45">
        <f t="shared" si="56"/>
        <v>40</v>
      </c>
      <c r="G83" s="15">
        <f>IFERROR(VLOOKUP($B83,[3]NUM12!$H$3:$J$155,2,FALSE),0)</f>
        <v>52</v>
      </c>
      <c r="H83" s="57"/>
      <c r="I83" s="46"/>
      <c r="J83" s="47"/>
      <c r="K83" s="105"/>
      <c r="L83" s="105"/>
      <c r="M83" s="105"/>
      <c r="N83" s="105"/>
      <c r="O83" s="105"/>
      <c r="P83" s="103"/>
      <c r="Q83" s="103"/>
      <c r="R83" s="103"/>
      <c r="S83" s="103"/>
      <c r="T83" s="104"/>
      <c r="U83" s="103"/>
      <c r="V83" s="103"/>
      <c r="W83" s="15">
        <f t="shared" si="53"/>
        <v>0</v>
      </c>
      <c r="X83" s="105"/>
      <c r="Y83" s="105"/>
      <c r="Z83" s="105"/>
      <c r="AA83" s="105"/>
      <c r="AB83" s="105"/>
      <c r="AC83" s="103"/>
      <c r="AD83" s="103"/>
      <c r="AE83" s="103"/>
      <c r="AF83" s="103"/>
      <c r="AG83" s="103"/>
      <c r="AH83" s="103"/>
      <c r="AI83" s="103"/>
      <c r="AJ83" s="15">
        <f t="shared" si="49"/>
        <v>0</v>
      </c>
    </row>
    <row r="84" spans="1:37" ht="15" thickBot="1" x14ac:dyDescent="0.25">
      <c r="A84" s="94" t="s">
        <v>117</v>
      </c>
      <c r="B84" s="184" t="s">
        <v>111</v>
      </c>
      <c r="C84" s="59"/>
      <c r="D84" s="228"/>
      <c r="E84" s="15">
        <f>IFERROR(VLOOKUP($B84,[1]NUM12!$H$3:$J$151,2,FALSE),0)</f>
        <v>52</v>
      </c>
      <c r="F84" s="45">
        <f t="shared" si="56"/>
        <v>52</v>
      </c>
      <c r="G84" s="15">
        <f>IFERROR(VLOOKUP($B84,[3]NUM12!$H$3:$J$155,2,FALSE),0)</f>
        <v>75</v>
      </c>
      <c r="H84" s="57"/>
      <c r="I84" s="46"/>
      <c r="J84" s="47"/>
      <c r="K84" s="105"/>
      <c r="L84" s="105"/>
      <c r="M84" s="105"/>
      <c r="N84" s="105"/>
      <c r="O84" s="105"/>
      <c r="P84" s="103"/>
      <c r="Q84" s="103"/>
      <c r="R84" s="103"/>
      <c r="S84" s="103"/>
      <c r="T84" s="104"/>
      <c r="U84" s="103"/>
      <c r="V84" s="103"/>
      <c r="W84" s="15">
        <f t="shared" si="53"/>
        <v>0</v>
      </c>
      <c r="X84" s="105"/>
      <c r="Y84" s="105"/>
      <c r="Z84" s="105"/>
      <c r="AA84" s="105"/>
      <c r="AB84" s="105"/>
      <c r="AC84" s="103"/>
      <c r="AD84" s="103"/>
      <c r="AE84" s="103"/>
      <c r="AF84" s="103"/>
      <c r="AG84" s="103"/>
      <c r="AH84" s="103"/>
      <c r="AI84" s="103"/>
      <c r="AJ84" s="15">
        <f t="shared" si="49"/>
        <v>0</v>
      </c>
    </row>
    <row r="85" spans="1:37" ht="15" thickBot="1" x14ac:dyDescent="0.25">
      <c r="A85" s="94" t="s">
        <v>117</v>
      </c>
      <c r="B85" s="184" t="s">
        <v>112</v>
      </c>
      <c r="C85" s="59"/>
      <c r="D85" s="228"/>
      <c r="E85" s="15">
        <f>IFERROR(VLOOKUP($B85,[1]NUM12!$H$3:$J$151,2,FALSE),0)</f>
        <v>23</v>
      </c>
      <c r="F85" s="45">
        <f t="shared" si="56"/>
        <v>23</v>
      </c>
      <c r="G85" s="15">
        <f>IFERROR(VLOOKUP($B85,[3]NUM12!$H$3:$J$155,2,FALSE),0)</f>
        <v>30</v>
      </c>
      <c r="H85" s="57"/>
      <c r="I85" s="46"/>
      <c r="J85" s="47"/>
      <c r="K85" s="105"/>
      <c r="L85" s="105"/>
      <c r="M85" s="105"/>
      <c r="N85" s="105"/>
      <c r="O85" s="105"/>
      <c r="P85" s="103"/>
      <c r="Q85" s="103"/>
      <c r="R85" s="103"/>
      <c r="S85" s="103"/>
      <c r="T85" s="104"/>
      <c r="U85" s="103"/>
      <c r="V85" s="103"/>
      <c r="W85" s="15">
        <f t="shared" si="53"/>
        <v>0</v>
      </c>
      <c r="X85" s="105"/>
      <c r="Y85" s="105"/>
      <c r="Z85" s="105"/>
      <c r="AA85" s="105"/>
      <c r="AB85" s="105"/>
      <c r="AC85" s="103"/>
      <c r="AD85" s="103"/>
      <c r="AE85" s="103"/>
      <c r="AF85" s="103"/>
      <c r="AG85" s="103"/>
      <c r="AH85" s="103"/>
      <c r="AI85" s="103"/>
      <c r="AJ85" s="15">
        <f t="shared" si="49"/>
        <v>0</v>
      </c>
    </row>
    <row r="86" spans="1:37" ht="15" thickBot="1" x14ac:dyDescent="0.25">
      <c r="A86" s="94" t="s">
        <v>117</v>
      </c>
      <c r="B86" s="184" t="s">
        <v>113</v>
      </c>
      <c r="C86" s="59"/>
      <c r="D86" s="228"/>
      <c r="E86" s="15">
        <f>IFERROR(VLOOKUP($B86,[1]NUM12!$H$3:$J$151,2,FALSE),0)</f>
        <v>35</v>
      </c>
      <c r="F86" s="45">
        <f t="shared" si="56"/>
        <v>35</v>
      </c>
      <c r="G86" s="15">
        <f>IFERROR(VLOOKUP($B86,[3]NUM12!$H$3:$J$155,2,FALSE),0)</f>
        <v>26</v>
      </c>
      <c r="H86" s="57"/>
      <c r="I86" s="46"/>
      <c r="J86" s="47"/>
      <c r="K86" s="105"/>
      <c r="L86" s="105"/>
      <c r="M86" s="105"/>
      <c r="N86" s="105"/>
      <c r="O86" s="105"/>
      <c r="P86" s="103"/>
      <c r="Q86" s="103"/>
      <c r="R86" s="103"/>
      <c r="S86" s="103"/>
      <c r="T86" s="104"/>
      <c r="U86" s="103"/>
      <c r="V86" s="103"/>
      <c r="W86" s="15">
        <f t="shared" si="53"/>
        <v>0</v>
      </c>
      <c r="X86" s="105"/>
      <c r="Y86" s="105"/>
      <c r="Z86" s="105"/>
      <c r="AA86" s="105"/>
      <c r="AB86" s="105"/>
      <c r="AC86" s="103"/>
      <c r="AD86" s="103"/>
      <c r="AE86" s="103"/>
      <c r="AF86" s="103"/>
      <c r="AG86" s="103"/>
      <c r="AH86" s="103"/>
      <c r="AI86" s="103"/>
      <c r="AJ86" s="15">
        <f t="shared" si="49"/>
        <v>0</v>
      </c>
    </row>
    <row r="87" spans="1:37" ht="15" thickBot="1" x14ac:dyDescent="0.25">
      <c r="A87" s="94" t="s">
        <v>117</v>
      </c>
      <c r="B87" s="184" t="s">
        <v>114</v>
      </c>
      <c r="C87" s="59"/>
      <c r="D87" s="228"/>
      <c r="E87" s="15">
        <f>IFERROR(VLOOKUP($B87,[1]NUM12!$H$3:$J$151,2,FALSE),0)</f>
        <v>38</v>
      </c>
      <c r="F87" s="45">
        <f t="shared" si="56"/>
        <v>38</v>
      </c>
      <c r="G87" s="15">
        <f>IFERROR(VLOOKUP($B87,[3]NUM12!$H$3:$J$155,2,FALSE),0)</f>
        <v>45</v>
      </c>
      <c r="H87" s="57"/>
      <c r="I87" s="46"/>
      <c r="J87" s="47"/>
      <c r="K87" s="105"/>
      <c r="L87" s="105"/>
      <c r="M87" s="105"/>
      <c r="N87" s="105"/>
      <c r="O87" s="105"/>
      <c r="P87" s="103"/>
      <c r="Q87" s="103"/>
      <c r="R87" s="103"/>
      <c r="S87" s="103"/>
      <c r="T87" s="104"/>
      <c r="U87" s="103"/>
      <c r="V87" s="103"/>
      <c r="W87" s="15">
        <f t="shared" si="53"/>
        <v>0</v>
      </c>
      <c r="X87" s="105"/>
      <c r="Y87" s="105"/>
      <c r="Z87" s="105"/>
      <c r="AA87" s="105"/>
      <c r="AB87" s="105"/>
      <c r="AC87" s="103"/>
      <c r="AD87" s="103"/>
      <c r="AE87" s="103"/>
      <c r="AF87" s="103"/>
      <c r="AG87" s="103"/>
      <c r="AH87" s="103"/>
      <c r="AI87" s="103"/>
      <c r="AJ87" s="15">
        <f t="shared" si="49"/>
        <v>0</v>
      </c>
    </row>
    <row r="88" spans="1:37" ht="15" thickBot="1" x14ac:dyDescent="0.25">
      <c r="A88" s="94" t="s">
        <v>117</v>
      </c>
      <c r="B88" s="184" t="s">
        <v>115</v>
      </c>
      <c r="C88" s="59"/>
      <c r="D88" s="228"/>
      <c r="E88" s="15">
        <f>IFERROR(VLOOKUP($B88,[1]NUM12!$H$3:$J$151,2,FALSE),0)</f>
        <v>28</v>
      </c>
      <c r="F88" s="45">
        <f t="shared" si="56"/>
        <v>28</v>
      </c>
      <c r="G88" s="15">
        <f>IFERROR(VLOOKUP($B88,[3]NUM12!$H$3:$J$155,2,FALSE),0)</f>
        <v>58</v>
      </c>
      <c r="H88" s="57"/>
      <c r="I88" s="46"/>
      <c r="J88" s="47"/>
      <c r="K88" s="105"/>
      <c r="L88" s="105"/>
      <c r="M88" s="105"/>
      <c r="N88" s="105"/>
      <c r="O88" s="105"/>
      <c r="P88" s="103"/>
      <c r="Q88" s="103"/>
      <c r="R88" s="103"/>
      <c r="S88" s="103"/>
      <c r="T88" s="104"/>
      <c r="U88" s="103"/>
      <c r="V88" s="103"/>
      <c r="W88" s="15">
        <f t="shared" si="53"/>
        <v>0</v>
      </c>
      <c r="X88" s="105"/>
      <c r="Y88" s="105"/>
      <c r="Z88" s="105"/>
      <c r="AA88" s="105"/>
      <c r="AB88" s="105"/>
      <c r="AC88" s="103"/>
      <c r="AD88" s="103"/>
      <c r="AE88" s="103"/>
      <c r="AF88" s="103"/>
      <c r="AG88" s="103"/>
      <c r="AH88" s="103"/>
      <c r="AI88" s="103"/>
      <c r="AJ88" s="15">
        <f t="shared" si="49"/>
        <v>0</v>
      </c>
    </row>
    <row r="89" spans="1:37" ht="15" thickBot="1" x14ac:dyDescent="0.25">
      <c r="A89" s="94" t="s">
        <v>117</v>
      </c>
      <c r="B89" s="184" t="s">
        <v>116</v>
      </c>
      <c r="C89" s="59"/>
      <c r="D89" s="228"/>
      <c r="E89" s="15">
        <f>IFERROR(VLOOKUP($B89,[1]NUM12!$H$3:$J$151,2,FALSE),0)</f>
        <v>57</v>
      </c>
      <c r="F89" s="45">
        <f t="shared" si="56"/>
        <v>57</v>
      </c>
      <c r="G89" s="15">
        <f>IFERROR(VLOOKUP($B89,[3]NUM12!$H$3:$J$155,2,FALSE),0)</f>
        <v>47</v>
      </c>
      <c r="H89" s="57"/>
      <c r="I89" s="46"/>
      <c r="J89" s="47"/>
      <c r="K89" s="105"/>
      <c r="L89" s="105"/>
      <c r="M89" s="105"/>
      <c r="N89" s="105"/>
      <c r="O89" s="105"/>
      <c r="P89" s="103"/>
      <c r="Q89" s="103"/>
      <c r="R89" s="103"/>
      <c r="S89" s="103"/>
      <c r="T89" s="104"/>
      <c r="U89" s="103"/>
      <c r="V89" s="103"/>
      <c r="W89" s="15">
        <f t="shared" si="53"/>
        <v>0</v>
      </c>
      <c r="X89" s="105"/>
      <c r="Y89" s="105"/>
      <c r="Z89" s="105"/>
      <c r="AA89" s="105"/>
      <c r="AB89" s="105"/>
      <c r="AC89" s="103"/>
      <c r="AD89" s="103"/>
      <c r="AE89" s="103"/>
      <c r="AF89" s="103"/>
      <c r="AG89" s="103"/>
      <c r="AH89" s="103"/>
      <c r="AI89" s="103"/>
      <c r="AJ89" s="15">
        <f t="shared" si="49"/>
        <v>0</v>
      </c>
    </row>
    <row r="90" spans="1:37" ht="22.5" customHeight="1" thickBot="1" x14ac:dyDescent="0.25">
      <c r="A90" s="351" t="s">
        <v>180</v>
      </c>
      <c r="B90" s="352"/>
      <c r="C90" s="276">
        <f>+D90/Metas!R75</f>
        <v>1.1782925954400729</v>
      </c>
      <c r="D90" s="230">
        <f>G90/AK90</f>
        <v>0.27341389728096677</v>
      </c>
      <c r="E90" s="12">
        <f t="shared" ref="E90:K90" si="57">SUM(E80:E89)</f>
        <v>609</v>
      </c>
      <c r="F90" s="12">
        <f>SUM(F80:F89)</f>
        <v>609</v>
      </c>
      <c r="G90" s="12">
        <f t="shared" si="57"/>
        <v>724</v>
      </c>
      <c r="H90" s="12">
        <f t="shared" si="57"/>
        <v>0</v>
      </c>
      <c r="I90" s="12">
        <f>SUM(I80:I89)</f>
        <v>0</v>
      </c>
      <c r="J90" s="12">
        <f>SUM(J80:J89)</f>
        <v>0</v>
      </c>
      <c r="K90" s="12">
        <f t="shared" si="57"/>
        <v>0</v>
      </c>
      <c r="L90" s="12">
        <f t="shared" ref="L90:V90" si="58">SUM(L80:L89)</f>
        <v>0</v>
      </c>
      <c r="M90" s="12">
        <f t="shared" si="58"/>
        <v>0</v>
      </c>
      <c r="N90" s="12">
        <f t="shared" si="58"/>
        <v>0</v>
      </c>
      <c r="O90" s="12">
        <f t="shared" ref="O90" si="59">SUM(O80:O89)</f>
        <v>0</v>
      </c>
      <c r="P90" s="12">
        <f t="shared" si="58"/>
        <v>0</v>
      </c>
      <c r="Q90" s="12">
        <f t="shared" si="58"/>
        <v>0</v>
      </c>
      <c r="R90" s="12">
        <f t="shared" si="58"/>
        <v>0</v>
      </c>
      <c r="S90" s="12">
        <f t="shared" si="58"/>
        <v>0</v>
      </c>
      <c r="T90" s="12">
        <f t="shared" si="58"/>
        <v>0</v>
      </c>
      <c r="U90" s="12">
        <f t="shared" si="58"/>
        <v>0</v>
      </c>
      <c r="V90" s="12">
        <f t="shared" si="58"/>
        <v>0</v>
      </c>
      <c r="W90" s="12">
        <f t="shared" si="53"/>
        <v>0</v>
      </c>
      <c r="X90" s="12">
        <f t="shared" ref="X90:AI90" si="60">SUM(X80:X89)</f>
        <v>0</v>
      </c>
      <c r="Y90" s="12">
        <f t="shared" si="60"/>
        <v>0</v>
      </c>
      <c r="Z90" s="12">
        <f t="shared" si="60"/>
        <v>0</v>
      </c>
      <c r="AA90" s="12">
        <f t="shared" si="60"/>
        <v>0</v>
      </c>
      <c r="AB90" s="12">
        <f t="shared" ref="AB90" si="61">SUM(AB80:AB89)</f>
        <v>0</v>
      </c>
      <c r="AC90" s="12">
        <f t="shared" si="60"/>
        <v>0</v>
      </c>
      <c r="AD90" s="12">
        <f t="shared" si="60"/>
        <v>0</v>
      </c>
      <c r="AE90" s="12">
        <f t="shared" si="60"/>
        <v>0</v>
      </c>
      <c r="AF90" s="12">
        <f t="shared" si="60"/>
        <v>0</v>
      </c>
      <c r="AG90" s="12">
        <f t="shared" si="60"/>
        <v>0</v>
      </c>
      <c r="AH90" s="12">
        <f t="shared" si="60"/>
        <v>0</v>
      </c>
      <c r="AI90" s="12">
        <f t="shared" si="60"/>
        <v>0</v>
      </c>
      <c r="AJ90" s="12">
        <f t="shared" si="49"/>
        <v>0</v>
      </c>
      <c r="AK90" s="12">
        <v>2648</v>
      </c>
    </row>
    <row r="91" spans="1:37" ht="15" thickBot="1" x14ac:dyDescent="0.25">
      <c r="A91" s="94" t="s">
        <v>134</v>
      </c>
      <c r="B91" s="184" t="s">
        <v>118</v>
      </c>
      <c r="C91" s="59"/>
      <c r="D91" s="228"/>
      <c r="E91" s="15">
        <f>IFERROR(VLOOKUP($B91,[1]NUM12!$H$3:$J$151,2,FALSE),0)</f>
        <v>133</v>
      </c>
      <c r="F91" s="45">
        <f t="shared" ref="F91:F107" si="62">+E91+(K91+L91+M91+N91)-(X91+Y91+Z91+AA91)</f>
        <v>133</v>
      </c>
      <c r="G91" s="15">
        <f>IFERROR(VLOOKUP($B91,[3]NUM12!$H$3:$J$155,2,FALSE),0)</f>
        <v>179</v>
      </c>
      <c r="H91" s="57"/>
      <c r="I91" s="46"/>
      <c r="J91" s="47"/>
      <c r="K91" s="105"/>
      <c r="L91" s="105"/>
      <c r="M91" s="105"/>
      <c r="N91" s="105"/>
      <c r="O91" s="105"/>
      <c r="P91" s="103"/>
      <c r="Q91" s="103"/>
      <c r="R91" s="103"/>
      <c r="S91" s="103"/>
      <c r="T91" s="104"/>
      <c r="U91" s="103"/>
      <c r="V91" s="103"/>
      <c r="W91" s="15">
        <f t="shared" si="53"/>
        <v>0</v>
      </c>
      <c r="X91" s="105"/>
      <c r="Y91" s="105"/>
      <c r="Z91" s="105"/>
      <c r="AA91" s="105"/>
      <c r="AB91" s="105"/>
      <c r="AC91" s="103"/>
      <c r="AD91" s="103"/>
      <c r="AE91" s="103"/>
      <c r="AF91" s="103"/>
      <c r="AG91" s="103"/>
      <c r="AH91" s="103"/>
      <c r="AI91" s="103"/>
      <c r="AJ91" s="15">
        <f t="shared" si="49"/>
        <v>0</v>
      </c>
    </row>
    <row r="92" spans="1:37" ht="15" thickBot="1" x14ac:dyDescent="0.25">
      <c r="A92" s="94" t="s">
        <v>134</v>
      </c>
      <c r="B92" s="184" t="s">
        <v>119</v>
      </c>
      <c r="C92" s="59"/>
      <c r="D92" s="228"/>
      <c r="E92" s="15">
        <f>IFERROR(VLOOKUP($B92,[1]NUM12!$H$3:$J$151,2,FALSE),0)</f>
        <v>753</v>
      </c>
      <c r="F92" s="45">
        <f t="shared" si="62"/>
        <v>753</v>
      </c>
      <c r="G92" s="15">
        <f>IFERROR(VLOOKUP($B92,[3]NUM12!$H$3:$J$155,2,FALSE),0)</f>
        <v>694</v>
      </c>
      <c r="H92" s="57"/>
      <c r="I92" s="46"/>
      <c r="J92" s="47"/>
      <c r="K92" s="105"/>
      <c r="L92" s="105"/>
      <c r="M92" s="105"/>
      <c r="N92" s="105"/>
      <c r="O92" s="105"/>
      <c r="P92" s="103"/>
      <c r="Q92" s="103"/>
      <c r="R92" s="103"/>
      <c r="S92" s="103"/>
      <c r="T92" s="104"/>
      <c r="U92" s="103"/>
      <c r="V92" s="103"/>
      <c r="W92" s="15">
        <f t="shared" si="53"/>
        <v>0</v>
      </c>
      <c r="X92" s="105"/>
      <c r="Y92" s="105"/>
      <c r="Z92" s="105"/>
      <c r="AA92" s="105"/>
      <c r="AB92" s="105"/>
      <c r="AC92" s="103"/>
      <c r="AD92" s="103"/>
      <c r="AE92" s="103"/>
      <c r="AF92" s="103"/>
      <c r="AG92" s="103"/>
      <c r="AH92" s="103"/>
      <c r="AI92" s="103"/>
      <c r="AJ92" s="15">
        <f t="shared" si="49"/>
        <v>0</v>
      </c>
    </row>
    <row r="93" spans="1:37" ht="15" thickBot="1" x14ac:dyDescent="0.25">
      <c r="A93" s="94" t="s">
        <v>134</v>
      </c>
      <c r="B93" s="184" t="s">
        <v>120</v>
      </c>
      <c r="C93" s="59"/>
      <c r="D93" s="228"/>
      <c r="E93" s="15">
        <f>IFERROR(VLOOKUP($B93,[1]NUM12!$H$3:$J$151,2,FALSE),0)</f>
        <v>1237</v>
      </c>
      <c r="F93" s="45">
        <f t="shared" si="62"/>
        <v>1237</v>
      </c>
      <c r="G93" s="15">
        <f>IFERROR(VLOOKUP($B93,[3]NUM12!$H$3:$J$155,2,FALSE),0)</f>
        <v>1197</v>
      </c>
      <c r="H93" s="57"/>
      <c r="I93" s="46"/>
      <c r="J93" s="47"/>
      <c r="K93" s="105"/>
      <c r="L93" s="105"/>
      <c r="M93" s="105"/>
      <c r="N93" s="105"/>
      <c r="O93" s="105"/>
      <c r="P93" s="103"/>
      <c r="Q93" s="103"/>
      <c r="R93" s="103"/>
      <c r="S93" s="103"/>
      <c r="T93" s="104"/>
      <c r="U93" s="103"/>
      <c r="V93" s="103"/>
      <c r="W93" s="15">
        <f t="shared" si="53"/>
        <v>0</v>
      </c>
      <c r="X93" s="105"/>
      <c r="Y93" s="105"/>
      <c r="Z93" s="105"/>
      <c r="AA93" s="105"/>
      <c r="AB93" s="105"/>
      <c r="AC93" s="103"/>
      <c r="AD93" s="103"/>
      <c r="AE93" s="103"/>
      <c r="AF93" s="103"/>
      <c r="AG93" s="103"/>
      <c r="AH93" s="103"/>
      <c r="AI93" s="103"/>
      <c r="AJ93" s="15">
        <f t="shared" si="49"/>
        <v>0</v>
      </c>
    </row>
    <row r="94" spans="1:37" ht="15" thickBot="1" x14ac:dyDescent="0.25">
      <c r="A94" s="94" t="s">
        <v>134</v>
      </c>
      <c r="B94" s="184" t="s">
        <v>121</v>
      </c>
      <c r="C94" s="59"/>
      <c r="D94" s="228"/>
      <c r="E94" s="15">
        <f>IFERROR(VLOOKUP($B94,[1]NUM12!$H$3:$J$151,2,FALSE),0)</f>
        <v>181</v>
      </c>
      <c r="F94" s="45">
        <f t="shared" si="62"/>
        <v>181</v>
      </c>
      <c r="G94" s="15">
        <f>IFERROR(VLOOKUP($B94,[3]NUM12!$H$3:$J$155,2,FALSE),0)</f>
        <v>197</v>
      </c>
      <c r="H94" s="57"/>
      <c r="I94" s="46"/>
      <c r="J94" s="47"/>
      <c r="K94" s="105"/>
      <c r="L94" s="105"/>
      <c r="M94" s="105"/>
      <c r="N94" s="105"/>
      <c r="O94" s="105"/>
      <c r="P94" s="103"/>
      <c r="Q94" s="103"/>
      <c r="R94" s="103"/>
      <c r="S94" s="103"/>
      <c r="T94" s="104"/>
      <c r="U94" s="103"/>
      <c r="V94" s="103"/>
      <c r="W94" s="15">
        <f t="shared" si="53"/>
        <v>0</v>
      </c>
      <c r="X94" s="105"/>
      <c r="Y94" s="105"/>
      <c r="Z94" s="105"/>
      <c r="AA94" s="105"/>
      <c r="AB94" s="105"/>
      <c r="AC94" s="103"/>
      <c r="AD94" s="103"/>
      <c r="AE94" s="103"/>
      <c r="AF94" s="103"/>
      <c r="AG94" s="103"/>
      <c r="AH94" s="103"/>
      <c r="AI94" s="103"/>
      <c r="AJ94" s="15">
        <f t="shared" si="49"/>
        <v>0</v>
      </c>
    </row>
    <row r="95" spans="1:37" ht="15" thickBot="1" x14ac:dyDescent="0.25">
      <c r="A95" s="94" t="s">
        <v>134</v>
      </c>
      <c r="B95" s="184" t="s">
        <v>122</v>
      </c>
      <c r="C95" s="59"/>
      <c r="D95" s="228"/>
      <c r="E95" s="15">
        <f>IFERROR(VLOOKUP($B95,[1]NUM12!$H$3:$J$151,2,FALSE),0)</f>
        <v>70</v>
      </c>
      <c r="F95" s="45">
        <f t="shared" si="62"/>
        <v>70</v>
      </c>
      <c r="G95" s="15">
        <f>IFERROR(VLOOKUP($B95,[3]NUM12!$H$3:$J$155,2,FALSE),0)</f>
        <v>60</v>
      </c>
      <c r="H95" s="57"/>
      <c r="I95" s="46"/>
      <c r="J95" s="47"/>
      <c r="K95" s="105"/>
      <c r="L95" s="105"/>
      <c r="M95" s="105"/>
      <c r="N95" s="105"/>
      <c r="O95" s="105"/>
      <c r="P95" s="103"/>
      <c r="Q95" s="103"/>
      <c r="R95" s="103"/>
      <c r="S95" s="103"/>
      <c r="T95" s="104"/>
      <c r="U95" s="103"/>
      <c r="V95" s="103"/>
      <c r="W95" s="15">
        <f t="shared" si="53"/>
        <v>0</v>
      </c>
      <c r="X95" s="105"/>
      <c r="Y95" s="105"/>
      <c r="Z95" s="105"/>
      <c r="AA95" s="105"/>
      <c r="AB95" s="105"/>
      <c r="AC95" s="98"/>
      <c r="AD95" s="98"/>
      <c r="AE95" s="98"/>
      <c r="AF95" s="98"/>
      <c r="AG95" s="103"/>
      <c r="AH95" s="103"/>
      <c r="AI95" s="103"/>
      <c r="AJ95" s="15">
        <f t="shared" si="49"/>
        <v>0</v>
      </c>
    </row>
    <row r="96" spans="1:37" ht="15" thickBot="1" x14ac:dyDescent="0.25">
      <c r="A96" s="94" t="s">
        <v>134</v>
      </c>
      <c r="B96" s="184" t="s">
        <v>123</v>
      </c>
      <c r="C96" s="59"/>
      <c r="D96" s="228"/>
      <c r="E96" s="15">
        <f>IFERROR(VLOOKUP($B96,[1]NUM12!$H$3:$J$151,2,FALSE),0)</f>
        <v>54</v>
      </c>
      <c r="F96" s="45">
        <f t="shared" si="62"/>
        <v>54</v>
      </c>
      <c r="G96" s="15">
        <f>IFERROR(VLOOKUP($B96,[3]NUM12!$H$3:$J$155,2,FALSE),0)</f>
        <v>58</v>
      </c>
      <c r="H96" s="57"/>
      <c r="I96" s="46"/>
      <c r="J96" s="47"/>
      <c r="K96" s="105"/>
      <c r="L96" s="105"/>
      <c r="M96" s="105"/>
      <c r="N96" s="105"/>
      <c r="O96" s="105"/>
      <c r="P96" s="103"/>
      <c r="Q96" s="103"/>
      <c r="R96" s="103"/>
      <c r="S96" s="103"/>
      <c r="T96" s="104"/>
      <c r="U96" s="103"/>
      <c r="V96" s="103"/>
      <c r="W96" s="15">
        <f t="shared" si="53"/>
        <v>0</v>
      </c>
      <c r="X96" s="105"/>
      <c r="Y96" s="105"/>
      <c r="Z96" s="105"/>
      <c r="AA96" s="105"/>
      <c r="AB96" s="105"/>
      <c r="AC96" s="103"/>
      <c r="AD96" s="103"/>
      <c r="AE96" s="103"/>
      <c r="AF96" s="103"/>
      <c r="AG96" s="103"/>
      <c r="AH96" s="103"/>
      <c r="AI96" s="103"/>
      <c r="AJ96" s="15">
        <f t="shared" si="49"/>
        <v>0</v>
      </c>
    </row>
    <row r="97" spans="1:37" ht="15" thickBot="1" x14ac:dyDescent="0.25">
      <c r="A97" s="94" t="s">
        <v>134</v>
      </c>
      <c r="B97" s="184" t="s">
        <v>124</v>
      </c>
      <c r="C97" s="59"/>
      <c r="D97" s="228"/>
      <c r="E97" s="15">
        <f>IFERROR(VLOOKUP($B97,[1]NUM12!$H$3:$J$151,2,FALSE),0)</f>
        <v>56</v>
      </c>
      <c r="F97" s="45">
        <f t="shared" si="62"/>
        <v>56</v>
      </c>
      <c r="G97" s="15">
        <f>IFERROR(VLOOKUP($B97,[3]NUM12!$H$3:$J$155,2,FALSE),0)</f>
        <v>57</v>
      </c>
      <c r="H97" s="57"/>
      <c r="I97" s="46"/>
      <c r="J97" s="47"/>
      <c r="K97" s="105"/>
      <c r="L97" s="105"/>
      <c r="M97" s="105"/>
      <c r="N97" s="105"/>
      <c r="O97" s="105"/>
      <c r="P97" s="103"/>
      <c r="Q97" s="103"/>
      <c r="R97" s="103"/>
      <c r="S97" s="103"/>
      <c r="T97" s="104"/>
      <c r="U97" s="103"/>
      <c r="V97" s="103"/>
      <c r="W97" s="15">
        <f t="shared" si="53"/>
        <v>0</v>
      </c>
      <c r="X97" s="105"/>
      <c r="Y97" s="105"/>
      <c r="Z97" s="105"/>
      <c r="AA97" s="105"/>
      <c r="AB97" s="105"/>
      <c r="AC97" s="103"/>
      <c r="AD97" s="103"/>
      <c r="AE97" s="103"/>
      <c r="AF97" s="103"/>
      <c r="AG97" s="103"/>
      <c r="AH97" s="103"/>
      <c r="AI97" s="103"/>
      <c r="AJ97" s="15">
        <f t="shared" si="49"/>
        <v>0</v>
      </c>
    </row>
    <row r="98" spans="1:37" ht="15" thickBot="1" x14ac:dyDescent="0.25">
      <c r="A98" s="94" t="s">
        <v>134</v>
      </c>
      <c r="B98" s="184" t="s">
        <v>125</v>
      </c>
      <c r="C98" s="59"/>
      <c r="D98" s="228"/>
      <c r="E98" s="15">
        <f>IFERROR(VLOOKUP($B98,[1]NUM12!$H$3:$J$151,2,FALSE),0)</f>
        <v>48</v>
      </c>
      <c r="F98" s="45">
        <f t="shared" si="62"/>
        <v>48</v>
      </c>
      <c r="G98" s="15">
        <f>IFERROR(VLOOKUP($B98,[3]NUM12!$H$3:$J$155,2,FALSE),0)</f>
        <v>35</v>
      </c>
      <c r="H98" s="57"/>
      <c r="I98" s="46"/>
      <c r="J98" s="47"/>
      <c r="K98" s="105"/>
      <c r="L98" s="105"/>
      <c r="M98" s="105"/>
      <c r="N98" s="105"/>
      <c r="O98" s="105"/>
      <c r="P98" s="103"/>
      <c r="Q98" s="103"/>
      <c r="R98" s="103"/>
      <c r="S98" s="103"/>
      <c r="T98" s="104"/>
      <c r="U98" s="103"/>
      <c r="V98" s="103"/>
      <c r="W98" s="15">
        <f t="shared" si="53"/>
        <v>0</v>
      </c>
      <c r="X98" s="105"/>
      <c r="Y98" s="105"/>
      <c r="Z98" s="105"/>
      <c r="AA98" s="105"/>
      <c r="AB98" s="105"/>
      <c r="AC98" s="103"/>
      <c r="AD98" s="103"/>
      <c r="AE98" s="103"/>
      <c r="AF98" s="103"/>
      <c r="AG98" s="103"/>
      <c r="AH98" s="103"/>
      <c r="AI98" s="103"/>
      <c r="AJ98" s="15">
        <f t="shared" si="49"/>
        <v>0</v>
      </c>
    </row>
    <row r="99" spans="1:37" ht="15" thickBot="1" x14ac:dyDescent="0.25">
      <c r="A99" s="94" t="s">
        <v>134</v>
      </c>
      <c r="B99" s="184" t="s">
        <v>126</v>
      </c>
      <c r="C99" s="59"/>
      <c r="D99" s="228"/>
      <c r="E99" s="15">
        <f>IFERROR(VLOOKUP($B99,[1]NUM12!$H$3:$J$151,2,FALSE),0)</f>
        <v>56</v>
      </c>
      <c r="F99" s="45">
        <f t="shared" si="62"/>
        <v>56</v>
      </c>
      <c r="G99" s="15">
        <f>IFERROR(VLOOKUP($B99,[3]NUM12!$H$3:$J$155,2,FALSE),0)</f>
        <v>24</v>
      </c>
      <c r="H99" s="57"/>
      <c r="I99" s="46"/>
      <c r="J99" s="47"/>
      <c r="K99" s="105"/>
      <c r="L99" s="105"/>
      <c r="M99" s="105"/>
      <c r="N99" s="105"/>
      <c r="O99" s="105"/>
      <c r="P99" s="103"/>
      <c r="Q99" s="103"/>
      <c r="R99" s="103"/>
      <c r="S99" s="103"/>
      <c r="T99" s="104"/>
      <c r="U99" s="103"/>
      <c r="V99" s="103"/>
      <c r="W99" s="15">
        <f t="shared" si="53"/>
        <v>0</v>
      </c>
      <c r="X99" s="105"/>
      <c r="Y99" s="105"/>
      <c r="Z99" s="105"/>
      <c r="AA99" s="105"/>
      <c r="AB99" s="105"/>
      <c r="AC99" s="103"/>
      <c r="AD99" s="103"/>
      <c r="AE99" s="103"/>
      <c r="AF99" s="103"/>
      <c r="AG99" s="103"/>
      <c r="AH99" s="103"/>
      <c r="AI99" s="103"/>
      <c r="AJ99" s="15">
        <f t="shared" si="49"/>
        <v>0</v>
      </c>
    </row>
    <row r="100" spans="1:37" ht="15" thickBot="1" x14ac:dyDescent="0.25">
      <c r="A100" s="94" t="s">
        <v>134</v>
      </c>
      <c r="B100" s="184" t="s">
        <v>127</v>
      </c>
      <c r="C100" s="59"/>
      <c r="D100" s="228"/>
      <c r="E100" s="15">
        <f>IFERROR(VLOOKUP($B100,[1]NUM12!$H$3:$J$151,2,FALSE),0)</f>
        <v>8</v>
      </c>
      <c r="F100" s="45">
        <f t="shared" si="62"/>
        <v>8</v>
      </c>
      <c r="G100" s="15">
        <f>IFERROR(VLOOKUP($B100,[3]NUM12!$H$3:$J$155,2,FALSE),0)</f>
        <v>7</v>
      </c>
      <c r="H100" s="57"/>
      <c r="I100" s="46"/>
      <c r="J100" s="47"/>
      <c r="K100" s="105"/>
      <c r="L100" s="105"/>
      <c r="M100" s="105"/>
      <c r="N100" s="105"/>
      <c r="O100" s="105"/>
      <c r="P100" s="103"/>
      <c r="Q100" s="103"/>
      <c r="R100" s="103"/>
      <c r="S100" s="103"/>
      <c r="T100" s="104"/>
      <c r="U100" s="103"/>
      <c r="V100" s="103"/>
      <c r="W100" s="15">
        <f t="shared" si="53"/>
        <v>0</v>
      </c>
      <c r="X100" s="105"/>
      <c r="Y100" s="105"/>
      <c r="Z100" s="105"/>
      <c r="AA100" s="105"/>
      <c r="AB100" s="105"/>
      <c r="AC100" s="103"/>
      <c r="AD100" s="103"/>
      <c r="AE100" s="103"/>
      <c r="AF100" s="103"/>
      <c r="AG100" s="103"/>
      <c r="AH100" s="103"/>
      <c r="AI100" s="103"/>
      <c r="AJ100" s="15">
        <f t="shared" si="49"/>
        <v>0</v>
      </c>
    </row>
    <row r="101" spans="1:37" ht="15" thickBot="1" x14ac:dyDescent="0.25">
      <c r="A101" s="94" t="s">
        <v>134</v>
      </c>
      <c r="B101" s="184" t="s">
        <v>128</v>
      </c>
      <c r="C101" s="59"/>
      <c r="D101" s="228"/>
      <c r="E101" s="15">
        <f>IFERROR(VLOOKUP($B101,[1]NUM12!$H$3:$J$151,2,FALSE),0)</f>
        <v>25</v>
      </c>
      <c r="F101" s="45">
        <f t="shared" si="62"/>
        <v>25</v>
      </c>
      <c r="G101" s="15">
        <f>IFERROR(VLOOKUP($B101,[3]NUM12!$H$3:$J$155,2,FALSE),0)</f>
        <v>25</v>
      </c>
      <c r="H101" s="57"/>
      <c r="I101" s="46"/>
      <c r="J101" s="47"/>
      <c r="K101" s="105"/>
      <c r="L101" s="105"/>
      <c r="M101" s="105"/>
      <c r="N101" s="105"/>
      <c r="O101" s="105"/>
      <c r="P101" s="103"/>
      <c r="Q101" s="103"/>
      <c r="R101" s="103"/>
      <c r="S101" s="103"/>
      <c r="T101" s="104"/>
      <c r="U101" s="103"/>
      <c r="V101" s="103"/>
      <c r="W101" s="15">
        <f t="shared" si="53"/>
        <v>0</v>
      </c>
      <c r="X101" s="105"/>
      <c r="Y101" s="105"/>
      <c r="Z101" s="105"/>
      <c r="AA101" s="105"/>
      <c r="AB101" s="105"/>
      <c r="AC101" s="103"/>
      <c r="AD101" s="103"/>
      <c r="AE101" s="103"/>
      <c r="AF101" s="103"/>
      <c r="AG101" s="103"/>
      <c r="AH101" s="103"/>
      <c r="AI101" s="103"/>
      <c r="AJ101" s="15">
        <f t="shared" si="49"/>
        <v>0</v>
      </c>
    </row>
    <row r="102" spans="1:37" ht="15" thickBot="1" x14ac:dyDescent="0.25">
      <c r="A102" s="94" t="s">
        <v>134</v>
      </c>
      <c r="B102" s="184" t="s">
        <v>129</v>
      </c>
      <c r="C102" s="59"/>
      <c r="D102" s="228"/>
      <c r="E102" s="15">
        <f>IFERROR(VLOOKUP($B102,[1]NUM12!$H$3:$J$151,2,FALSE),0)</f>
        <v>8</v>
      </c>
      <c r="F102" s="45">
        <f t="shared" si="62"/>
        <v>8</v>
      </c>
      <c r="G102" s="15">
        <f>IFERROR(VLOOKUP($B102,[3]NUM12!$H$3:$J$155,2,FALSE),0)</f>
        <v>8</v>
      </c>
      <c r="H102" s="57"/>
      <c r="I102" s="46"/>
      <c r="J102" s="47"/>
      <c r="K102" s="105"/>
      <c r="L102" s="105"/>
      <c r="M102" s="105"/>
      <c r="N102" s="105"/>
      <c r="O102" s="105"/>
      <c r="P102" s="103"/>
      <c r="Q102" s="103"/>
      <c r="R102" s="103"/>
      <c r="S102" s="103"/>
      <c r="T102" s="104"/>
      <c r="U102" s="103"/>
      <c r="V102" s="103"/>
      <c r="W102" s="15">
        <f t="shared" si="53"/>
        <v>0</v>
      </c>
      <c r="X102" s="105"/>
      <c r="Y102" s="105"/>
      <c r="Z102" s="105"/>
      <c r="AA102" s="105"/>
      <c r="AB102" s="105"/>
      <c r="AC102" s="103"/>
      <c r="AD102" s="103"/>
      <c r="AE102" s="103"/>
      <c r="AF102" s="103"/>
      <c r="AG102" s="103"/>
      <c r="AH102" s="103"/>
      <c r="AI102" s="103"/>
      <c r="AJ102" s="15">
        <f t="shared" si="49"/>
        <v>0</v>
      </c>
    </row>
    <row r="103" spans="1:37" ht="15" thickBot="1" x14ac:dyDescent="0.25">
      <c r="A103" s="94" t="s">
        <v>134</v>
      </c>
      <c r="B103" s="184" t="s">
        <v>130</v>
      </c>
      <c r="C103" s="59"/>
      <c r="D103" s="228"/>
      <c r="E103" s="15">
        <f>IFERROR(VLOOKUP($B103,[1]NUM12!$H$3:$J$151,2,FALSE),0)</f>
        <v>68</v>
      </c>
      <c r="F103" s="45">
        <f t="shared" si="62"/>
        <v>68</v>
      </c>
      <c r="G103" s="15">
        <f>IFERROR(VLOOKUP($B103,[3]NUM12!$H$3:$J$155,2,FALSE),0)</f>
        <v>64</v>
      </c>
      <c r="H103" s="57"/>
      <c r="I103" s="46"/>
      <c r="J103" s="47"/>
      <c r="K103" s="105"/>
      <c r="L103" s="105"/>
      <c r="M103" s="105"/>
      <c r="N103" s="105"/>
      <c r="O103" s="105"/>
      <c r="P103" s="103"/>
      <c r="Q103" s="103"/>
      <c r="R103" s="103"/>
      <c r="S103" s="103"/>
      <c r="T103" s="104"/>
      <c r="U103" s="103"/>
      <c r="V103" s="103"/>
      <c r="W103" s="15">
        <f t="shared" si="53"/>
        <v>0</v>
      </c>
      <c r="X103" s="105"/>
      <c r="Y103" s="105"/>
      <c r="Z103" s="105"/>
      <c r="AA103" s="105"/>
      <c r="AB103" s="105"/>
      <c r="AC103" s="103"/>
      <c r="AD103" s="103"/>
      <c r="AE103" s="103"/>
      <c r="AF103" s="103"/>
      <c r="AG103" s="103"/>
      <c r="AH103" s="103"/>
      <c r="AI103" s="103"/>
      <c r="AJ103" s="15">
        <f t="shared" si="49"/>
        <v>0</v>
      </c>
    </row>
    <row r="104" spans="1:37" ht="15" thickBot="1" x14ac:dyDescent="0.25">
      <c r="A104" s="94" t="s">
        <v>134</v>
      </c>
      <c r="B104" s="184" t="s">
        <v>131</v>
      </c>
      <c r="C104" s="59"/>
      <c r="D104" s="228"/>
      <c r="E104" s="15">
        <f>IFERROR(VLOOKUP($B104,[1]NUM12!$H$3:$J$151,2,FALSE),0)</f>
        <v>69</v>
      </c>
      <c r="F104" s="45">
        <f t="shared" si="62"/>
        <v>69</v>
      </c>
      <c r="G104" s="15">
        <f>IFERROR(VLOOKUP($B104,[3]NUM12!$H$3:$J$155,2,FALSE),0)</f>
        <v>70</v>
      </c>
      <c r="H104" s="57"/>
      <c r="I104" s="46"/>
      <c r="J104" s="47"/>
      <c r="K104" s="105"/>
      <c r="L104" s="105"/>
      <c r="M104" s="105"/>
      <c r="N104" s="105"/>
      <c r="O104" s="105"/>
      <c r="P104" s="103"/>
      <c r="Q104" s="103"/>
      <c r="R104" s="103"/>
      <c r="S104" s="103"/>
      <c r="T104" s="104"/>
      <c r="U104" s="103"/>
      <c r="V104" s="103"/>
      <c r="W104" s="15">
        <f t="shared" si="53"/>
        <v>0</v>
      </c>
      <c r="X104" s="105"/>
      <c r="Y104" s="105"/>
      <c r="Z104" s="105"/>
      <c r="AA104" s="105"/>
      <c r="AB104" s="105"/>
      <c r="AC104" s="103"/>
      <c r="AD104" s="103"/>
      <c r="AE104" s="103"/>
      <c r="AF104" s="103"/>
      <c r="AG104" s="103"/>
      <c r="AH104" s="103"/>
      <c r="AI104" s="103"/>
      <c r="AJ104" s="15">
        <f t="shared" si="49"/>
        <v>0</v>
      </c>
    </row>
    <row r="105" spans="1:37" ht="15" thickBot="1" x14ac:dyDescent="0.25">
      <c r="A105" s="94" t="s">
        <v>134</v>
      </c>
      <c r="B105" s="184" t="s">
        <v>132</v>
      </c>
      <c r="C105" s="59"/>
      <c r="D105" s="228"/>
      <c r="E105" s="15">
        <f>IFERROR(VLOOKUP($B105,[1]NUM12!$H$3:$J$151,2,FALSE),0)</f>
        <v>398</v>
      </c>
      <c r="F105" s="45">
        <f t="shared" si="62"/>
        <v>398</v>
      </c>
      <c r="G105" s="15">
        <f>IFERROR(VLOOKUP($B105,[3]NUM12!$H$3:$J$155,2,FALSE),0)</f>
        <v>453</v>
      </c>
      <c r="H105" s="57"/>
      <c r="I105" s="46"/>
      <c r="J105" s="47"/>
      <c r="K105" s="105"/>
      <c r="L105" s="105"/>
      <c r="M105" s="105"/>
      <c r="N105" s="105"/>
      <c r="O105" s="105"/>
      <c r="P105" s="103"/>
      <c r="Q105" s="103"/>
      <c r="R105" s="103"/>
      <c r="S105" s="103"/>
      <c r="T105" s="104"/>
      <c r="U105" s="103"/>
      <c r="V105" s="103"/>
      <c r="W105" s="15">
        <f t="shared" si="53"/>
        <v>0</v>
      </c>
      <c r="X105" s="105"/>
      <c r="Y105" s="105"/>
      <c r="Z105" s="105"/>
      <c r="AA105" s="105"/>
      <c r="AB105" s="105"/>
      <c r="AC105" s="103"/>
      <c r="AD105" s="103"/>
      <c r="AE105" s="103"/>
      <c r="AF105" s="103"/>
      <c r="AG105" s="103"/>
      <c r="AH105" s="103"/>
      <c r="AI105" s="103"/>
      <c r="AJ105" s="15">
        <f t="shared" si="49"/>
        <v>0</v>
      </c>
    </row>
    <row r="106" spans="1:37" ht="15" thickBot="1" x14ac:dyDescent="0.25">
      <c r="A106" s="94" t="s">
        <v>134</v>
      </c>
      <c r="B106" s="184" t="s">
        <v>133</v>
      </c>
      <c r="C106" s="59"/>
      <c r="D106" s="228"/>
      <c r="E106" s="15">
        <f>IFERROR(VLOOKUP($B106,[1]NUM12!$H$3:$J$151,2,FALSE),0)</f>
        <v>172</v>
      </c>
      <c r="F106" s="45">
        <f t="shared" si="62"/>
        <v>172</v>
      </c>
      <c r="G106" s="15">
        <f>IFERROR(VLOOKUP($B106,[3]NUM12!$H$3:$J$155,2,FALSE),0)</f>
        <v>198</v>
      </c>
      <c r="H106" s="57"/>
      <c r="I106" s="46"/>
      <c r="J106" s="47"/>
      <c r="K106" s="105"/>
      <c r="L106" s="105"/>
      <c r="M106" s="105"/>
      <c r="N106" s="105"/>
      <c r="O106" s="105"/>
      <c r="P106" s="103"/>
      <c r="Q106" s="103"/>
      <c r="R106" s="103"/>
      <c r="S106" s="103"/>
      <c r="T106" s="104"/>
      <c r="U106" s="103"/>
      <c r="V106" s="103"/>
      <c r="W106" s="15">
        <f t="shared" si="53"/>
        <v>0</v>
      </c>
      <c r="X106" s="105"/>
      <c r="Y106" s="105"/>
      <c r="Z106" s="105"/>
      <c r="AA106" s="105"/>
      <c r="AB106" s="105"/>
      <c r="AC106" s="103"/>
      <c r="AD106" s="103"/>
      <c r="AE106" s="103"/>
      <c r="AF106" s="103"/>
      <c r="AG106" s="103"/>
      <c r="AH106" s="103"/>
      <c r="AI106" s="103"/>
      <c r="AJ106" s="15">
        <f>SUM(X106:AI106)</f>
        <v>0</v>
      </c>
    </row>
    <row r="107" spans="1:37" ht="15" thickBot="1" x14ac:dyDescent="0.25">
      <c r="A107" s="94" t="s">
        <v>134</v>
      </c>
      <c r="B107" s="184" t="s">
        <v>347</v>
      </c>
      <c r="C107" s="59"/>
      <c r="D107" s="228"/>
      <c r="E107" s="15">
        <f>IFERROR(VLOOKUP($B107,[1]NUM12!$H$3:$J$151,2,FALSE),0)</f>
        <v>28</v>
      </c>
      <c r="F107" s="45">
        <f t="shared" si="62"/>
        <v>28</v>
      </c>
      <c r="G107" s="15">
        <f>IFERROR(VLOOKUP($B107,[3]NUM12!$H$3:$J$155,2,FALSE),0)</f>
        <v>104</v>
      </c>
      <c r="H107" s="57"/>
      <c r="I107" s="46"/>
      <c r="J107" s="47"/>
      <c r="K107" s="105"/>
      <c r="L107" s="105"/>
      <c r="M107" s="105"/>
      <c r="N107" s="105"/>
      <c r="O107" s="105"/>
      <c r="P107" s="103"/>
      <c r="Q107" s="103"/>
      <c r="R107" s="103"/>
      <c r="S107" s="103"/>
      <c r="T107" s="104"/>
      <c r="U107" s="103"/>
      <c r="V107" s="103"/>
      <c r="W107" s="15">
        <f t="shared" si="53"/>
        <v>0</v>
      </c>
      <c r="X107" s="105"/>
      <c r="Y107" s="105"/>
      <c r="Z107" s="105"/>
      <c r="AA107" s="105"/>
      <c r="AB107" s="105"/>
      <c r="AC107" s="103"/>
      <c r="AD107" s="103"/>
      <c r="AE107" s="103"/>
      <c r="AF107" s="103"/>
      <c r="AG107" s="103"/>
      <c r="AH107" s="103"/>
      <c r="AI107" s="103"/>
      <c r="AJ107" s="15"/>
    </row>
    <row r="108" spans="1:37" ht="22.5" customHeight="1" thickBot="1" x14ac:dyDescent="0.25">
      <c r="A108" s="351" t="s">
        <v>181</v>
      </c>
      <c r="B108" s="352"/>
      <c r="C108" s="276">
        <f>+D108/Metas!R72</f>
        <v>0.99138205740102114</v>
      </c>
      <c r="D108" s="230">
        <f>G108/AK108</f>
        <v>0.1757622341788368</v>
      </c>
      <c r="E108" s="12">
        <f>SUM(E91:E107)</f>
        <v>3364</v>
      </c>
      <c r="F108" s="12">
        <f t="shared" ref="F108:J108" si="63">SUM(F91:F107)</f>
        <v>3364</v>
      </c>
      <c r="G108" s="12">
        <f t="shared" si="63"/>
        <v>3430</v>
      </c>
      <c r="H108" s="12">
        <f t="shared" si="63"/>
        <v>0</v>
      </c>
      <c r="I108" s="12">
        <f t="shared" si="63"/>
        <v>0</v>
      </c>
      <c r="J108" s="12">
        <f t="shared" si="63"/>
        <v>0</v>
      </c>
      <c r="K108" s="12">
        <f>SUM(K91:K107)</f>
        <v>0</v>
      </c>
      <c r="L108" s="12">
        <f t="shared" ref="L108:W108" si="64">SUM(L91:L107)</f>
        <v>0</v>
      </c>
      <c r="M108" s="12">
        <f t="shared" si="64"/>
        <v>0</v>
      </c>
      <c r="N108" s="12">
        <f t="shared" si="64"/>
        <v>0</v>
      </c>
      <c r="O108" s="12">
        <f t="shared" ref="O108" si="65">SUM(O91:O107)</f>
        <v>0</v>
      </c>
      <c r="P108" s="12">
        <f t="shared" si="64"/>
        <v>0</v>
      </c>
      <c r="Q108" s="12">
        <f t="shared" si="64"/>
        <v>0</v>
      </c>
      <c r="R108" s="12">
        <f t="shared" si="64"/>
        <v>0</v>
      </c>
      <c r="S108" s="12">
        <f t="shared" si="64"/>
        <v>0</v>
      </c>
      <c r="T108" s="12">
        <f t="shared" si="64"/>
        <v>0</v>
      </c>
      <c r="U108" s="12">
        <f t="shared" si="64"/>
        <v>0</v>
      </c>
      <c r="V108" s="12">
        <f t="shared" si="64"/>
        <v>0</v>
      </c>
      <c r="W108" s="12">
        <f t="shared" si="64"/>
        <v>0</v>
      </c>
      <c r="X108" s="12">
        <f t="shared" ref="X108" si="66">SUM(X91:X107)</f>
        <v>0</v>
      </c>
      <c r="Y108" s="12">
        <f t="shared" ref="Y108" si="67">SUM(Y91:Y107)</f>
        <v>0</v>
      </c>
      <c r="Z108" s="12">
        <f t="shared" ref="Z108" si="68">SUM(Z91:Z107)</f>
        <v>0</v>
      </c>
      <c r="AA108" s="12">
        <f t="shared" ref="AA108:AB108" si="69">SUM(AA91:AA107)</f>
        <v>0</v>
      </c>
      <c r="AB108" s="12">
        <f t="shared" si="69"/>
        <v>0</v>
      </c>
      <c r="AC108" s="12">
        <f t="shared" ref="AC108" si="70">SUM(AC91:AC107)</f>
        <v>0</v>
      </c>
      <c r="AD108" s="12">
        <f t="shared" ref="AD108" si="71">SUM(AD91:AD107)</f>
        <v>0</v>
      </c>
      <c r="AE108" s="12">
        <f t="shared" ref="AE108" si="72">SUM(AE91:AE107)</f>
        <v>0</v>
      </c>
      <c r="AF108" s="12">
        <f t="shared" ref="AF108" si="73">SUM(AF91:AF107)</f>
        <v>0</v>
      </c>
      <c r="AG108" s="12">
        <f t="shared" ref="AG108" si="74">SUM(AG91:AG107)</f>
        <v>0</v>
      </c>
      <c r="AH108" s="12">
        <f t="shared" ref="AH108" si="75">SUM(AH91:AH107)</f>
        <v>0</v>
      </c>
      <c r="AI108" s="12">
        <f t="shared" ref="AI108" si="76">SUM(AI91:AI107)</f>
        <v>0</v>
      </c>
      <c r="AJ108" s="12">
        <f t="shared" ref="AJ108" si="77">SUM(AJ91:AJ107)</f>
        <v>0</v>
      </c>
      <c r="AK108" s="12">
        <v>19515</v>
      </c>
    </row>
    <row r="109" spans="1:37" ht="15" thickBot="1" x14ac:dyDescent="0.25">
      <c r="A109" s="94" t="s">
        <v>147</v>
      </c>
      <c r="B109" s="184" t="s">
        <v>135</v>
      </c>
      <c r="C109" s="59"/>
      <c r="D109" s="228"/>
      <c r="E109" s="15">
        <f>IFERROR(VLOOKUP($B109,[1]NUM12!$H$3:$J$151,2,FALSE),0)</f>
        <v>11</v>
      </c>
      <c r="F109" s="45">
        <f t="shared" ref="F109:F120" si="78">+E109+(K109+L109+M109+N109)-(X109+Y109+Z109+AA109)</f>
        <v>11</v>
      </c>
      <c r="G109" s="15">
        <f>IFERROR(VLOOKUP($B109,[3]NUM12!$H$3:$J$155,2,FALSE),0)</f>
        <v>0</v>
      </c>
      <c r="H109" s="57"/>
      <c r="I109" s="46"/>
      <c r="J109" s="47"/>
      <c r="K109" s="105"/>
      <c r="L109" s="105"/>
      <c r="M109" s="105"/>
      <c r="N109" s="105"/>
      <c r="O109" s="105"/>
      <c r="P109" s="103"/>
      <c r="Q109" s="103"/>
      <c r="R109" s="103"/>
      <c r="S109" s="103"/>
      <c r="T109" s="104"/>
      <c r="U109" s="103"/>
      <c r="V109" s="103"/>
      <c r="W109" s="15">
        <f t="shared" si="53"/>
        <v>0</v>
      </c>
      <c r="X109" s="105"/>
      <c r="Y109" s="105"/>
      <c r="Z109" s="105"/>
      <c r="AA109" s="105"/>
      <c r="AB109" s="105"/>
      <c r="AC109" s="103"/>
      <c r="AD109" s="103"/>
      <c r="AE109" s="103"/>
      <c r="AF109" s="103"/>
      <c r="AG109" s="103"/>
      <c r="AH109" s="103"/>
      <c r="AI109" s="103"/>
      <c r="AJ109" s="15">
        <f t="shared" si="49"/>
        <v>0</v>
      </c>
    </row>
    <row r="110" spans="1:37" ht="15" thickBot="1" x14ac:dyDescent="0.25">
      <c r="A110" s="94" t="s">
        <v>147</v>
      </c>
      <c r="B110" s="184" t="s">
        <v>136</v>
      </c>
      <c r="C110" s="59"/>
      <c r="D110" s="228"/>
      <c r="E110" s="15">
        <f>IFERROR(VLOOKUP($B110,[1]NUM12!$H$3:$J$151,2,FALSE),0)</f>
        <v>25</v>
      </c>
      <c r="F110" s="45">
        <f t="shared" si="78"/>
        <v>25</v>
      </c>
      <c r="G110" s="15">
        <f>IFERROR(VLOOKUP($B110,[3]NUM12!$H$3:$J$155,2,FALSE),0)</f>
        <v>14</v>
      </c>
      <c r="H110" s="57"/>
      <c r="I110" s="46"/>
      <c r="J110" s="47"/>
      <c r="K110" s="105"/>
      <c r="L110" s="105"/>
      <c r="M110" s="105"/>
      <c r="N110" s="105"/>
      <c r="O110" s="105"/>
      <c r="P110" s="103"/>
      <c r="Q110" s="103"/>
      <c r="R110" s="103"/>
      <c r="S110" s="103"/>
      <c r="T110" s="104"/>
      <c r="U110" s="103"/>
      <c r="V110" s="103"/>
      <c r="W110" s="15">
        <f t="shared" si="53"/>
        <v>0</v>
      </c>
      <c r="X110" s="105"/>
      <c r="Y110" s="105"/>
      <c r="Z110" s="105"/>
      <c r="AA110" s="105"/>
      <c r="AB110" s="105"/>
      <c r="AC110" s="103"/>
      <c r="AD110" s="103"/>
      <c r="AE110" s="103"/>
      <c r="AF110" s="103"/>
      <c r="AG110" s="103"/>
      <c r="AH110" s="103"/>
      <c r="AI110" s="103"/>
      <c r="AJ110" s="15">
        <f t="shared" si="49"/>
        <v>0</v>
      </c>
    </row>
    <row r="111" spans="1:37" ht="15" thickBot="1" x14ac:dyDescent="0.25">
      <c r="A111" s="94" t="s">
        <v>147</v>
      </c>
      <c r="B111" s="184" t="s">
        <v>137</v>
      </c>
      <c r="C111" s="59"/>
      <c r="D111" s="228"/>
      <c r="E111" s="15">
        <f>IFERROR(VLOOKUP($B111,[1]NUM12!$H$3:$J$151,2,FALSE),0)</f>
        <v>27</v>
      </c>
      <c r="F111" s="45">
        <f t="shared" si="78"/>
        <v>27</v>
      </c>
      <c r="G111" s="15">
        <f>IFERROR(VLOOKUP($B111,[3]NUM12!$H$3:$J$155,2,FALSE),0)</f>
        <v>21</v>
      </c>
      <c r="H111" s="57"/>
      <c r="I111" s="46"/>
      <c r="J111" s="47"/>
      <c r="K111" s="105"/>
      <c r="L111" s="105"/>
      <c r="M111" s="105"/>
      <c r="N111" s="105"/>
      <c r="O111" s="105"/>
      <c r="P111" s="103"/>
      <c r="Q111" s="103"/>
      <c r="R111" s="103"/>
      <c r="S111" s="103"/>
      <c r="T111" s="104"/>
      <c r="U111" s="103"/>
      <c r="V111" s="103"/>
      <c r="W111" s="15">
        <f t="shared" si="53"/>
        <v>0</v>
      </c>
      <c r="X111" s="105"/>
      <c r="Y111" s="105"/>
      <c r="Z111" s="105"/>
      <c r="AA111" s="105"/>
      <c r="AB111" s="105"/>
      <c r="AC111" s="103"/>
      <c r="AD111" s="103"/>
      <c r="AE111" s="103"/>
      <c r="AF111" s="103"/>
      <c r="AG111" s="103"/>
      <c r="AH111" s="103"/>
      <c r="AI111" s="103"/>
      <c r="AJ111" s="15">
        <f t="shared" si="49"/>
        <v>0</v>
      </c>
    </row>
    <row r="112" spans="1:37" ht="15" thickBot="1" x14ac:dyDescent="0.25">
      <c r="A112" s="94" t="s">
        <v>147</v>
      </c>
      <c r="B112" s="184" t="s">
        <v>138</v>
      </c>
      <c r="C112" s="59"/>
      <c r="D112" s="228"/>
      <c r="E112" s="15">
        <f>IFERROR(VLOOKUP($B112,[1]NUM12!$H$3:$J$151,2,FALSE),0)</f>
        <v>15</v>
      </c>
      <c r="F112" s="45">
        <f t="shared" si="78"/>
        <v>15</v>
      </c>
      <c r="G112" s="15">
        <f>IFERROR(VLOOKUP($B112,[3]NUM12!$H$3:$J$155,2,FALSE),0)</f>
        <v>19</v>
      </c>
      <c r="H112" s="57"/>
      <c r="I112" s="46"/>
      <c r="J112" s="47"/>
      <c r="K112" s="105"/>
      <c r="L112" s="105"/>
      <c r="M112" s="105"/>
      <c r="N112" s="105"/>
      <c r="O112" s="105"/>
      <c r="P112" s="103"/>
      <c r="Q112" s="103"/>
      <c r="R112" s="103"/>
      <c r="S112" s="103"/>
      <c r="T112" s="104"/>
      <c r="U112" s="103"/>
      <c r="V112" s="103"/>
      <c r="W112" s="15">
        <f t="shared" si="53"/>
        <v>0</v>
      </c>
      <c r="X112" s="105"/>
      <c r="Y112" s="105"/>
      <c r="Z112" s="105"/>
      <c r="AA112" s="105"/>
      <c r="AB112" s="105"/>
      <c r="AC112" s="103"/>
      <c r="AD112" s="103"/>
      <c r="AE112" s="103"/>
      <c r="AF112" s="103"/>
      <c r="AG112" s="103"/>
      <c r="AH112" s="103"/>
      <c r="AI112" s="103"/>
      <c r="AJ112" s="15">
        <f t="shared" si="49"/>
        <v>0</v>
      </c>
    </row>
    <row r="113" spans="1:37" ht="15" thickBot="1" x14ac:dyDescent="0.25">
      <c r="A113" s="94" t="s">
        <v>147</v>
      </c>
      <c r="B113" s="184" t="s">
        <v>139</v>
      </c>
      <c r="C113" s="59"/>
      <c r="D113" s="228"/>
      <c r="E113" s="15">
        <f>IFERROR(VLOOKUP($B113,[1]NUM12!$H$3:$J$151,2,FALSE),0)</f>
        <v>29</v>
      </c>
      <c r="F113" s="45">
        <f t="shared" si="78"/>
        <v>29</v>
      </c>
      <c r="G113" s="15">
        <f>IFERROR(VLOOKUP($B113,[3]NUM12!$H$3:$J$155,2,FALSE),0)</f>
        <v>14</v>
      </c>
      <c r="H113" s="57"/>
      <c r="I113" s="46"/>
      <c r="J113" s="47"/>
      <c r="K113" s="105"/>
      <c r="L113" s="105"/>
      <c r="M113" s="105"/>
      <c r="N113" s="105"/>
      <c r="O113" s="105"/>
      <c r="P113" s="103"/>
      <c r="Q113" s="103"/>
      <c r="R113" s="103"/>
      <c r="S113" s="103"/>
      <c r="T113" s="104"/>
      <c r="U113" s="103"/>
      <c r="V113" s="103"/>
      <c r="W113" s="15">
        <f t="shared" si="53"/>
        <v>0</v>
      </c>
      <c r="X113" s="105"/>
      <c r="Y113" s="105"/>
      <c r="Z113" s="105"/>
      <c r="AA113" s="105"/>
      <c r="AB113" s="105"/>
      <c r="AC113" s="103"/>
      <c r="AD113" s="103"/>
      <c r="AE113" s="103"/>
      <c r="AF113" s="103"/>
      <c r="AG113" s="103"/>
      <c r="AH113" s="103"/>
      <c r="AI113" s="103"/>
      <c r="AJ113" s="15">
        <f t="shared" si="49"/>
        <v>0</v>
      </c>
    </row>
    <row r="114" spans="1:37" ht="15" thickBot="1" x14ac:dyDescent="0.25">
      <c r="A114" s="94" t="s">
        <v>147</v>
      </c>
      <c r="B114" s="184" t="s">
        <v>140</v>
      </c>
      <c r="C114" s="59"/>
      <c r="D114" s="228"/>
      <c r="E114" s="15">
        <f>IFERROR(VLOOKUP($B114,[1]NUM12!$H$3:$J$151,2,FALSE),0)</f>
        <v>14</v>
      </c>
      <c r="F114" s="45">
        <f t="shared" si="78"/>
        <v>14</v>
      </c>
      <c r="G114" s="15">
        <f>IFERROR(VLOOKUP($B114,[3]NUM12!$H$3:$J$155,2,FALSE),0)</f>
        <v>13</v>
      </c>
      <c r="H114" s="57"/>
      <c r="I114" s="46"/>
      <c r="J114" s="47"/>
      <c r="K114" s="105"/>
      <c r="L114" s="105"/>
      <c r="M114" s="105"/>
      <c r="N114" s="105"/>
      <c r="O114" s="105"/>
      <c r="P114" s="103"/>
      <c r="Q114" s="103"/>
      <c r="R114" s="103"/>
      <c r="S114" s="103"/>
      <c r="T114" s="104"/>
      <c r="U114" s="103"/>
      <c r="V114" s="103"/>
      <c r="W114" s="15">
        <f t="shared" si="53"/>
        <v>0</v>
      </c>
      <c r="X114" s="105"/>
      <c r="Y114" s="105"/>
      <c r="Z114" s="105"/>
      <c r="AA114" s="105"/>
      <c r="AB114" s="105"/>
      <c r="AC114" s="103"/>
      <c r="AD114" s="103"/>
      <c r="AE114" s="103"/>
      <c r="AF114" s="103"/>
      <c r="AG114" s="103"/>
      <c r="AH114" s="103"/>
      <c r="AI114" s="103"/>
      <c r="AJ114" s="15">
        <f t="shared" si="49"/>
        <v>0</v>
      </c>
    </row>
    <row r="115" spans="1:37" ht="15" thickBot="1" x14ac:dyDescent="0.25">
      <c r="A115" s="94" t="s">
        <v>147</v>
      </c>
      <c r="B115" s="184" t="s">
        <v>141</v>
      </c>
      <c r="C115" s="59"/>
      <c r="D115" s="228"/>
      <c r="E115" s="15">
        <f>IFERROR(VLOOKUP($B115,[1]NUM12!$H$3:$J$151,2,FALSE),0)</f>
        <v>16</v>
      </c>
      <c r="F115" s="45">
        <f t="shared" si="78"/>
        <v>16</v>
      </c>
      <c r="G115" s="15">
        <f>IFERROR(VLOOKUP($B115,[3]NUM12!$H$3:$J$155,2,FALSE),0)</f>
        <v>18</v>
      </c>
      <c r="H115" s="57"/>
      <c r="I115" s="46"/>
      <c r="J115" s="47"/>
      <c r="K115" s="105"/>
      <c r="L115" s="105"/>
      <c r="M115" s="105"/>
      <c r="N115" s="105"/>
      <c r="O115" s="105"/>
      <c r="P115" s="103"/>
      <c r="Q115" s="103"/>
      <c r="R115" s="103"/>
      <c r="S115" s="103"/>
      <c r="T115" s="104"/>
      <c r="U115" s="103"/>
      <c r="V115" s="103"/>
      <c r="W115" s="15">
        <f t="shared" si="53"/>
        <v>0</v>
      </c>
      <c r="X115" s="105"/>
      <c r="Y115" s="105"/>
      <c r="Z115" s="105"/>
      <c r="AA115" s="105"/>
      <c r="AB115" s="105"/>
      <c r="AC115" s="103"/>
      <c r="AD115" s="103"/>
      <c r="AE115" s="103"/>
      <c r="AF115" s="103"/>
      <c r="AG115" s="103"/>
      <c r="AH115" s="103"/>
      <c r="AI115" s="103"/>
      <c r="AJ115" s="15">
        <f t="shared" si="49"/>
        <v>0</v>
      </c>
    </row>
    <row r="116" spans="1:37" ht="15" thickBot="1" x14ac:dyDescent="0.25">
      <c r="A116" s="94" t="s">
        <v>147</v>
      </c>
      <c r="B116" s="184" t="s">
        <v>142</v>
      </c>
      <c r="C116" s="59"/>
      <c r="D116" s="228"/>
      <c r="E116" s="15">
        <f>IFERROR(VLOOKUP($B116,[1]NUM12!$H$3:$J$151,2,FALSE),0)</f>
        <v>35</v>
      </c>
      <c r="F116" s="45">
        <f t="shared" si="78"/>
        <v>35</v>
      </c>
      <c r="G116" s="15">
        <f>IFERROR(VLOOKUP($B116,[3]NUM12!$H$3:$J$155,2,FALSE),0)</f>
        <v>35</v>
      </c>
      <c r="H116" s="57"/>
      <c r="I116" s="46"/>
      <c r="J116" s="47"/>
      <c r="K116" s="105"/>
      <c r="L116" s="105"/>
      <c r="M116" s="105"/>
      <c r="N116" s="105"/>
      <c r="O116" s="105"/>
      <c r="P116" s="103"/>
      <c r="Q116" s="103"/>
      <c r="R116" s="103"/>
      <c r="S116" s="103"/>
      <c r="T116" s="104"/>
      <c r="U116" s="103"/>
      <c r="V116" s="103"/>
      <c r="W116" s="15">
        <f t="shared" si="53"/>
        <v>0</v>
      </c>
      <c r="X116" s="105"/>
      <c r="Y116" s="105"/>
      <c r="Z116" s="105"/>
      <c r="AA116" s="105"/>
      <c r="AB116" s="105"/>
      <c r="AC116" s="103"/>
      <c r="AD116" s="103"/>
      <c r="AE116" s="103"/>
      <c r="AF116" s="103"/>
      <c r="AG116" s="103"/>
      <c r="AH116" s="103"/>
      <c r="AI116" s="103"/>
      <c r="AJ116" s="15">
        <f t="shared" si="49"/>
        <v>0</v>
      </c>
    </row>
    <row r="117" spans="1:37" ht="15" thickBot="1" x14ac:dyDescent="0.25">
      <c r="A117" s="94" t="s">
        <v>147</v>
      </c>
      <c r="B117" s="184" t="s">
        <v>143</v>
      </c>
      <c r="C117" s="59"/>
      <c r="D117" s="228"/>
      <c r="E117" s="15">
        <f>IFERROR(VLOOKUP($B117,[1]NUM12!$H$3:$J$151,2,FALSE),0)</f>
        <v>28</v>
      </c>
      <c r="F117" s="45">
        <f t="shared" si="78"/>
        <v>28</v>
      </c>
      <c r="G117" s="15">
        <f>IFERROR(VLOOKUP($B117,[3]NUM12!$H$3:$J$155,2,FALSE),0)</f>
        <v>33</v>
      </c>
      <c r="H117" s="57"/>
      <c r="I117" s="46"/>
      <c r="J117" s="47"/>
      <c r="K117" s="105"/>
      <c r="L117" s="105"/>
      <c r="M117" s="105"/>
      <c r="N117" s="105"/>
      <c r="O117" s="105"/>
      <c r="P117" s="103"/>
      <c r="Q117" s="103"/>
      <c r="R117" s="103"/>
      <c r="S117" s="103"/>
      <c r="T117" s="104"/>
      <c r="U117" s="103"/>
      <c r="V117" s="103"/>
      <c r="W117" s="15">
        <f t="shared" si="53"/>
        <v>0</v>
      </c>
      <c r="X117" s="105"/>
      <c r="Y117" s="105"/>
      <c r="Z117" s="105"/>
      <c r="AA117" s="105"/>
      <c r="AB117" s="105"/>
      <c r="AC117" s="103"/>
      <c r="AD117" s="103"/>
      <c r="AE117" s="103"/>
      <c r="AF117" s="103"/>
      <c r="AG117" s="103"/>
      <c r="AH117" s="103"/>
      <c r="AI117" s="103"/>
      <c r="AJ117" s="15">
        <f t="shared" si="49"/>
        <v>0</v>
      </c>
    </row>
    <row r="118" spans="1:37" ht="15" thickBot="1" x14ac:dyDescent="0.25">
      <c r="A118" s="94" t="s">
        <v>147</v>
      </c>
      <c r="B118" s="184" t="s">
        <v>144</v>
      </c>
      <c r="C118" s="59"/>
      <c r="D118" s="228"/>
      <c r="E118" s="15">
        <f>IFERROR(VLOOKUP($B118,[1]NUM12!$H$3:$J$151,2,FALSE),0)</f>
        <v>7</v>
      </c>
      <c r="F118" s="45">
        <f t="shared" si="78"/>
        <v>7</v>
      </c>
      <c r="G118" s="15">
        <f>IFERROR(VLOOKUP($B118,[3]NUM12!$H$3:$J$155,2,FALSE),0)</f>
        <v>6</v>
      </c>
      <c r="H118" s="57"/>
      <c r="I118" s="46"/>
      <c r="J118" s="47"/>
      <c r="K118" s="105"/>
      <c r="L118" s="105"/>
      <c r="M118" s="105"/>
      <c r="N118" s="105"/>
      <c r="O118" s="105"/>
      <c r="P118" s="103"/>
      <c r="Q118" s="103"/>
      <c r="R118" s="103"/>
      <c r="S118" s="103"/>
      <c r="T118" s="104"/>
      <c r="U118" s="103"/>
      <c r="V118" s="103"/>
      <c r="W118" s="15">
        <f t="shared" si="53"/>
        <v>0</v>
      </c>
      <c r="X118" s="105"/>
      <c r="Y118" s="105"/>
      <c r="Z118" s="105"/>
      <c r="AA118" s="105"/>
      <c r="AB118" s="105"/>
      <c r="AC118" s="103"/>
      <c r="AD118" s="103"/>
      <c r="AE118" s="103"/>
      <c r="AF118" s="103"/>
      <c r="AG118" s="103"/>
      <c r="AH118" s="103"/>
      <c r="AI118" s="103"/>
      <c r="AJ118" s="15">
        <f t="shared" si="49"/>
        <v>0</v>
      </c>
    </row>
    <row r="119" spans="1:37" ht="15" thickBot="1" x14ac:dyDescent="0.25">
      <c r="A119" s="94" t="s">
        <v>147</v>
      </c>
      <c r="B119" s="184" t="s">
        <v>145</v>
      </c>
      <c r="C119" s="59"/>
      <c r="D119" s="228"/>
      <c r="E119" s="15">
        <f>IFERROR(VLOOKUP($B119,[1]NUM12!$H$3:$J$151,2,FALSE),0)</f>
        <v>10</v>
      </c>
      <c r="F119" s="45">
        <f t="shared" si="78"/>
        <v>10</v>
      </c>
      <c r="G119" s="15">
        <f>IFERROR(VLOOKUP($B119,[3]NUM12!$H$3:$J$155,2,FALSE),0)</f>
        <v>28</v>
      </c>
      <c r="H119" s="57"/>
      <c r="I119" s="46"/>
      <c r="J119" s="47"/>
      <c r="K119" s="105"/>
      <c r="L119" s="105"/>
      <c r="M119" s="105"/>
      <c r="N119" s="105"/>
      <c r="O119" s="105"/>
      <c r="P119" s="103"/>
      <c r="Q119" s="103"/>
      <c r="R119" s="103"/>
      <c r="S119" s="103"/>
      <c r="T119" s="104"/>
      <c r="U119" s="103"/>
      <c r="V119" s="103"/>
      <c r="W119" s="15">
        <f t="shared" si="53"/>
        <v>0</v>
      </c>
      <c r="X119" s="105"/>
      <c r="Y119" s="105"/>
      <c r="Z119" s="105"/>
      <c r="AA119" s="105"/>
      <c r="AB119" s="105"/>
      <c r="AC119" s="103"/>
      <c r="AD119" s="103"/>
      <c r="AE119" s="103"/>
      <c r="AF119" s="103"/>
      <c r="AG119" s="103"/>
      <c r="AH119" s="103"/>
      <c r="AI119" s="103"/>
      <c r="AJ119" s="15">
        <f t="shared" si="49"/>
        <v>0</v>
      </c>
    </row>
    <row r="120" spans="1:37" ht="15" thickBot="1" x14ac:dyDescent="0.25">
      <c r="A120" s="94" t="s">
        <v>147</v>
      </c>
      <c r="B120" s="184" t="s">
        <v>146</v>
      </c>
      <c r="C120" s="59"/>
      <c r="D120" s="228"/>
      <c r="E120" s="15">
        <f>IFERROR(VLOOKUP($B120,[1]NUM12!$H$3:$J$151,2,FALSE),0)</f>
        <v>13</v>
      </c>
      <c r="F120" s="45">
        <f t="shared" si="78"/>
        <v>13</v>
      </c>
      <c r="G120" s="15">
        <f>IFERROR(VLOOKUP($B120,[3]NUM12!$H$3:$J$155,2,FALSE),0)</f>
        <v>10</v>
      </c>
      <c r="H120" s="57"/>
      <c r="I120" s="46"/>
      <c r="J120" s="47"/>
      <c r="K120" s="105"/>
      <c r="L120" s="105"/>
      <c r="M120" s="105"/>
      <c r="N120" s="105"/>
      <c r="O120" s="105"/>
      <c r="P120" s="103"/>
      <c r="Q120" s="103"/>
      <c r="R120" s="103"/>
      <c r="S120" s="103"/>
      <c r="T120" s="104"/>
      <c r="U120" s="103"/>
      <c r="V120" s="103"/>
      <c r="W120" s="15">
        <f t="shared" si="53"/>
        <v>0</v>
      </c>
      <c r="X120" s="105"/>
      <c r="Y120" s="105"/>
      <c r="Z120" s="105"/>
      <c r="AA120" s="105"/>
      <c r="AB120" s="105"/>
      <c r="AC120" s="103"/>
      <c r="AD120" s="103"/>
      <c r="AE120" s="103"/>
      <c r="AF120" s="103"/>
      <c r="AG120" s="103"/>
      <c r="AH120" s="103"/>
      <c r="AI120" s="103"/>
      <c r="AJ120" s="15">
        <f t="shared" si="49"/>
        <v>0</v>
      </c>
    </row>
    <row r="121" spans="1:37" ht="15" thickBot="1" x14ac:dyDescent="0.25">
      <c r="A121" s="351" t="s">
        <v>182</v>
      </c>
      <c r="B121" s="352"/>
      <c r="C121" s="276">
        <f>+D121/Metas!R66</f>
        <v>0.89412765769911706</v>
      </c>
      <c r="D121" s="230">
        <f>G121/AK121</f>
        <v>0.14953933380581147</v>
      </c>
      <c r="E121" s="12">
        <f t="shared" ref="E121:K121" si="79">SUM(E109:E120)</f>
        <v>230</v>
      </c>
      <c r="F121" s="12">
        <f t="shared" si="79"/>
        <v>230</v>
      </c>
      <c r="G121" s="12">
        <f t="shared" si="79"/>
        <v>211</v>
      </c>
      <c r="H121" s="12">
        <f t="shared" si="79"/>
        <v>0</v>
      </c>
      <c r="I121" s="12">
        <f>SUM(I109:I120)</f>
        <v>0</v>
      </c>
      <c r="J121" s="12">
        <f t="shared" si="79"/>
        <v>0</v>
      </c>
      <c r="K121" s="12">
        <f t="shared" si="79"/>
        <v>0</v>
      </c>
      <c r="L121" s="12">
        <f t="shared" ref="L121:V121" si="80">SUM(L109:L120)</f>
        <v>0</v>
      </c>
      <c r="M121" s="12">
        <f t="shared" si="80"/>
        <v>0</v>
      </c>
      <c r="N121" s="12">
        <f t="shared" si="80"/>
        <v>0</v>
      </c>
      <c r="O121" s="12">
        <f t="shared" ref="O121" si="81">SUM(O109:O120)</f>
        <v>0</v>
      </c>
      <c r="P121" s="12">
        <f t="shared" si="80"/>
        <v>0</v>
      </c>
      <c r="Q121" s="12">
        <f t="shared" si="80"/>
        <v>0</v>
      </c>
      <c r="R121" s="12">
        <f t="shared" si="80"/>
        <v>0</v>
      </c>
      <c r="S121" s="12">
        <f t="shared" si="80"/>
        <v>0</v>
      </c>
      <c r="T121" s="12">
        <f t="shared" si="80"/>
        <v>0</v>
      </c>
      <c r="U121" s="12">
        <f t="shared" si="80"/>
        <v>0</v>
      </c>
      <c r="V121" s="12">
        <f t="shared" si="80"/>
        <v>0</v>
      </c>
      <c r="W121" s="12">
        <f t="shared" si="53"/>
        <v>0</v>
      </c>
      <c r="X121" s="12">
        <f t="shared" ref="X121:AI121" si="82">SUM(X109:X120)</f>
        <v>0</v>
      </c>
      <c r="Y121" s="12">
        <f t="shared" si="82"/>
        <v>0</v>
      </c>
      <c r="Z121" s="12">
        <f t="shared" si="82"/>
        <v>0</v>
      </c>
      <c r="AA121" s="12">
        <f t="shared" si="82"/>
        <v>0</v>
      </c>
      <c r="AB121" s="12">
        <f t="shared" ref="AB121" si="83">SUM(AB109:AB120)</f>
        <v>0</v>
      </c>
      <c r="AC121" s="12">
        <f t="shared" si="82"/>
        <v>0</v>
      </c>
      <c r="AD121" s="12">
        <f t="shared" si="82"/>
        <v>0</v>
      </c>
      <c r="AE121" s="12">
        <f t="shared" si="82"/>
        <v>0</v>
      </c>
      <c r="AF121" s="12">
        <f t="shared" si="82"/>
        <v>0</v>
      </c>
      <c r="AG121" s="12">
        <f t="shared" si="82"/>
        <v>0</v>
      </c>
      <c r="AH121" s="12">
        <f t="shared" si="82"/>
        <v>0</v>
      </c>
      <c r="AI121" s="12">
        <f t="shared" si="82"/>
        <v>0</v>
      </c>
      <c r="AJ121" s="12">
        <f t="shared" si="49"/>
        <v>0</v>
      </c>
      <c r="AK121" s="12">
        <v>1411</v>
      </c>
    </row>
    <row r="122" spans="1:37" ht="15" thickBot="1" x14ac:dyDescent="0.25">
      <c r="A122" s="94" t="s">
        <v>161</v>
      </c>
      <c r="B122" s="184" t="s">
        <v>148</v>
      </c>
      <c r="C122" s="59"/>
      <c r="D122" s="228"/>
      <c r="E122" s="15">
        <f>IFERROR(VLOOKUP($B122,[1]NUM12!$H$3:$J$151,2,FALSE),0)</f>
        <v>302</v>
      </c>
      <c r="F122" s="45">
        <f t="shared" ref="F122:F134" si="84">+E122+(K122+L122+M122+N122)-(X122+Y122+Z122+AA122)</f>
        <v>302</v>
      </c>
      <c r="G122" s="15">
        <f>IFERROR(VLOOKUP($B122,[3]NUM12!$H$3:$J$155,2,FALSE),0)</f>
        <v>308</v>
      </c>
      <c r="H122" s="57"/>
      <c r="I122" s="46"/>
      <c r="J122" s="47"/>
      <c r="K122" s="105"/>
      <c r="L122" s="105"/>
      <c r="M122" s="105"/>
      <c r="N122" s="105"/>
      <c r="O122" s="105"/>
      <c r="P122" s="103"/>
      <c r="Q122" s="103"/>
      <c r="R122" s="103"/>
      <c r="S122" s="103"/>
      <c r="T122" s="104"/>
      <c r="U122" s="103"/>
      <c r="V122" s="103"/>
      <c r="W122" s="15">
        <f t="shared" si="53"/>
        <v>0</v>
      </c>
      <c r="X122" s="105"/>
      <c r="Y122" s="105"/>
      <c r="Z122" s="105"/>
      <c r="AA122" s="105"/>
      <c r="AB122" s="105"/>
      <c r="AC122" s="103"/>
      <c r="AD122" s="103"/>
      <c r="AE122" s="103"/>
      <c r="AF122" s="103"/>
      <c r="AG122" s="103"/>
      <c r="AH122" s="103"/>
      <c r="AI122" s="103"/>
      <c r="AJ122" s="15">
        <f t="shared" si="49"/>
        <v>0</v>
      </c>
    </row>
    <row r="123" spans="1:37" ht="15" thickBot="1" x14ac:dyDescent="0.25">
      <c r="A123" s="94" t="s">
        <v>161</v>
      </c>
      <c r="B123" s="184" t="s">
        <v>149</v>
      </c>
      <c r="C123" s="59"/>
      <c r="D123" s="228"/>
      <c r="E123" s="15">
        <f>IFERROR(VLOOKUP($B123,[1]NUM12!$H$3:$J$151,2,FALSE),0)</f>
        <v>127</v>
      </c>
      <c r="F123" s="45">
        <f t="shared" si="84"/>
        <v>127</v>
      </c>
      <c r="G123" s="15">
        <f>IFERROR(VLOOKUP($B123,[3]NUM12!$H$3:$J$155,2,FALSE),0)</f>
        <v>141</v>
      </c>
      <c r="H123" s="57"/>
      <c r="I123" s="46"/>
      <c r="J123" s="47"/>
      <c r="K123" s="105"/>
      <c r="L123" s="105"/>
      <c r="M123" s="105"/>
      <c r="N123" s="105"/>
      <c r="O123" s="105"/>
      <c r="P123" s="103"/>
      <c r="Q123" s="103"/>
      <c r="R123" s="103"/>
      <c r="S123" s="103"/>
      <c r="T123" s="104"/>
      <c r="U123" s="103"/>
      <c r="V123" s="103"/>
      <c r="W123" s="15">
        <f t="shared" si="53"/>
        <v>0</v>
      </c>
      <c r="X123" s="105"/>
      <c r="Y123" s="105"/>
      <c r="Z123" s="105"/>
      <c r="AA123" s="105"/>
      <c r="AB123" s="105"/>
      <c r="AC123" s="103"/>
      <c r="AD123" s="103"/>
      <c r="AE123" s="103"/>
      <c r="AF123" s="103"/>
      <c r="AG123" s="103"/>
      <c r="AH123" s="103"/>
      <c r="AI123" s="103"/>
      <c r="AJ123" s="15">
        <f t="shared" si="49"/>
        <v>0</v>
      </c>
    </row>
    <row r="124" spans="1:37" ht="15" thickBot="1" x14ac:dyDescent="0.25">
      <c r="A124" s="94" t="s">
        <v>161</v>
      </c>
      <c r="B124" s="184" t="s">
        <v>150</v>
      </c>
      <c r="C124" s="59"/>
      <c r="D124" s="228"/>
      <c r="E124" s="15">
        <f>IFERROR(VLOOKUP($B124,[1]NUM12!$H$3:$J$151,2,FALSE),0)</f>
        <v>86</v>
      </c>
      <c r="F124" s="45">
        <f t="shared" si="84"/>
        <v>86</v>
      </c>
      <c r="G124" s="15">
        <f>IFERROR(VLOOKUP($B124,[3]NUM12!$H$3:$J$155,2,FALSE),0)</f>
        <v>76</v>
      </c>
      <c r="H124" s="57"/>
      <c r="I124" s="46"/>
      <c r="J124" s="47"/>
      <c r="K124" s="105"/>
      <c r="L124" s="105"/>
      <c r="M124" s="105"/>
      <c r="N124" s="105"/>
      <c r="O124" s="105"/>
      <c r="P124" s="103"/>
      <c r="Q124" s="103"/>
      <c r="R124" s="103"/>
      <c r="S124" s="103"/>
      <c r="T124" s="104"/>
      <c r="U124" s="103"/>
      <c r="V124" s="103"/>
      <c r="W124" s="15">
        <f t="shared" si="53"/>
        <v>0</v>
      </c>
      <c r="X124" s="105"/>
      <c r="Y124" s="105"/>
      <c r="Z124" s="105"/>
      <c r="AA124" s="105"/>
      <c r="AB124" s="105"/>
      <c r="AC124" s="103"/>
      <c r="AD124" s="103"/>
      <c r="AE124" s="103"/>
      <c r="AF124" s="103"/>
      <c r="AG124" s="103"/>
      <c r="AH124" s="103"/>
      <c r="AI124" s="103"/>
      <c r="AJ124" s="15">
        <f t="shared" si="49"/>
        <v>0</v>
      </c>
    </row>
    <row r="125" spans="1:37" ht="15" thickBot="1" x14ac:dyDescent="0.25">
      <c r="A125" s="94" t="s">
        <v>161</v>
      </c>
      <c r="B125" s="184" t="s">
        <v>151</v>
      </c>
      <c r="C125" s="59"/>
      <c r="D125" s="228"/>
      <c r="E125" s="15">
        <f>IFERROR(VLOOKUP($B125,[1]NUM12!$H$3:$J$151,2,FALSE),0)</f>
        <v>276</v>
      </c>
      <c r="F125" s="45">
        <f t="shared" si="84"/>
        <v>276</v>
      </c>
      <c r="G125" s="15">
        <f>IFERROR(VLOOKUP($B125,[3]NUM12!$H$3:$J$155,2,FALSE),0)</f>
        <v>220</v>
      </c>
      <c r="H125" s="57"/>
      <c r="I125" s="46"/>
      <c r="J125" s="47"/>
      <c r="K125" s="105"/>
      <c r="L125" s="105"/>
      <c r="M125" s="105"/>
      <c r="N125" s="105"/>
      <c r="O125" s="105"/>
      <c r="P125" s="103"/>
      <c r="Q125" s="103"/>
      <c r="R125" s="103"/>
      <c r="S125" s="103"/>
      <c r="T125" s="104"/>
      <c r="U125" s="103"/>
      <c r="V125" s="103"/>
      <c r="W125" s="15">
        <f t="shared" si="53"/>
        <v>0</v>
      </c>
      <c r="X125" s="105"/>
      <c r="Y125" s="105"/>
      <c r="Z125" s="105"/>
      <c r="AA125" s="105"/>
      <c r="AB125" s="105"/>
      <c r="AC125" s="103"/>
      <c r="AD125" s="103"/>
      <c r="AE125" s="103"/>
      <c r="AF125" s="103"/>
      <c r="AG125" s="103"/>
      <c r="AH125" s="103"/>
      <c r="AI125" s="103"/>
      <c r="AJ125" s="15">
        <f t="shared" si="49"/>
        <v>0</v>
      </c>
    </row>
    <row r="126" spans="1:37" ht="15" thickBot="1" x14ac:dyDescent="0.25">
      <c r="A126" s="94" t="s">
        <v>161</v>
      </c>
      <c r="B126" s="184" t="s">
        <v>152</v>
      </c>
      <c r="C126" s="59"/>
      <c r="D126" s="228"/>
      <c r="E126" s="15">
        <f>IFERROR(VLOOKUP($B126,[1]NUM12!$H$3:$J$151,2,FALSE),0)</f>
        <v>26</v>
      </c>
      <c r="F126" s="45">
        <f t="shared" si="84"/>
        <v>26</v>
      </c>
      <c r="G126" s="15">
        <f>IFERROR(VLOOKUP($B126,[3]NUM12!$H$3:$J$155,2,FALSE),0)</f>
        <v>22</v>
      </c>
      <c r="H126" s="57"/>
      <c r="I126" s="46"/>
      <c r="J126" s="47"/>
      <c r="K126" s="105"/>
      <c r="L126" s="105"/>
      <c r="M126" s="105"/>
      <c r="N126" s="105"/>
      <c r="O126" s="105"/>
      <c r="P126" s="103"/>
      <c r="Q126" s="103"/>
      <c r="R126" s="103"/>
      <c r="S126" s="103"/>
      <c r="T126" s="104"/>
      <c r="U126" s="103"/>
      <c r="V126" s="103"/>
      <c r="W126" s="15">
        <f t="shared" si="53"/>
        <v>0</v>
      </c>
      <c r="X126" s="105"/>
      <c r="Y126" s="105"/>
      <c r="Z126" s="105"/>
      <c r="AA126" s="105"/>
      <c r="AB126" s="105"/>
      <c r="AC126" s="103"/>
      <c r="AD126" s="103"/>
      <c r="AE126" s="103"/>
      <c r="AF126" s="103"/>
      <c r="AG126" s="103"/>
      <c r="AH126" s="103"/>
      <c r="AI126" s="103"/>
      <c r="AJ126" s="15">
        <f t="shared" si="49"/>
        <v>0</v>
      </c>
    </row>
    <row r="127" spans="1:37" ht="15" thickBot="1" x14ac:dyDescent="0.25">
      <c r="A127" s="94" t="s">
        <v>161</v>
      </c>
      <c r="B127" s="184" t="s">
        <v>153</v>
      </c>
      <c r="C127" s="59"/>
      <c r="D127" s="228"/>
      <c r="E127" s="15">
        <f>IFERROR(VLOOKUP($B127,[1]NUM12!$H$3:$J$151,2,FALSE),0)</f>
        <v>20</v>
      </c>
      <c r="F127" s="45">
        <f t="shared" si="84"/>
        <v>20</v>
      </c>
      <c r="G127" s="15">
        <f>IFERROR(VLOOKUP($B127,[3]NUM12!$H$3:$J$155,2,FALSE),0)</f>
        <v>17</v>
      </c>
      <c r="H127" s="57"/>
      <c r="I127" s="46"/>
      <c r="J127" s="47"/>
      <c r="K127" s="105"/>
      <c r="L127" s="105"/>
      <c r="M127" s="105"/>
      <c r="N127" s="105"/>
      <c r="O127" s="105"/>
      <c r="P127" s="103"/>
      <c r="Q127" s="103"/>
      <c r="R127" s="103"/>
      <c r="S127" s="103"/>
      <c r="T127" s="104"/>
      <c r="U127" s="103"/>
      <c r="V127" s="103"/>
      <c r="W127" s="15">
        <f t="shared" si="53"/>
        <v>0</v>
      </c>
      <c r="X127" s="105"/>
      <c r="Y127" s="105"/>
      <c r="Z127" s="105"/>
      <c r="AA127" s="105"/>
      <c r="AB127" s="105"/>
      <c r="AC127" s="103"/>
      <c r="AD127" s="103"/>
      <c r="AE127" s="103"/>
      <c r="AF127" s="103"/>
      <c r="AG127" s="103"/>
      <c r="AH127" s="103"/>
      <c r="AI127" s="103"/>
      <c r="AJ127" s="15">
        <f t="shared" si="49"/>
        <v>0</v>
      </c>
    </row>
    <row r="128" spans="1:37" ht="15" thickBot="1" x14ac:dyDescent="0.25">
      <c r="A128" s="94" t="s">
        <v>161</v>
      </c>
      <c r="B128" s="184" t="s">
        <v>154</v>
      </c>
      <c r="C128" s="59"/>
      <c r="D128" s="228"/>
      <c r="E128" s="15">
        <f>IFERROR(VLOOKUP($B128,[1]NUM12!$H$3:$J$151,2,FALSE),0)</f>
        <v>20</v>
      </c>
      <c r="F128" s="45">
        <f t="shared" si="84"/>
        <v>20</v>
      </c>
      <c r="G128" s="15">
        <f>IFERROR(VLOOKUP($B128,[3]NUM12!$H$3:$J$155,2,FALSE),0)</f>
        <v>27</v>
      </c>
      <c r="H128" s="57"/>
      <c r="I128" s="46"/>
      <c r="J128" s="47"/>
      <c r="K128" s="105"/>
      <c r="L128" s="105"/>
      <c r="M128" s="105"/>
      <c r="N128" s="105"/>
      <c r="O128" s="105"/>
      <c r="P128" s="98"/>
      <c r="Q128" s="98"/>
      <c r="R128" s="98"/>
      <c r="S128" s="98"/>
      <c r="T128" s="104"/>
      <c r="U128" s="103"/>
      <c r="V128" s="103"/>
      <c r="W128" s="15">
        <f t="shared" si="53"/>
        <v>0</v>
      </c>
      <c r="X128" s="105"/>
      <c r="Y128" s="105"/>
      <c r="Z128" s="105"/>
      <c r="AA128" s="105"/>
      <c r="AB128" s="105"/>
      <c r="AC128" s="103"/>
      <c r="AD128" s="103"/>
      <c r="AE128" s="103"/>
      <c r="AF128" s="103"/>
      <c r="AG128" s="103"/>
      <c r="AH128" s="103"/>
      <c r="AI128" s="103"/>
      <c r="AJ128" s="15">
        <f t="shared" si="49"/>
        <v>0</v>
      </c>
    </row>
    <row r="129" spans="1:37" ht="15" thickBot="1" x14ac:dyDescent="0.25">
      <c r="A129" s="94" t="s">
        <v>161</v>
      </c>
      <c r="B129" s="184" t="s">
        <v>155</v>
      </c>
      <c r="C129" s="59"/>
      <c r="D129" s="228"/>
      <c r="E129" s="15">
        <f>IFERROR(VLOOKUP($B129,[1]NUM12!$H$3:$J$151,2,FALSE),0)</f>
        <v>27</v>
      </c>
      <c r="F129" s="45">
        <f t="shared" si="84"/>
        <v>27</v>
      </c>
      <c r="G129" s="15">
        <f>IFERROR(VLOOKUP($B129,[3]NUM12!$H$3:$J$155,2,FALSE),0)</f>
        <v>22</v>
      </c>
      <c r="H129" s="57"/>
      <c r="I129" s="46"/>
      <c r="J129" s="47"/>
      <c r="K129" s="105"/>
      <c r="L129" s="105"/>
      <c r="M129" s="105"/>
      <c r="N129" s="105"/>
      <c r="O129" s="105"/>
      <c r="P129" s="103"/>
      <c r="Q129" s="103"/>
      <c r="R129" s="103"/>
      <c r="S129" s="103"/>
      <c r="T129" s="104"/>
      <c r="U129" s="103"/>
      <c r="V129" s="103"/>
      <c r="W129" s="15">
        <f t="shared" si="53"/>
        <v>0</v>
      </c>
      <c r="X129" s="105"/>
      <c r="Y129" s="105"/>
      <c r="Z129" s="105"/>
      <c r="AA129" s="105"/>
      <c r="AB129" s="105"/>
      <c r="AC129" s="98"/>
      <c r="AD129" s="98"/>
      <c r="AE129" s="98"/>
      <c r="AF129" s="98"/>
      <c r="AG129" s="103"/>
      <c r="AH129" s="103"/>
      <c r="AI129" s="103"/>
      <c r="AJ129" s="15">
        <f t="shared" si="49"/>
        <v>0</v>
      </c>
    </row>
    <row r="130" spans="1:37" ht="15" thickBot="1" x14ac:dyDescent="0.25">
      <c r="A130" s="94" t="s">
        <v>161</v>
      </c>
      <c r="B130" s="184" t="s">
        <v>156</v>
      </c>
      <c r="C130" s="59"/>
      <c r="D130" s="228"/>
      <c r="E130" s="15">
        <f>IFERROR(VLOOKUP($B130,[1]NUM12!$H$3:$J$151,2,FALSE),0)</f>
        <v>27</v>
      </c>
      <c r="F130" s="45">
        <f t="shared" si="84"/>
        <v>27</v>
      </c>
      <c r="G130" s="15">
        <f>IFERROR(VLOOKUP($B130,[3]NUM12!$H$3:$J$155,2,FALSE),0)</f>
        <v>19</v>
      </c>
      <c r="H130" s="57"/>
      <c r="I130" s="46"/>
      <c r="J130" s="47"/>
      <c r="K130" s="105"/>
      <c r="L130" s="105"/>
      <c r="M130" s="105"/>
      <c r="N130" s="105"/>
      <c r="O130" s="105"/>
      <c r="P130" s="103"/>
      <c r="Q130" s="103"/>
      <c r="R130" s="103"/>
      <c r="S130" s="103"/>
      <c r="T130" s="104"/>
      <c r="U130" s="103"/>
      <c r="V130" s="103"/>
      <c r="W130" s="15">
        <f t="shared" si="53"/>
        <v>0</v>
      </c>
      <c r="X130" s="105"/>
      <c r="Y130" s="105"/>
      <c r="Z130" s="105"/>
      <c r="AA130" s="105"/>
      <c r="AB130" s="105"/>
      <c r="AC130" s="103"/>
      <c r="AD130" s="103"/>
      <c r="AE130" s="103"/>
      <c r="AF130" s="103"/>
      <c r="AG130" s="103"/>
      <c r="AH130" s="103"/>
      <c r="AI130" s="103"/>
      <c r="AJ130" s="15">
        <f t="shared" si="49"/>
        <v>0</v>
      </c>
    </row>
    <row r="131" spans="1:37" ht="15" thickBot="1" x14ac:dyDescent="0.25">
      <c r="A131" s="94" t="s">
        <v>161</v>
      </c>
      <c r="B131" s="184" t="s">
        <v>157</v>
      </c>
      <c r="C131" s="59"/>
      <c r="D131" s="228"/>
      <c r="E131" s="15">
        <f>IFERROR(VLOOKUP($B131,[1]NUM12!$H$3:$J$151,2,FALSE),0)</f>
        <v>42</v>
      </c>
      <c r="F131" s="45">
        <f t="shared" si="84"/>
        <v>42</v>
      </c>
      <c r="G131" s="15">
        <f>IFERROR(VLOOKUP($B131,[3]NUM12!$H$3:$J$155,2,FALSE),0)</f>
        <v>39</v>
      </c>
      <c r="H131" s="57"/>
      <c r="I131" s="46"/>
      <c r="J131" s="47"/>
      <c r="K131" s="105"/>
      <c r="L131" s="105"/>
      <c r="M131" s="105"/>
      <c r="N131" s="105"/>
      <c r="O131" s="105"/>
      <c r="P131" s="103"/>
      <c r="Q131" s="103"/>
      <c r="R131" s="103"/>
      <c r="S131" s="103"/>
      <c r="T131" s="104"/>
      <c r="U131" s="103"/>
      <c r="V131" s="103"/>
      <c r="W131" s="15">
        <f t="shared" si="53"/>
        <v>0</v>
      </c>
      <c r="X131" s="105"/>
      <c r="Y131" s="105"/>
      <c r="Z131" s="105"/>
      <c r="AA131" s="105"/>
      <c r="AB131" s="105"/>
      <c r="AC131" s="103"/>
      <c r="AD131" s="103"/>
      <c r="AE131" s="103"/>
      <c r="AF131" s="103"/>
      <c r="AG131" s="103"/>
      <c r="AH131" s="103"/>
      <c r="AI131" s="103"/>
      <c r="AJ131" s="15">
        <f t="shared" si="49"/>
        <v>0</v>
      </c>
    </row>
    <row r="132" spans="1:37" ht="15" thickBot="1" x14ac:dyDescent="0.25">
      <c r="A132" s="94" t="s">
        <v>161</v>
      </c>
      <c r="B132" s="184" t="s">
        <v>158</v>
      </c>
      <c r="C132" s="59"/>
      <c r="D132" s="228"/>
      <c r="E132" s="15">
        <f>IFERROR(VLOOKUP($B132,[1]NUM12!$H$3:$J$151,2,FALSE),0)</f>
        <v>32</v>
      </c>
      <c r="F132" s="45">
        <f t="shared" si="84"/>
        <v>32</v>
      </c>
      <c r="G132" s="15">
        <f>IFERROR(VLOOKUP($B132,[3]NUM12!$H$3:$J$155,2,FALSE),0)</f>
        <v>33</v>
      </c>
      <c r="H132" s="57"/>
      <c r="I132" s="46"/>
      <c r="J132" s="47"/>
      <c r="K132" s="105"/>
      <c r="L132" s="105"/>
      <c r="M132" s="105"/>
      <c r="N132" s="105"/>
      <c r="O132" s="105"/>
      <c r="P132" s="105"/>
      <c r="Q132" s="105"/>
      <c r="R132" s="105"/>
      <c r="S132" s="105"/>
      <c r="T132" s="104"/>
      <c r="U132" s="105"/>
      <c r="V132" s="105"/>
      <c r="W132" s="15">
        <f t="shared" si="53"/>
        <v>0</v>
      </c>
      <c r="X132" s="105"/>
      <c r="Y132" s="105"/>
      <c r="Z132" s="105"/>
      <c r="AA132" s="105"/>
      <c r="AB132" s="105"/>
      <c r="AC132" s="103"/>
      <c r="AD132" s="103"/>
      <c r="AE132" s="103"/>
      <c r="AF132" s="103"/>
      <c r="AG132" s="105"/>
      <c r="AH132" s="105"/>
      <c r="AI132" s="105"/>
      <c r="AJ132" s="15">
        <f>SUM(X132:AI132)</f>
        <v>0</v>
      </c>
    </row>
    <row r="133" spans="1:37" ht="15" thickBot="1" x14ac:dyDescent="0.25">
      <c r="A133" s="94" t="s">
        <v>161</v>
      </c>
      <c r="B133" s="184" t="s">
        <v>159</v>
      </c>
      <c r="C133" s="59"/>
      <c r="D133" s="228"/>
      <c r="E133" s="15">
        <f>IFERROR(VLOOKUP($B133,[1]NUM12!$H$3:$J$151,2,FALSE),0)</f>
        <v>18</v>
      </c>
      <c r="F133" s="45">
        <f t="shared" si="84"/>
        <v>18</v>
      </c>
      <c r="G133" s="15">
        <f>IFERROR(VLOOKUP($B133,[3]NUM12!$H$3:$J$155,2,FALSE),0)</f>
        <v>15</v>
      </c>
      <c r="H133" s="57"/>
      <c r="I133" s="46"/>
      <c r="J133" s="47"/>
      <c r="K133" s="105"/>
      <c r="L133" s="105"/>
      <c r="M133" s="105"/>
      <c r="N133" s="105"/>
      <c r="O133" s="105"/>
      <c r="P133" s="105"/>
      <c r="Q133" s="105"/>
      <c r="R133" s="105"/>
      <c r="S133" s="105"/>
      <c r="T133" s="104"/>
      <c r="U133" s="105"/>
      <c r="V133" s="105"/>
      <c r="W133" s="15">
        <f t="shared" si="53"/>
        <v>0</v>
      </c>
      <c r="X133" s="105"/>
      <c r="Y133" s="105"/>
      <c r="Z133" s="105"/>
      <c r="AA133" s="105"/>
      <c r="AB133" s="105"/>
      <c r="AC133" s="105"/>
      <c r="AD133" s="105"/>
      <c r="AE133" s="105"/>
      <c r="AF133" s="105"/>
      <c r="AG133" s="105"/>
      <c r="AH133" s="105"/>
      <c r="AI133" s="105"/>
      <c r="AJ133" s="15">
        <f t="shared" si="49"/>
        <v>0</v>
      </c>
    </row>
    <row r="134" spans="1:37" ht="15" thickBot="1" x14ac:dyDescent="0.25">
      <c r="A134" s="94" t="s">
        <v>161</v>
      </c>
      <c r="B134" s="184" t="s">
        <v>160</v>
      </c>
      <c r="C134" s="59"/>
      <c r="D134" s="228"/>
      <c r="E134" s="15">
        <f>IFERROR(VLOOKUP($B134,[1]NUM12!$H$3:$J$151,2,FALSE),0)</f>
        <v>10</v>
      </c>
      <c r="F134" s="45">
        <f t="shared" si="84"/>
        <v>10</v>
      </c>
      <c r="G134" s="15">
        <f>IFERROR(VLOOKUP($B134,[3]NUM12!$H$3:$J$155,2,FALSE),0)</f>
        <v>12</v>
      </c>
      <c r="H134" s="57"/>
      <c r="I134" s="46"/>
      <c r="J134" s="47"/>
      <c r="K134" s="105"/>
      <c r="L134" s="105"/>
      <c r="M134" s="105"/>
      <c r="N134" s="105"/>
      <c r="O134" s="105"/>
      <c r="P134" s="105"/>
      <c r="Q134" s="105"/>
      <c r="R134" s="105"/>
      <c r="S134" s="105"/>
      <c r="T134" s="104"/>
      <c r="U134" s="105"/>
      <c r="V134" s="105"/>
      <c r="W134" s="15">
        <f t="shared" si="53"/>
        <v>0</v>
      </c>
      <c r="X134" s="105"/>
      <c r="Y134" s="105"/>
      <c r="Z134" s="105"/>
      <c r="AA134" s="105"/>
      <c r="AB134" s="105"/>
      <c r="AC134" s="105"/>
      <c r="AD134" s="105"/>
      <c r="AE134" s="105"/>
      <c r="AF134" s="105"/>
      <c r="AG134" s="105"/>
      <c r="AH134" s="105"/>
      <c r="AI134" s="105"/>
      <c r="AJ134" s="15">
        <f t="shared" si="49"/>
        <v>0</v>
      </c>
    </row>
    <row r="135" spans="1:37" ht="15" thickBot="1" x14ac:dyDescent="0.25">
      <c r="A135" s="351" t="s">
        <v>183</v>
      </c>
      <c r="B135" s="352"/>
      <c r="C135" s="276">
        <f>+D135/Metas!R71</f>
        <v>0.82429726707751516</v>
      </c>
      <c r="D135" s="230">
        <f>G135/AK135</f>
        <v>0.13742774566473989</v>
      </c>
      <c r="E135" s="12">
        <f t="shared" ref="E135:K135" si="85">SUM(E122:E134)</f>
        <v>1013</v>
      </c>
      <c r="F135" s="12">
        <f t="shared" si="85"/>
        <v>1013</v>
      </c>
      <c r="G135" s="12">
        <f t="shared" si="85"/>
        <v>951</v>
      </c>
      <c r="H135" s="12">
        <f t="shared" si="85"/>
        <v>0</v>
      </c>
      <c r="I135" s="12">
        <f>SUM(I122:I134)</f>
        <v>0</v>
      </c>
      <c r="J135" s="12">
        <f t="shared" si="85"/>
        <v>0</v>
      </c>
      <c r="K135" s="12">
        <f t="shared" si="85"/>
        <v>0</v>
      </c>
      <c r="L135" s="12">
        <f t="shared" ref="L135:V135" si="86">SUM(L122:L134)</f>
        <v>0</v>
      </c>
      <c r="M135" s="12">
        <f t="shared" si="86"/>
        <v>0</v>
      </c>
      <c r="N135" s="12">
        <f t="shared" si="86"/>
        <v>0</v>
      </c>
      <c r="O135" s="12">
        <f t="shared" ref="O135" si="87">SUM(O122:O134)</f>
        <v>0</v>
      </c>
      <c r="P135" s="12">
        <f t="shared" si="86"/>
        <v>0</v>
      </c>
      <c r="Q135" s="12">
        <f t="shared" si="86"/>
        <v>0</v>
      </c>
      <c r="R135" s="12">
        <f t="shared" si="86"/>
        <v>0</v>
      </c>
      <c r="S135" s="12">
        <f t="shared" si="86"/>
        <v>0</v>
      </c>
      <c r="T135" s="12">
        <f t="shared" si="86"/>
        <v>0</v>
      </c>
      <c r="U135" s="12">
        <f t="shared" si="86"/>
        <v>0</v>
      </c>
      <c r="V135" s="12">
        <f t="shared" si="86"/>
        <v>0</v>
      </c>
      <c r="W135" s="12">
        <f t="shared" si="53"/>
        <v>0</v>
      </c>
      <c r="X135" s="12">
        <f t="shared" ref="X135:AI135" si="88">SUM(X122:X134)</f>
        <v>0</v>
      </c>
      <c r="Y135" s="12">
        <f t="shared" si="88"/>
        <v>0</v>
      </c>
      <c r="Z135" s="12">
        <f t="shared" si="88"/>
        <v>0</v>
      </c>
      <c r="AA135" s="12">
        <f t="shared" si="88"/>
        <v>0</v>
      </c>
      <c r="AB135" s="12">
        <f t="shared" ref="AB135" si="89">SUM(AB122:AB134)</f>
        <v>0</v>
      </c>
      <c r="AC135" s="12">
        <f t="shared" si="88"/>
        <v>0</v>
      </c>
      <c r="AD135" s="12">
        <f t="shared" si="88"/>
        <v>0</v>
      </c>
      <c r="AE135" s="12">
        <f t="shared" si="88"/>
        <v>0</v>
      </c>
      <c r="AF135" s="12">
        <f t="shared" si="88"/>
        <v>0</v>
      </c>
      <c r="AG135" s="12">
        <f t="shared" si="88"/>
        <v>0</v>
      </c>
      <c r="AH135" s="12">
        <f t="shared" si="88"/>
        <v>0</v>
      </c>
      <c r="AI135" s="12">
        <f t="shared" si="88"/>
        <v>0</v>
      </c>
      <c r="AJ135" s="12">
        <f t="shared" si="49"/>
        <v>0</v>
      </c>
      <c r="AK135" s="12">
        <v>6920</v>
      </c>
    </row>
    <row r="136" spans="1:37" ht="15" thickBot="1" x14ac:dyDescent="0.25">
      <c r="A136" s="94" t="s">
        <v>166</v>
      </c>
      <c r="B136" s="184" t="s">
        <v>162</v>
      </c>
      <c r="C136" s="59"/>
      <c r="D136" s="228"/>
      <c r="E136" s="15">
        <f>IFERROR(VLOOKUP($B136,[1]NUM12!$H$3:$J$151,2,FALSE),0)</f>
        <v>364</v>
      </c>
      <c r="F136" s="45">
        <f t="shared" ref="F136:F139" si="90">+E136+(K136+L136+M136+N136)-(X136+Y136+Z136+AA136)</f>
        <v>364</v>
      </c>
      <c r="G136" s="15">
        <f>IFERROR(VLOOKUP($B136,[3]NUM12!$H$3:$J$155,2,FALSE),0)</f>
        <v>422</v>
      </c>
      <c r="H136" s="57"/>
      <c r="I136" s="46"/>
      <c r="J136" s="47"/>
      <c r="K136" s="105"/>
      <c r="L136" s="105"/>
      <c r="M136" s="105"/>
      <c r="N136" s="105"/>
      <c r="O136" s="105"/>
      <c r="P136" s="98"/>
      <c r="Q136" s="98"/>
      <c r="R136" s="98"/>
      <c r="S136" s="98"/>
      <c r="T136" s="98"/>
      <c r="U136" s="98"/>
      <c r="V136" s="106"/>
      <c r="W136" s="15">
        <f t="shared" si="53"/>
        <v>0</v>
      </c>
      <c r="X136" s="105"/>
      <c r="Y136" s="105"/>
      <c r="Z136" s="105"/>
      <c r="AA136" s="105"/>
      <c r="AB136" s="105"/>
      <c r="AC136" s="108"/>
      <c r="AD136" s="108"/>
      <c r="AE136" s="108"/>
      <c r="AF136" s="98"/>
      <c r="AG136" s="98"/>
      <c r="AH136" s="98"/>
      <c r="AI136" s="98"/>
      <c r="AJ136" s="15">
        <f t="shared" si="49"/>
        <v>0</v>
      </c>
    </row>
    <row r="137" spans="1:37" ht="15" thickBot="1" x14ac:dyDescent="0.25">
      <c r="A137" s="94" t="s">
        <v>166</v>
      </c>
      <c r="B137" s="184" t="s">
        <v>163</v>
      </c>
      <c r="C137" s="59"/>
      <c r="D137" s="228"/>
      <c r="E137" s="15">
        <f>IFERROR(VLOOKUP($B137,[1]NUM12!$H$3:$J$151,2,FALSE),0)</f>
        <v>0</v>
      </c>
      <c r="F137" s="45">
        <f t="shared" si="90"/>
        <v>0</v>
      </c>
      <c r="G137" s="15">
        <f>IFERROR(VLOOKUP($B137,[3]NUM12!$H$3:$J$155,2,FALSE),0)</f>
        <v>0</v>
      </c>
      <c r="H137" s="57"/>
      <c r="I137" s="46"/>
      <c r="J137" s="47"/>
      <c r="K137" s="105"/>
      <c r="L137" s="105"/>
      <c r="M137" s="105"/>
      <c r="N137" s="105"/>
      <c r="O137" s="105"/>
      <c r="P137" s="98"/>
      <c r="Q137" s="98"/>
      <c r="R137" s="98"/>
      <c r="S137" s="98"/>
      <c r="T137" s="98"/>
      <c r="U137" s="98"/>
      <c r="V137" s="98"/>
      <c r="W137" s="15">
        <f t="shared" si="53"/>
        <v>0</v>
      </c>
      <c r="X137" s="105"/>
      <c r="Y137" s="105"/>
      <c r="Z137" s="105"/>
      <c r="AA137" s="105"/>
      <c r="AB137" s="105"/>
      <c r="AC137" s="108"/>
      <c r="AD137" s="108"/>
      <c r="AE137" s="108"/>
      <c r="AF137" s="98"/>
      <c r="AG137" s="98"/>
      <c r="AH137" s="98"/>
      <c r="AI137" s="98"/>
      <c r="AJ137" s="15">
        <f t="shared" si="49"/>
        <v>0</v>
      </c>
    </row>
    <row r="138" spans="1:37" ht="15" thickBot="1" x14ac:dyDescent="0.25">
      <c r="A138" s="94" t="s">
        <v>166</v>
      </c>
      <c r="B138" s="184" t="s">
        <v>164</v>
      </c>
      <c r="C138" s="59"/>
      <c r="D138" s="228"/>
      <c r="E138" s="15">
        <f>IFERROR(VLOOKUP($B138,[1]NUM12!$H$3:$J$151,2,FALSE),0)</f>
        <v>0</v>
      </c>
      <c r="F138" s="45">
        <f t="shared" si="90"/>
        <v>0</v>
      </c>
      <c r="G138" s="15">
        <f>IFERROR(VLOOKUP($B138,[3]NUM12!$H$3:$J$155,2,FALSE),0)</f>
        <v>0</v>
      </c>
      <c r="H138" s="57"/>
      <c r="I138" s="46"/>
      <c r="J138" s="47"/>
      <c r="K138" s="105"/>
      <c r="L138" s="105"/>
      <c r="M138" s="105"/>
      <c r="N138" s="105"/>
      <c r="O138" s="105"/>
      <c r="P138" s="98"/>
      <c r="Q138" s="98"/>
      <c r="R138" s="98"/>
      <c r="S138" s="98"/>
      <c r="T138" s="98"/>
      <c r="U138" s="98"/>
      <c r="V138" s="98"/>
      <c r="W138" s="15">
        <f t="shared" si="53"/>
        <v>0</v>
      </c>
      <c r="X138" s="105"/>
      <c r="Y138" s="105"/>
      <c r="Z138" s="105"/>
      <c r="AA138" s="105"/>
      <c r="AB138" s="105"/>
      <c r="AC138" s="108"/>
      <c r="AD138" s="108"/>
      <c r="AE138" s="108"/>
      <c r="AF138" s="98"/>
      <c r="AG138" s="98"/>
      <c r="AH138" s="98"/>
      <c r="AI138" s="98"/>
      <c r="AJ138" s="15">
        <f t="shared" si="49"/>
        <v>0</v>
      </c>
    </row>
    <row r="139" spans="1:37" ht="15" thickBot="1" x14ac:dyDescent="0.25">
      <c r="A139" s="94" t="s">
        <v>166</v>
      </c>
      <c r="B139" s="184" t="s">
        <v>165</v>
      </c>
      <c r="C139" s="59"/>
      <c r="D139" s="228"/>
      <c r="E139" s="15">
        <f>IFERROR(VLOOKUP($B139,[1]NUM12!$H$3:$J$151,2,FALSE),0)</f>
        <v>0</v>
      </c>
      <c r="F139" s="45">
        <f t="shared" si="90"/>
        <v>0</v>
      </c>
      <c r="G139" s="15">
        <f>IFERROR(VLOOKUP($B139,[3]NUM12!$H$3:$J$155,2,FALSE),0)</f>
        <v>1</v>
      </c>
      <c r="H139" s="57"/>
      <c r="I139" s="46"/>
      <c r="J139" s="47"/>
      <c r="K139" s="105"/>
      <c r="L139" s="105"/>
      <c r="M139" s="105"/>
      <c r="N139" s="105"/>
      <c r="O139" s="105"/>
      <c r="P139" s="98"/>
      <c r="Q139" s="98"/>
      <c r="R139" s="98"/>
      <c r="S139" s="98"/>
      <c r="T139" s="98"/>
      <c r="U139" s="98"/>
      <c r="V139" s="98"/>
      <c r="W139" s="15">
        <f t="shared" si="53"/>
        <v>0</v>
      </c>
      <c r="X139" s="105"/>
      <c r="Y139" s="105"/>
      <c r="Z139" s="105"/>
      <c r="AA139" s="105"/>
      <c r="AB139" s="105"/>
      <c r="AC139" s="108"/>
      <c r="AD139" s="108"/>
      <c r="AE139" s="108"/>
      <c r="AF139" s="98"/>
      <c r="AG139" s="98"/>
      <c r="AH139" s="98"/>
      <c r="AI139" s="98"/>
      <c r="AJ139" s="15">
        <f t="shared" si="49"/>
        <v>0</v>
      </c>
    </row>
    <row r="140" spans="1:37" ht="15" thickBot="1" x14ac:dyDescent="0.25">
      <c r="A140" s="351" t="s">
        <v>184</v>
      </c>
      <c r="B140" s="352"/>
      <c r="C140" s="276">
        <f>+D140/Metas!R73</f>
        <v>1.0691628290756179</v>
      </c>
      <c r="D140" s="230">
        <f>G140/AK140</f>
        <v>0.17916137229987295</v>
      </c>
      <c r="E140" s="12">
        <f t="shared" ref="E140:K140" si="91">SUM(E136:E139)</f>
        <v>364</v>
      </c>
      <c r="F140" s="12">
        <f t="shared" si="91"/>
        <v>364</v>
      </c>
      <c r="G140" s="12">
        <f t="shared" si="91"/>
        <v>423</v>
      </c>
      <c r="H140" s="12">
        <f t="shared" si="91"/>
        <v>0</v>
      </c>
      <c r="I140" s="12">
        <f>SUM(I136:I139)</f>
        <v>0</v>
      </c>
      <c r="J140" s="12">
        <f t="shared" si="91"/>
        <v>0</v>
      </c>
      <c r="K140" s="12">
        <f t="shared" si="91"/>
        <v>0</v>
      </c>
      <c r="L140" s="12">
        <f t="shared" ref="L140:V140" si="92">SUM(L136:L139)</f>
        <v>0</v>
      </c>
      <c r="M140" s="12">
        <f t="shared" si="92"/>
        <v>0</v>
      </c>
      <c r="N140" s="12">
        <f t="shared" si="92"/>
        <v>0</v>
      </c>
      <c r="O140" s="12">
        <f t="shared" ref="O140" si="93">SUM(O136:O139)</f>
        <v>0</v>
      </c>
      <c r="P140" s="12">
        <f t="shared" si="92"/>
        <v>0</v>
      </c>
      <c r="Q140" s="12">
        <f t="shared" si="92"/>
        <v>0</v>
      </c>
      <c r="R140" s="12">
        <f t="shared" si="92"/>
        <v>0</v>
      </c>
      <c r="S140" s="12">
        <f t="shared" si="92"/>
        <v>0</v>
      </c>
      <c r="T140" s="12">
        <f t="shared" si="92"/>
        <v>0</v>
      </c>
      <c r="U140" s="12">
        <f t="shared" si="92"/>
        <v>0</v>
      </c>
      <c r="V140" s="12">
        <f t="shared" si="92"/>
        <v>0</v>
      </c>
      <c r="W140" s="12">
        <f t="shared" si="53"/>
        <v>0</v>
      </c>
      <c r="X140" s="12">
        <f t="shared" ref="X140:AI140" si="94">SUM(X136:X139)</f>
        <v>0</v>
      </c>
      <c r="Y140" s="12">
        <f t="shared" si="94"/>
        <v>0</v>
      </c>
      <c r="Z140" s="12">
        <f t="shared" si="94"/>
        <v>0</v>
      </c>
      <c r="AA140" s="12">
        <f t="shared" si="94"/>
        <v>0</v>
      </c>
      <c r="AB140" s="12">
        <f t="shared" ref="AB140" si="95">SUM(AB136:AB139)</f>
        <v>0</v>
      </c>
      <c r="AC140" s="12">
        <f t="shared" si="94"/>
        <v>0</v>
      </c>
      <c r="AD140" s="12">
        <f t="shared" si="94"/>
        <v>0</v>
      </c>
      <c r="AE140" s="12">
        <f t="shared" si="94"/>
        <v>0</v>
      </c>
      <c r="AF140" s="12">
        <f t="shared" si="94"/>
        <v>0</v>
      </c>
      <c r="AG140" s="12">
        <f t="shared" si="94"/>
        <v>0</v>
      </c>
      <c r="AH140" s="12">
        <f t="shared" si="94"/>
        <v>0</v>
      </c>
      <c r="AI140" s="12">
        <f t="shared" si="94"/>
        <v>0</v>
      </c>
      <c r="AJ140" s="12">
        <f t="shared" si="49"/>
        <v>0</v>
      </c>
      <c r="AK140" s="12">
        <v>2361</v>
      </c>
    </row>
    <row r="141" spans="1:37" ht="15" thickBot="1" x14ac:dyDescent="0.25">
      <c r="A141" s="94" t="s">
        <v>174</v>
      </c>
      <c r="B141" s="184" t="s">
        <v>167</v>
      </c>
      <c r="C141" s="59"/>
      <c r="D141" s="228"/>
      <c r="E141" s="15">
        <f>IFERROR(VLOOKUP($B141,[1]NUM12!$H$3:$J$151,2,FALSE),0)</f>
        <v>93</v>
      </c>
      <c r="F141" s="45">
        <f t="shared" ref="F141:F147" si="96">+E141+(K141+L141+M141+N141)-(X141+Y141+Z141+AA141)</f>
        <v>93</v>
      </c>
      <c r="G141" s="15">
        <f>IFERROR(VLOOKUP($B141,[3]NUM12!$H$3:$J$155,2,FALSE),0)</f>
        <v>87</v>
      </c>
      <c r="H141" s="57"/>
      <c r="I141" s="46"/>
      <c r="J141" s="47"/>
      <c r="K141" s="105"/>
      <c r="L141" s="105"/>
      <c r="M141" s="105"/>
      <c r="N141" s="105"/>
      <c r="O141" s="105"/>
      <c r="P141" s="98"/>
      <c r="Q141" s="98"/>
      <c r="R141" s="98"/>
      <c r="S141" s="98"/>
      <c r="T141" s="98"/>
      <c r="U141" s="98"/>
      <c r="V141" s="98"/>
      <c r="W141" s="15">
        <f t="shared" si="53"/>
        <v>0</v>
      </c>
      <c r="X141" s="105"/>
      <c r="Y141" s="105"/>
      <c r="Z141" s="105"/>
      <c r="AA141" s="105"/>
      <c r="AB141" s="105"/>
      <c r="AC141" s="98"/>
      <c r="AD141" s="98"/>
      <c r="AE141" s="98"/>
      <c r="AF141" s="98"/>
      <c r="AG141" s="98"/>
      <c r="AH141" s="98"/>
      <c r="AI141" s="98"/>
      <c r="AJ141" s="15">
        <f t="shared" si="49"/>
        <v>0</v>
      </c>
    </row>
    <row r="142" spans="1:37" ht="15" thickBot="1" x14ac:dyDescent="0.25">
      <c r="A142" s="94" t="s">
        <v>174</v>
      </c>
      <c r="B142" s="184" t="s">
        <v>168</v>
      </c>
      <c r="C142" s="59"/>
      <c r="D142" s="228"/>
      <c r="E142" s="15">
        <f>IFERROR(VLOOKUP($B142,[1]NUM12!$H$3:$J$151,2,FALSE),0)</f>
        <v>16</v>
      </c>
      <c r="F142" s="45">
        <f t="shared" si="96"/>
        <v>16</v>
      </c>
      <c r="G142" s="15">
        <f>IFERROR(VLOOKUP($B142,[3]NUM12!$H$3:$J$155,2,FALSE),0)</f>
        <v>19</v>
      </c>
      <c r="H142" s="57"/>
      <c r="I142" s="46"/>
      <c r="J142" s="47"/>
      <c r="K142" s="105"/>
      <c r="L142" s="105"/>
      <c r="M142" s="105"/>
      <c r="N142" s="105"/>
      <c r="O142" s="105"/>
      <c r="P142" s="98"/>
      <c r="Q142" s="98"/>
      <c r="R142" s="98"/>
      <c r="S142" s="98"/>
      <c r="T142" s="98"/>
      <c r="U142" s="98"/>
      <c r="V142" s="98"/>
      <c r="W142" s="15">
        <f t="shared" si="53"/>
        <v>0</v>
      </c>
      <c r="X142" s="105"/>
      <c r="Y142" s="105"/>
      <c r="Z142" s="105"/>
      <c r="AA142" s="105"/>
      <c r="AB142" s="105"/>
      <c r="AC142" s="98"/>
      <c r="AD142" s="98"/>
      <c r="AE142" s="98"/>
      <c r="AF142" s="98"/>
      <c r="AG142" s="98"/>
      <c r="AH142" s="98"/>
      <c r="AI142" s="98"/>
      <c r="AJ142" s="15">
        <f t="shared" ref="AJ142:AJ148" si="97">SUM(X142:AI142)</f>
        <v>0</v>
      </c>
    </row>
    <row r="143" spans="1:37" ht="15" thickBot="1" x14ac:dyDescent="0.25">
      <c r="A143" s="94" t="s">
        <v>174</v>
      </c>
      <c r="B143" s="184" t="s">
        <v>169</v>
      </c>
      <c r="C143" s="59"/>
      <c r="D143" s="228"/>
      <c r="E143" s="15">
        <f>IFERROR(VLOOKUP($B143,[1]NUM12!$H$3:$J$151,2,FALSE),0)</f>
        <v>25</v>
      </c>
      <c r="F143" s="45">
        <f t="shared" si="96"/>
        <v>25</v>
      </c>
      <c r="G143" s="15">
        <f>IFERROR(VLOOKUP($B143,[3]NUM12!$H$3:$J$155,2,FALSE),0)</f>
        <v>25</v>
      </c>
      <c r="H143" s="57"/>
      <c r="I143" s="46"/>
      <c r="J143" s="47"/>
      <c r="K143" s="105"/>
      <c r="L143" s="105"/>
      <c r="M143" s="105"/>
      <c r="N143" s="105"/>
      <c r="O143" s="105"/>
      <c r="P143" s="98"/>
      <c r="Q143" s="98"/>
      <c r="R143" s="98"/>
      <c r="S143" s="98"/>
      <c r="T143" s="98"/>
      <c r="U143" s="98"/>
      <c r="V143" s="98"/>
      <c r="W143" s="15">
        <f t="shared" si="53"/>
        <v>0</v>
      </c>
      <c r="X143" s="105"/>
      <c r="Y143" s="105"/>
      <c r="Z143" s="105"/>
      <c r="AA143" s="105"/>
      <c r="AB143" s="105"/>
      <c r="AC143" s="98"/>
      <c r="AD143" s="98"/>
      <c r="AE143" s="98"/>
      <c r="AF143" s="98"/>
      <c r="AG143" s="98"/>
      <c r="AH143" s="98"/>
      <c r="AI143" s="98"/>
      <c r="AJ143" s="15">
        <f t="shared" si="97"/>
        <v>0</v>
      </c>
    </row>
    <row r="144" spans="1:37" ht="15" thickBot="1" x14ac:dyDescent="0.25">
      <c r="A144" s="94" t="s">
        <v>174</v>
      </c>
      <c r="B144" s="184" t="s">
        <v>170</v>
      </c>
      <c r="C144" s="59"/>
      <c r="D144" s="228"/>
      <c r="E144" s="15">
        <f>IFERROR(VLOOKUP($B144,[1]NUM12!$H$3:$J$151,2,FALSE),0)</f>
        <v>0</v>
      </c>
      <c r="F144" s="45">
        <f t="shared" si="96"/>
        <v>0</v>
      </c>
      <c r="G144" s="15">
        <f>IFERROR(VLOOKUP($B144,[3]NUM12!$H$3:$J$155,2,FALSE),0)</f>
        <v>28</v>
      </c>
      <c r="H144" s="57"/>
      <c r="I144" s="46"/>
      <c r="J144" s="47"/>
      <c r="K144" s="105"/>
      <c r="L144" s="105"/>
      <c r="M144" s="105"/>
      <c r="N144" s="105"/>
      <c r="O144" s="105"/>
      <c r="P144" s="98"/>
      <c r="Q144" s="98"/>
      <c r="R144" s="98"/>
      <c r="S144" s="98"/>
      <c r="T144" s="98"/>
      <c r="U144" s="98"/>
      <c r="V144" s="98"/>
      <c r="W144" s="15">
        <f>SUM(K144:V144)</f>
        <v>0</v>
      </c>
      <c r="X144" s="105"/>
      <c r="Y144" s="105"/>
      <c r="Z144" s="105"/>
      <c r="AA144" s="105"/>
      <c r="AB144" s="105"/>
      <c r="AC144" s="98"/>
      <c r="AD144" s="98"/>
      <c r="AE144" s="98"/>
      <c r="AF144" s="98"/>
      <c r="AG144" s="98"/>
      <c r="AH144" s="98"/>
      <c r="AI144" s="98"/>
      <c r="AJ144" s="15">
        <f t="shared" si="97"/>
        <v>0</v>
      </c>
    </row>
    <row r="145" spans="1:37" ht="15" thickBot="1" x14ac:dyDescent="0.25">
      <c r="A145" s="94" t="s">
        <v>174</v>
      </c>
      <c r="B145" s="184" t="s">
        <v>171</v>
      </c>
      <c r="C145" s="59"/>
      <c r="D145" s="228"/>
      <c r="E145" s="15">
        <f>IFERROR(VLOOKUP($B145,[1]NUM12!$H$3:$J$151,2,FALSE),0)</f>
        <v>39</v>
      </c>
      <c r="F145" s="45">
        <f t="shared" si="96"/>
        <v>39</v>
      </c>
      <c r="G145" s="15">
        <f>IFERROR(VLOOKUP($B145,[3]NUM12!$H$3:$J$155,2,FALSE),0)</f>
        <v>42</v>
      </c>
      <c r="H145" s="57"/>
      <c r="I145" s="46"/>
      <c r="J145" s="47"/>
      <c r="K145" s="105"/>
      <c r="L145" s="105"/>
      <c r="M145" s="105"/>
      <c r="N145" s="105"/>
      <c r="O145" s="105"/>
      <c r="P145" s="98"/>
      <c r="Q145" s="98"/>
      <c r="R145" s="98"/>
      <c r="S145" s="98"/>
      <c r="T145" s="98"/>
      <c r="U145" s="98"/>
      <c r="V145" s="98"/>
      <c r="W145" s="15">
        <f>SUM(K145:V145)</f>
        <v>0</v>
      </c>
      <c r="X145" s="105"/>
      <c r="Y145" s="105"/>
      <c r="Z145" s="105"/>
      <c r="AA145" s="105"/>
      <c r="AB145" s="105"/>
      <c r="AC145" s="98"/>
      <c r="AD145" s="98"/>
      <c r="AE145" s="98"/>
      <c r="AF145" s="98"/>
      <c r="AG145" s="98"/>
      <c r="AH145" s="98"/>
      <c r="AI145" s="98"/>
      <c r="AJ145" s="15">
        <f t="shared" si="97"/>
        <v>0</v>
      </c>
    </row>
    <row r="146" spans="1:37" ht="15" thickBot="1" x14ac:dyDescent="0.25">
      <c r="A146" s="94" t="s">
        <v>174</v>
      </c>
      <c r="B146" s="184" t="s">
        <v>172</v>
      </c>
      <c r="C146" s="59"/>
      <c r="D146" s="228"/>
      <c r="E146" s="15">
        <f>IFERROR(VLOOKUP($B146,[1]NUM12!$H$3:$J$151,2,FALSE),0)</f>
        <v>40</v>
      </c>
      <c r="F146" s="45">
        <f t="shared" si="96"/>
        <v>40</v>
      </c>
      <c r="G146" s="15">
        <f>IFERROR(VLOOKUP($B146,[3]NUM12!$H$3:$J$155,2,FALSE),0)</f>
        <v>34</v>
      </c>
      <c r="H146" s="57"/>
      <c r="I146" s="46"/>
      <c r="J146" s="47"/>
      <c r="K146" s="105"/>
      <c r="L146" s="105"/>
      <c r="M146" s="105"/>
      <c r="N146" s="105"/>
      <c r="O146" s="105"/>
      <c r="P146" s="98"/>
      <c r="Q146" s="98"/>
      <c r="R146" s="98"/>
      <c r="S146" s="98"/>
      <c r="T146" s="98"/>
      <c r="U146" s="98"/>
      <c r="V146" s="98"/>
      <c r="W146" s="15">
        <f>SUM(K146:V146)</f>
        <v>0</v>
      </c>
      <c r="X146" s="105"/>
      <c r="Y146" s="105"/>
      <c r="Z146" s="105"/>
      <c r="AA146" s="105"/>
      <c r="AB146" s="105"/>
      <c r="AC146" s="98"/>
      <c r="AD146" s="98"/>
      <c r="AE146" s="98"/>
      <c r="AF146" s="98"/>
      <c r="AG146" s="98"/>
      <c r="AH146" s="98"/>
      <c r="AI146" s="98"/>
      <c r="AJ146" s="15">
        <f>SUM(X146:AI146)</f>
        <v>0</v>
      </c>
    </row>
    <row r="147" spans="1:37" ht="15" thickBot="1" x14ac:dyDescent="0.25">
      <c r="A147" s="94" t="s">
        <v>174</v>
      </c>
      <c r="B147" s="184" t="s">
        <v>173</v>
      </c>
      <c r="C147" s="59"/>
      <c r="D147" s="228"/>
      <c r="E147" s="15">
        <f>IFERROR(VLOOKUP($B147,[1]NUM12!$H$3:$J$151,2,FALSE),0)</f>
        <v>24</v>
      </c>
      <c r="F147" s="45">
        <f t="shared" si="96"/>
        <v>24</v>
      </c>
      <c r="G147" s="15">
        <f>IFERROR(VLOOKUP($B147,[3]NUM12!$H$3:$J$155,2,FALSE),0)</f>
        <v>22</v>
      </c>
      <c r="H147" s="57"/>
      <c r="I147" s="46"/>
      <c r="J147" s="47"/>
      <c r="K147" s="105"/>
      <c r="L147" s="105"/>
      <c r="M147" s="105"/>
      <c r="N147" s="105"/>
      <c r="O147" s="105"/>
      <c r="P147" s="98"/>
      <c r="Q147" s="98"/>
      <c r="R147" s="98"/>
      <c r="S147" s="98"/>
      <c r="T147" s="98"/>
      <c r="U147" s="98"/>
      <c r="V147" s="98"/>
      <c r="W147" s="15">
        <f>SUM(K147:V147)</f>
        <v>0</v>
      </c>
      <c r="X147" s="105"/>
      <c r="Y147" s="105"/>
      <c r="Z147" s="105"/>
      <c r="AA147" s="105"/>
      <c r="AB147" s="105"/>
      <c r="AC147" s="98"/>
      <c r="AD147" s="98"/>
      <c r="AE147" s="98"/>
      <c r="AF147" s="98"/>
      <c r="AG147" s="98"/>
      <c r="AH147" s="98"/>
      <c r="AI147" s="98"/>
      <c r="AJ147" s="15">
        <f>SUM(X147:AI147)</f>
        <v>0</v>
      </c>
    </row>
    <row r="148" spans="1:37" ht="15" thickBot="1" x14ac:dyDescent="0.25">
      <c r="A148" s="351" t="s">
        <v>185</v>
      </c>
      <c r="B148" s="352"/>
      <c r="C148" s="276">
        <f>+D148/Metas!R74</f>
        <v>1.0323449333555066</v>
      </c>
      <c r="D148" s="230">
        <f>G148/AK148</f>
        <v>0.27995642701525053</v>
      </c>
      <c r="E148" s="12">
        <f t="shared" ref="E148:J148" si="98">SUM(E141:E147)</f>
        <v>237</v>
      </c>
      <c r="F148" s="12">
        <f t="shared" si="98"/>
        <v>237</v>
      </c>
      <c r="G148" s="12">
        <f t="shared" si="98"/>
        <v>257</v>
      </c>
      <c r="H148" s="12">
        <f t="shared" si="98"/>
        <v>0</v>
      </c>
      <c r="I148" s="12">
        <f>SUM(I141:I147)</f>
        <v>0</v>
      </c>
      <c r="J148" s="12">
        <f t="shared" si="98"/>
        <v>0</v>
      </c>
      <c r="K148" s="12">
        <f>SUM(K141:K147)</f>
        <v>0</v>
      </c>
      <c r="L148" s="12">
        <f t="shared" ref="L148:V148" si="99">SUM(L141:L147)</f>
        <v>0</v>
      </c>
      <c r="M148" s="12">
        <f t="shared" si="99"/>
        <v>0</v>
      </c>
      <c r="N148" s="12">
        <f t="shared" si="99"/>
        <v>0</v>
      </c>
      <c r="O148" s="12">
        <f t="shared" ref="O148" si="100">SUM(O141:O147)</f>
        <v>0</v>
      </c>
      <c r="P148" s="12">
        <f t="shared" si="99"/>
        <v>0</v>
      </c>
      <c r="Q148" s="12">
        <f t="shared" si="99"/>
        <v>0</v>
      </c>
      <c r="R148" s="12">
        <f t="shared" si="99"/>
        <v>0</v>
      </c>
      <c r="S148" s="12">
        <f t="shared" si="99"/>
        <v>0</v>
      </c>
      <c r="T148" s="12">
        <f t="shared" si="99"/>
        <v>0</v>
      </c>
      <c r="U148" s="12">
        <f t="shared" si="99"/>
        <v>0</v>
      </c>
      <c r="V148" s="12">
        <f t="shared" si="99"/>
        <v>0</v>
      </c>
      <c r="W148" s="12">
        <f>SUM(K148:V148)</f>
        <v>0</v>
      </c>
      <c r="X148" s="12">
        <f t="shared" ref="X148:AI148" si="101">SUM(X141:X147)</f>
        <v>0</v>
      </c>
      <c r="Y148" s="12">
        <f t="shared" si="101"/>
        <v>0</v>
      </c>
      <c r="Z148" s="12">
        <f t="shared" si="101"/>
        <v>0</v>
      </c>
      <c r="AA148" s="12">
        <f t="shared" si="101"/>
        <v>0</v>
      </c>
      <c r="AB148" s="12">
        <f t="shared" ref="AB148" si="102">SUM(AB141:AB147)</f>
        <v>0</v>
      </c>
      <c r="AC148" s="12">
        <f t="shared" si="101"/>
        <v>0</v>
      </c>
      <c r="AD148" s="12">
        <f t="shared" si="101"/>
        <v>0</v>
      </c>
      <c r="AE148" s="12">
        <f t="shared" si="101"/>
        <v>0</v>
      </c>
      <c r="AF148" s="12">
        <f t="shared" si="101"/>
        <v>0</v>
      </c>
      <c r="AG148" s="12">
        <f t="shared" si="101"/>
        <v>0</v>
      </c>
      <c r="AH148" s="12">
        <f t="shared" si="101"/>
        <v>0</v>
      </c>
      <c r="AI148" s="12">
        <f t="shared" si="101"/>
        <v>0</v>
      </c>
      <c r="AJ148" s="12">
        <f t="shared" si="97"/>
        <v>0</v>
      </c>
      <c r="AK148" s="12">
        <v>918</v>
      </c>
    </row>
    <row r="149" spans="1:37" x14ac:dyDescent="0.2">
      <c r="B149" s="112" t="s">
        <v>190</v>
      </c>
      <c r="C149" s="68"/>
      <c r="D149" s="231"/>
      <c r="E149" s="71">
        <f t="shared" ref="E149:AK149" si="103">+E25+E37+E48+E62+E73+E79+E90+E108+E121+E135+E140+E148</f>
        <v>19864</v>
      </c>
      <c r="F149" s="71">
        <f t="shared" si="103"/>
        <v>19864</v>
      </c>
      <c r="G149" s="71">
        <f t="shared" si="103"/>
        <v>17954</v>
      </c>
      <c r="H149" s="71">
        <f t="shared" si="103"/>
        <v>0</v>
      </c>
      <c r="I149" s="71">
        <f>+I25+I37+I48+I62+I73+I79+I90+I108+I121+I135+I140+I148</f>
        <v>0</v>
      </c>
      <c r="J149" s="71">
        <f t="shared" si="103"/>
        <v>0</v>
      </c>
      <c r="K149" s="71">
        <f t="shared" si="103"/>
        <v>0</v>
      </c>
      <c r="L149" s="71">
        <f t="shared" si="103"/>
        <v>0</v>
      </c>
      <c r="M149" s="71">
        <f t="shared" si="103"/>
        <v>0</v>
      </c>
      <c r="N149" s="71">
        <f t="shared" si="103"/>
        <v>0</v>
      </c>
      <c r="O149" s="71">
        <f t="shared" ref="O149" si="104">+O25+O37+O48+O62+O73+O79+O90+O108+O121+O135+O140+O148</f>
        <v>0</v>
      </c>
      <c r="P149" s="71">
        <f t="shared" si="103"/>
        <v>0</v>
      </c>
      <c r="Q149" s="71">
        <f t="shared" si="103"/>
        <v>0</v>
      </c>
      <c r="R149" s="71">
        <f t="shared" si="103"/>
        <v>0</v>
      </c>
      <c r="S149" s="71">
        <f t="shared" si="103"/>
        <v>0</v>
      </c>
      <c r="T149" s="71">
        <f t="shared" si="103"/>
        <v>0</v>
      </c>
      <c r="U149" s="71">
        <f t="shared" si="103"/>
        <v>0</v>
      </c>
      <c r="V149" s="71">
        <f t="shared" si="103"/>
        <v>0</v>
      </c>
      <c r="W149" s="71">
        <f>+W25+W37+W48+W62+W73+W79+W90+W108+W121+W135+W140+W148</f>
        <v>0</v>
      </c>
      <c r="X149" s="71">
        <f t="shared" si="103"/>
        <v>0</v>
      </c>
      <c r="Y149" s="71">
        <f t="shared" si="103"/>
        <v>0</v>
      </c>
      <c r="Z149" s="71">
        <f t="shared" si="103"/>
        <v>0</v>
      </c>
      <c r="AA149" s="71">
        <f t="shared" si="103"/>
        <v>0</v>
      </c>
      <c r="AB149" s="71">
        <f t="shared" ref="AB149" si="105">+AB25+AB37+AB48+AB62+AB73+AB79+AB90+AB108+AB121+AB135+AB140+AB148</f>
        <v>0</v>
      </c>
      <c r="AC149" s="71">
        <f t="shared" si="103"/>
        <v>0</v>
      </c>
      <c r="AD149" s="71">
        <f t="shared" si="103"/>
        <v>0</v>
      </c>
      <c r="AE149" s="71">
        <f t="shared" si="103"/>
        <v>0</v>
      </c>
      <c r="AF149" s="71">
        <f t="shared" si="103"/>
        <v>0</v>
      </c>
      <c r="AG149" s="71">
        <f t="shared" si="103"/>
        <v>0</v>
      </c>
      <c r="AH149" s="71">
        <f t="shared" si="103"/>
        <v>0</v>
      </c>
      <c r="AI149" s="71">
        <f t="shared" si="103"/>
        <v>0</v>
      </c>
      <c r="AJ149" s="71">
        <f t="shared" si="103"/>
        <v>0</v>
      </c>
      <c r="AK149" s="71">
        <f t="shared" si="103"/>
        <v>119801</v>
      </c>
    </row>
    <row r="150" spans="1:37" x14ac:dyDescent="0.2">
      <c r="C150" s="69"/>
      <c r="D150" s="232"/>
    </row>
  </sheetData>
  <mergeCells count="23">
    <mergeCell ref="A25:B25"/>
    <mergeCell ref="A37:B37"/>
    <mergeCell ref="A48:B48"/>
    <mergeCell ref="A1:A10"/>
    <mergeCell ref="B1:B10"/>
    <mergeCell ref="A121:B121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E2:AJ9"/>
    <mergeCell ref="C1:C11"/>
    <mergeCell ref="AK2:AK9"/>
    <mergeCell ref="K10:W10"/>
    <mergeCell ref="X10:AJ10"/>
    <mergeCell ref="AK10:AK11"/>
    <mergeCell ref="E10:J10"/>
    <mergeCell ref="E1:AK1"/>
    <mergeCell ref="D1:D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28515625" style="233" customWidth="1"/>
    <col min="5" max="6" width="11.140625" style="71" bestFit="1" customWidth="1"/>
    <col min="7" max="7" width="11.140625" style="71" customWidth="1"/>
    <col min="8" max="8" width="11.140625" style="71" bestFit="1" customWidth="1"/>
    <col min="9" max="9" width="11" style="71" customWidth="1"/>
    <col min="10" max="10" width="11.140625" style="71" customWidth="1"/>
    <col min="11" max="11" width="9.7109375" style="71" customWidth="1"/>
    <col min="12" max="12" width="8.42578125" style="71" customWidth="1"/>
    <col min="13" max="17" width="7.5703125" style="71" customWidth="1"/>
    <col min="18" max="18" width="8.42578125" style="71" customWidth="1"/>
    <col min="19" max="19" width="7.140625" style="71" customWidth="1"/>
    <col min="20" max="20" width="9" style="71" customWidth="1"/>
    <col min="21" max="21" width="8.42578125" style="71" customWidth="1"/>
    <col min="22" max="22" width="7.140625" style="71" customWidth="1"/>
    <col min="23" max="24" width="9.7109375" style="71" customWidth="1"/>
    <col min="25" max="25" width="8.28515625" style="71" customWidth="1"/>
    <col min="26" max="26" width="7" style="71" customWidth="1"/>
    <col min="27" max="28" width="7.140625" style="71" customWidth="1"/>
    <col min="29" max="29" width="7.5703125" style="71" customWidth="1"/>
    <col min="30" max="30" width="8.5703125" style="71" customWidth="1"/>
    <col min="31" max="31" width="8" style="71" customWidth="1"/>
    <col min="32" max="32" width="7.140625" style="71" customWidth="1"/>
    <col min="33" max="34" width="8.5703125" style="71" customWidth="1"/>
    <col min="35" max="35" width="7.140625" style="71" customWidth="1"/>
    <col min="36" max="36" width="7.28515625" style="71" customWidth="1"/>
    <col min="37" max="37" width="23.7109375" style="71" customWidth="1"/>
    <col min="38" max="16384" width="11.42578125" style="58"/>
  </cols>
  <sheetData>
    <row r="1" spans="1:37" s="137" customFormat="1" ht="73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432" t="s">
        <v>298</v>
      </c>
      <c r="F1" s="433"/>
      <c r="G1" s="433"/>
      <c r="H1" s="433"/>
      <c r="I1" s="433"/>
      <c r="J1" s="433"/>
      <c r="K1" s="433"/>
      <c r="L1" s="433"/>
      <c r="M1" s="433"/>
      <c r="N1" s="433"/>
      <c r="O1" s="433"/>
      <c r="P1" s="433"/>
      <c r="Q1" s="433"/>
      <c r="R1" s="433"/>
      <c r="S1" s="433"/>
      <c r="T1" s="433"/>
      <c r="U1" s="433"/>
      <c r="V1" s="433"/>
      <c r="W1" s="433"/>
      <c r="X1" s="433"/>
      <c r="Y1" s="433"/>
      <c r="Z1" s="433"/>
      <c r="AA1" s="433"/>
      <c r="AB1" s="433"/>
      <c r="AC1" s="433"/>
      <c r="AD1" s="433"/>
      <c r="AE1" s="433"/>
      <c r="AF1" s="433"/>
      <c r="AG1" s="433"/>
      <c r="AH1" s="433"/>
      <c r="AI1" s="433"/>
      <c r="AJ1" s="433"/>
      <c r="AK1" s="434"/>
    </row>
    <row r="2" spans="1:37" s="137" customFormat="1" ht="15" customHeight="1" thickTop="1" x14ac:dyDescent="0.2">
      <c r="A2" s="354"/>
      <c r="B2" s="356"/>
      <c r="C2" s="323"/>
      <c r="D2" s="349"/>
      <c r="E2" s="416" t="s">
        <v>2</v>
      </c>
      <c r="F2" s="417"/>
      <c r="G2" s="417"/>
      <c r="H2" s="417"/>
      <c r="I2" s="417"/>
      <c r="J2" s="417"/>
      <c r="K2" s="417"/>
      <c r="L2" s="417"/>
      <c r="M2" s="417"/>
      <c r="N2" s="417"/>
      <c r="O2" s="417"/>
      <c r="P2" s="417"/>
      <c r="Q2" s="417"/>
      <c r="R2" s="417"/>
      <c r="S2" s="417"/>
      <c r="T2" s="417"/>
      <c r="U2" s="417"/>
      <c r="V2" s="417"/>
      <c r="W2" s="417"/>
      <c r="X2" s="417"/>
      <c r="Y2" s="417"/>
      <c r="Z2" s="417"/>
      <c r="AA2" s="417"/>
      <c r="AB2" s="417"/>
      <c r="AC2" s="417"/>
      <c r="AD2" s="417"/>
      <c r="AE2" s="417"/>
      <c r="AF2" s="417"/>
      <c r="AG2" s="417"/>
      <c r="AH2" s="417"/>
      <c r="AI2" s="417"/>
      <c r="AJ2" s="418"/>
      <c r="AK2" s="430" t="s">
        <v>3</v>
      </c>
    </row>
    <row r="3" spans="1:37" s="137" customFormat="1" ht="15" customHeight="1" x14ac:dyDescent="0.2">
      <c r="A3" s="354"/>
      <c r="B3" s="356"/>
      <c r="C3" s="323"/>
      <c r="D3" s="349"/>
      <c r="E3" s="41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39"/>
      <c r="AE3" s="339"/>
      <c r="AF3" s="339"/>
      <c r="AG3" s="339"/>
      <c r="AH3" s="339"/>
      <c r="AI3" s="339"/>
      <c r="AJ3" s="420"/>
      <c r="AK3" s="435"/>
    </row>
    <row r="4" spans="1:37" s="137" customFormat="1" ht="15" customHeight="1" x14ac:dyDescent="0.2">
      <c r="A4" s="354"/>
      <c r="B4" s="356"/>
      <c r="C4" s="323"/>
      <c r="D4" s="349"/>
      <c r="E4" s="419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39"/>
      <c r="S4" s="339"/>
      <c r="T4" s="339"/>
      <c r="U4" s="339"/>
      <c r="V4" s="339"/>
      <c r="W4" s="339"/>
      <c r="X4" s="339"/>
      <c r="Y4" s="339"/>
      <c r="Z4" s="339"/>
      <c r="AA4" s="339"/>
      <c r="AB4" s="339"/>
      <c r="AC4" s="339"/>
      <c r="AD4" s="339"/>
      <c r="AE4" s="339"/>
      <c r="AF4" s="339"/>
      <c r="AG4" s="339"/>
      <c r="AH4" s="339"/>
      <c r="AI4" s="339"/>
      <c r="AJ4" s="420"/>
      <c r="AK4" s="435"/>
    </row>
    <row r="5" spans="1:37" s="137" customFormat="1" ht="15" customHeight="1" x14ac:dyDescent="0.2">
      <c r="A5" s="354"/>
      <c r="B5" s="356"/>
      <c r="C5" s="323"/>
      <c r="D5" s="349"/>
      <c r="E5" s="419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9"/>
      <c r="S5" s="339"/>
      <c r="T5" s="339"/>
      <c r="U5" s="339"/>
      <c r="V5" s="339"/>
      <c r="W5" s="339"/>
      <c r="X5" s="339"/>
      <c r="Y5" s="339"/>
      <c r="Z5" s="339"/>
      <c r="AA5" s="339"/>
      <c r="AB5" s="339"/>
      <c r="AC5" s="339"/>
      <c r="AD5" s="339"/>
      <c r="AE5" s="339"/>
      <c r="AF5" s="339"/>
      <c r="AG5" s="339"/>
      <c r="AH5" s="339"/>
      <c r="AI5" s="339"/>
      <c r="AJ5" s="420"/>
      <c r="AK5" s="435"/>
    </row>
    <row r="6" spans="1:37" s="137" customFormat="1" ht="15" customHeight="1" x14ac:dyDescent="0.2">
      <c r="A6" s="354"/>
      <c r="B6" s="356"/>
      <c r="C6" s="323"/>
      <c r="D6" s="349"/>
      <c r="E6" s="419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39"/>
      <c r="S6" s="339"/>
      <c r="T6" s="339"/>
      <c r="U6" s="339"/>
      <c r="V6" s="339"/>
      <c r="W6" s="339"/>
      <c r="X6" s="339"/>
      <c r="Y6" s="339"/>
      <c r="Z6" s="339"/>
      <c r="AA6" s="339"/>
      <c r="AB6" s="339"/>
      <c r="AC6" s="339"/>
      <c r="AD6" s="339"/>
      <c r="AE6" s="339"/>
      <c r="AF6" s="339"/>
      <c r="AG6" s="339"/>
      <c r="AH6" s="339"/>
      <c r="AI6" s="339"/>
      <c r="AJ6" s="420"/>
      <c r="AK6" s="435"/>
    </row>
    <row r="7" spans="1:37" s="137" customFormat="1" ht="15" customHeight="1" x14ac:dyDescent="0.2">
      <c r="A7" s="354"/>
      <c r="B7" s="356"/>
      <c r="C7" s="323"/>
      <c r="D7" s="349"/>
      <c r="E7" s="419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9"/>
      <c r="S7" s="339"/>
      <c r="T7" s="339"/>
      <c r="U7" s="339"/>
      <c r="V7" s="339"/>
      <c r="W7" s="339"/>
      <c r="X7" s="339"/>
      <c r="Y7" s="339"/>
      <c r="Z7" s="339"/>
      <c r="AA7" s="339"/>
      <c r="AB7" s="339"/>
      <c r="AC7" s="339"/>
      <c r="AD7" s="339"/>
      <c r="AE7" s="339"/>
      <c r="AF7" s="339"/>
      <c r="AG7" s="339"/>
      <c r="AH7" s="339"/>
      <c r="AI7" s="339"/>
      <c r="AJ7" s="420"/>
      <c r="AK7" s="435"/>
    </row>
    <row r="8" spans="1:37" s="137" customFormat="1" ht="15" customHeight="1" x14ac:dyDescent="0.2">
      <c r="A8" s="354"/>
      <c r="B8" s="356"/>
      <c r="C8" s="323"/>
      <c r="D8" s="349"/>
      <c r="E8" s="41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9"/>
      <c r="S8" s="339"/>
      <c r="T8" s="339"/>
      <c r="U8" s="339"/>
      <c r="V8" s="339"/>
      <c r="W8" s="339"/>
      <c r="X8" s="339"/>
      <c r="Y8" s="339"/>
      <c r="Z8" s="339"/>
      <c r="AA8" s="339"/>
      <c r="AB8" s="339"/>
      <c r="AC8" s="339"/>
      <c r="AD8" s="339"/>
      <c r="AE8" s="339"/>
      <c r="AF8" s="339"/>
      <c r="AG8" s="339"/>
      <c r="AH8" s="339"/>
      <c r="AI8" s="339"/>
      <c r="AJ8" s="420"/>
      <c r="AK8" s="435"/>
    </row>
    <row r="9" spans="1:37" s="137" customFormat="1" ht="15.75" customHeight="1" thickBot="1" x14ac:dyDescent="0.25">
      <c r="A9" s="354"/>
      <c r="B9" s="356"/>
      <c r="C9" s="323"/>
      <c r="D9" s="349"/>
      <c r="E9" s="421"/>
      <c r="F9" s="422"/>
      <c r="G9" s="422"/>
      <c r="H9" s="422"/>
      <c r="I9" s="422"/>
      <c r="J9" s="422"/>
      <c r="K9" s="422"/>
      <c r="L9" s="422"/>
      <c r="M9" s="422"/>
      <c r="N9" s="422"/>
      <c r="O9" s="422"/>
      <c r="P9" s="422"/>
      <c r="Q9" s="422"/>
      <c r="R9" s="422"/>
      <c r="S9" s="422"/>
      <c r="T9" s="422"/>
      <c r="U9" s="422"/>
      <c r="V9" s="422"/>
      <c r="W9" s="422"/>
      <c r="X9" s="422"/>
      <c r="Y9" s="422"/>
      <c r="Z9" s="422"/>
      <c r="AA9" s="422"/>
      <c r="AB9" s="422"/>
      <c r="AC9" s="422"/>
      <c r="AD9" s="422"/>
      <c r="AE9" s="422"/>
      <c r="AF9" s="422"/>
      <c r="AG9" s="422"/>
      <c r="AH9" s="422"/>
      <c r="AI9" s="422"/>
      <c r="AJ9" s="423"/>
      <c r="AK9" s="431"/>
    </row>
    <row r="10" spans="1:37" s="137" customFormat="1" ht="57.75" customHeight="1" thickTop="1" thickBot="1" x14ac:dyDescent="0.25">
      <c r="A10" s="355"/>
      <c r="B10" s="324"/>
      <c r="C10" s="323"/>
      <c r="D10" s="350"/>
      <c r="E10" s="413" t="s">
        <v>225</v>
      </c>
      <c r="F10" s="414"/>
      <c r="G10" s="414"/>
      <c r="H10" s="414"/>
      <c r="I10" s="414"/>
      <c r="J10" s="415"/>
      <c r="K10" s="345" t="s">
        <v>226</v>
      </c>
      <c r="L10" s="345"/>
      <c r="M10" s="345"/>
      <c r="N10" s="345"/>
      <c r="O10" s="345"/>
      <c r="P10" s="345"/>
      <c r="Q10" s="345"/>
      <c r="R10" s="345"/>
      <c r="S10" s="345"/>
      <c r="T10" s="345"/>
      <c r="U10" s="345"/>
      <c r="V10" s="345"/>
      <c r="W10" s="345"/>
      <c r="X10" s="346" t="s">
        <v>256</v>
      </c>
      <c r="Y10" s="345"/>
      <c r="Z10" s="345"/>
      <c r="AA10" s="345"/>
      <c r="AB10" s="345"/>
      <c r="AC10" s="345"/>
      <c r="AD10" s="345"/>
      <c r="AE10" s="345"/>
      <c r="AF10" s="345"/>
      <c r="AG10" s="345"/>
      <c r="AH10" s="345"/>
      <c r="AI10" s="345"/>
      <c r="AJ10" s="345"/>
      <c r="AK10" s="435" t="s">
        <v>231</v>
      </c>
    </row>
    <row r="11" spans="1:37" s="137" customFormat="1" ht="33" thickBot="1" x14ac:dyDescent="0.25">
      <c r="A11" s="146"/>
      <c r="B11" s="146"/>
      <c r="C11" s="324"/>
      <c r="D11" s="140" t="s">
        <v>189</v>
      </c>
      <c r="E11" s="147" t="s">
        <v>295</v>
      </c>
      <c r="F11" s="148" t="s">
        <v>336</v>
      </c>
      <c r="G11" s="147" t="s">
        <v>17</v>
      </c>
      <c r="H11" s="148" t="s">
        <v>337</v>
      </c>
      <c r="I11" s="148" t="s">
        <v>21</v>
      </c>
      <c r="J11" s="148" t="s">
        <v>20</v>
      </c>
      <c r="K11" s="147" t="s">
        <v>4</v>
      </c>
      <c r="L11" s="147" t="s">
        <v>5</v>
      </c>
      <c r="M11" s="147" t="s">
        <v>6</v>
      </c>
      <c r="N11" s="147" t="s">
        <v>7</v>
      </c>
      <c r="O11" s="147" t="s">
        <v>8</v>
      </c>
      <c r="P11" s="147" t="s">
        <v>9</v>
      </c>
      <c r="Q11" s="147" t="s">
        <v>10</v>
      </c>
      <c r="R11" s="147" t="s">
        <v>11</v>
      </c>
      <c r="S11" s="147" t="s">
        <v>12</v>
      </c>
      <c r="T11" s="147" t="s">
        <v>13</v>
      </c>
      <c r="U11" s="147" t="s">
        <v>14</v>
      </c>
      <c r="V11" s="147" t="s">
        <v>15</v>
      </c>
      <c r="W11" s="147" t="s">
        <v>16</v>
      </c>
      <c r="X11" s="147" t="s">
        <v>4</v>
      </c>
      <c r="Y11" s="147" t="s">
        <v>5</v>
      </c>
      <c r="Z11" s="147" t="s">
        <v>6</v>
      </c>
      <c r="AA11" s="147" t="s">
        <v>7</v>
      </c>
      <c r="AB11" s="147" t="s">
        <v>8</v>
      </c>
      <c r="AC11" s="147" t="s">
        <v>9</v>
      </c>
      <c r="AD11" s="147" t="s">
        <v>10</v>
      </c>
      <c r="AE11" s="147" t="s">
        <v>11</v>
      </c>
      <c r="AF11" s="147" t="s">
        <v>12</v>
      </c>
      <c r="AG11" s="147" t="s">
        <v>13</v>
      </c>
      <c r="AH11" s="147" t="s">
        <v>14</v>
      </c>
      <c r="AI11" s="147" t="s">
        <v>15</v>
      </c>
      <c r="AJ11" s="148" t="s">
        <v>16</v>
      </c>
      <c r="AK11" s="431"/>
    </row>
    <row r="12" spans="1:37" ht="15" thickBot="1" x14ac:dyDescent="0.25">
      <c r="A12" s="94" t="s">
        <v>53</v>
      </c>
      <c r="B12" s="184" t="s">
        <v>40</v>
      </c>
      <c r="C12" s="59"/>
      <c r="D12" s="228"/>
      <c r="E12" s="15">
        <f>IFERROR(VLOOKUP($B12,[1]NUM13!$H$3:$J$144,2,FALSE),0)</f>
        <v>653</v>
      </c>
      <c r="F12" s="45">
        <f>+E12+(K12+L12+M12+N12)-(X12+Y12+Z12+AA12)</f>
        <v>653</v>
      </c>
      <c r="G12" s="15">
        <f>IFERROR(VLOOKUP($B12,[3]NUM13!$H$3:$J$153,2,FALSE),0)</f>
        <v>687</v>
      </c>
      <c r="H12" s="57"/>
      <c r="I12" s="46"/>
      <c r="J12" s="15"/>
      <c r="K12" s="105"/>
      <c r="L12" s="105"/>
      <c r="M12" s="105"/>
      <c r="N12" s="105"/>
      <c r="O12" s="105"/>
      <c r="P12" s="87"/>
      <c r="Q12" s="87"/>
      <c r="R12" s="87"/>
      <c r="S12" s="87"/>
      <c r="T12" s="87"/>
      <c r="U12" s="87"/>
      <c r="V12" s="103"/>
      <c r="W12" s="15">
        <f>SUM(K12:V12)</f>
        <v>0</v>
      </c>
      <c r="X12" s="105"/>
      <c r="Y12" s="105"/>
      <c r="Z12" s="105"/>
      <c r="AA12" s="105"/>
      <c r="AB12" s="105"/>
      <c r="AC12" s="87"/>
      <c r="AD12" s="87"/>
      <c r="AE12" s="87"/>
      <c r="AF12" s="87"/>
      <c r="AG12" s="87"/>
      <c r="AH12" s="87"/>
      <c r="AI12" s="103"/>
      <c r="AJ12" s="15">
        <f>SUM(X12:AI12)</f>
        <v>0</v>
      </c>
    </row>
    <row r="13" spans="1:37" ht="15" thickBot="1" x14ac:dyDescent="0.25">
      <c r="A13" s="94" t="s">
        <v>53</v>
      </c>
      <c r="B13" s="184" t="s">
        <v>41</v>
      </c>
      <c r="C13" s="59"/>
      <c r="D13" s="228"/>
      <c r="E13" s="15">
        <f>IFERROR(VLOOKUP($B13,[1]NUM13!$H$3:$J$144,2,FALSE),0)</f>
        <v>482</v>
      </c>
      <c r="F13" s="45">
        <f t="shared" ref="F13:F24" si="0">+E13+(K13+L13+M13+N13)-(X13+Y13+Z13+AA13)</f>
        <v>482</v>
      </c>
      <c r="G13" s="15">
        <f>IFERROR(VLOOKUP($B13,[3]NUM13!$H$3:$J$153,2,FALSE),0)</f>
        <v>576</v>
      </c>
      <c r="H13" s="57"/>
      <c r="I13" s="46"/>
      <c r="J13" s="47"/>
      <c r="K13" s="105"/>
      <c r="L13" s="105"/>
      <c r="M13" s="105"/>
      <c r="N13" s="105"/>
      <c r="O13" s="105"/>
      <c r="P13" s="87"/>
      <c r="Q13" s="87"/>
      <c r="R13" s="87"/>
      <c r="S13" s="87"/>
      <c r="T13" s="87"/>
      <c r="U13" s="87"/>
      <c r="V13" s="103"/>
      <c r="W13" s="15">
        <f t="shared" ref="W13:W76" si="1">SUM(K13:V13)</f>
        <v>0</v>
      </c>
      <c r="X13" s="105"/>
      <c r="Y13" s="105"/>
      <c r="Z13" s="105"/>
      <c r="AA13" s="105"/>
      <c r="AB13" s="105"/>
      <c r="AC13" s="87"/>
      <c r="AD13" s="87"/>
      <c r="AE13" s="87"/>
      <c r="AF13" s="87"/>
      <c r="AG13" s="103"/>
      <c r="AH13" s="103"/>
      <c r="AI13" s="103"/>
      <c r="AJ13" s="15">
        <f t="shared" ref="AJ13:AJ76" si="2">SUM(X13:AI13)</f>
        <v>0</v>
      </c>
    </row>
    <row r="14" spans="1:37" ht="15" thickBot="1" x14ac:dyDescent="0.25">
      <c r="A14" s="94" t="s">
        <v>53</v>
      </c>
      <c r="B14" s="184" t="s">
        <v>42</v>
      </c>
      <c r="C14" s="59"/>
      <c r="D14" s="228"/>
      <c r="E14" s="15">
        <f>IFERROR(VLOOKUP($B14,[1]NUM13!$H$3:$J$144,2,FALSE),0)</f>
        <v>552</v>
      </c>
      <c r="F14" s="45">
        <f t="shared" si="0"/>
        <v>552</v>
      </c>
      <c r="G14" s="15">
        <f>IFERROR(VLOOKUP($B14,[3]NUM13!$H$3:$J$153,2,FALSE),0)</f>
        <v>536</v>
      </c>
      <c r="H14" s="57"/>
      <c r="I14" s="46"/>
      <c r="J14" s="47"/>
      <c r="K14" s="105"/>
      <c r="L14" s="105"/>
      <c r="M14" s="105"/>
      <c r="N14" s="105"/>
      <c r="O14" s="105"/>
      <c r="P14" s="87"/>
      <c r="Q14" s="87"/>
      <c r="R14" s="87"/>
      <c r="S14" s="87"/>
      <c r="T14" s="87"/>
      <c r="U14" s="87"/>
      <c r="V14" s="103"/>
      <c r="W14" s="15">
        <f t="shared" si="1"/>
        <v>0</v>
      </c>
      <c r="X14" s="105"/>
      <c r="Y14" s="105"/>
      <c r="Z14" s="105"/>
      <c r="AA14" s="105"/>
      <c r="AB14" s="105"/>
      <c r="AC14" s="87"/>
      <c r="AD14" s="87"/>
      <c r="AE14" s="87"/>
      <c r="AF14" s="87"/>
      <c r="AG14" s="103"/>
      <c r="AH14" s="103"/>
      <c r="AI14" s="103"/>
      <c r="AJ14" s="15">
        <f t="shared" si="2"/>
        <v>0</v>
      </c>
    </row>
    <row r="15" spans="1:37" ht="15" thickBot="1" x14ac:dyDescent="0.25">
      <c r="A15" s="94" t="s">
        <v>53</v>
      </c>
      <c r="B15" s="184" t="s">
        <v>43</v>
      </c>
      <c r="C15" s="59"/>
      <c r="D15" s="228"/>
      <c r="E15" s="15">
        <f>IFERROR(VLOOKUP($B15,[1]NUM13!$H$3:$J$144,2,FALSE),0)</f>
        <v>444</v>
      </c>
      <c r="F15" s="45">
        <f t="shared" si="0"/>
        <v>444</v>
      </c>
      <c r="G15" s="15">
        <f>IFERROR(VLOOKUP($B15,[3]NUM13!$H$3:$J$153,2,FALSE),0)</f>
        <v>435</v>
      </c>
      <c r="H15" s="57"/>
      <c r="I15" s="46"/>
      <c r="J15" s="47"/>
      <c r="K15" s="105"/>
      <c r="L15" s="105"/>
      <c r="M15" s="105"/>
      <c r="N15" s="105"/>
      <c r="O15" s="105"/>
      <c r="P15" s="87"/>
      <c r="Q15" s="87"/>
      <c r="R15" s="87"/>
      <c r="S15" s="87"/>
      <c r="T15" s="87"/>
      <c r="U15" s="87"/>
      <c r="V15" s="103"/>
      <c r="W15" s="15">
        <f t="shared" si="1"/>
        <v>0</v>
      </c>
      <c r="X15" s="105"/>
      <c r="Y15" s="105"/>
      <c r="Z15" s="105"/>
      <c r="AA15" s="105"/>
      <c r="AB15" s="105"/>
      <c r="AC15" s="87"/>
      <c r="AD15" s="87"/>
      <c r="AE15" s="87"/>
      <c r="AF15" s="87"/>
      <c r="AG15" s="103"/>
      <c r="AH15" s="103"/>
      <c r="AI15" s="103"/>
      <c r="AJ15" s="15">
        <f t="shared" si="2"/>
        <v>0</v>
      </c>
    </row>
    <row r="16" spans="1:37" ht="15" thickBot="1" x14ac:dyDescent="0.25">
      <c r="A16" s="94" t="s">
        <v>53</v>
      </c>
      <c r="B16" s="184" t="s">
        <v>44</v>
      </c>
      <c r="C16" s="62"/>
      <c r="D16" s="228"/>
      <c r="E16" s="15">
        <f>IFERROR(VLOOKUP($B16,[1]NUM13!$H$3:$J$144,2,FALSE),0)</f>
        <v>472</v>
      </c>
      <c r="F16" s="45">
        <f t="shared" si="0"/>
        <v>472</v>
      </c>
      <c r="G16" s="15">
        <f>IFERROR(VLOOKUP($B16,[3]NUM13!$H$3:$J$153,2,FALSE),0)</f>
        <v>573</v>
      </c>
      <c r="H16" s="57"/>
      <c r="I16" s="46"/>
      <c r="J16" s="47"/>
      <c r="K16" s="105"/>
      <c r="L16" s="105"/>
      <c r="M16" s="105"/>
      <c r="N16" s="105"/>
      <c r="O16" s="105"/>
      <c r="P16" s="87"/>
      <c r="Q16" s="87"/>
      <c r="R16" s="87"/>
      <c r="S16" s="87"/>
      <c r="T16" s="87"/>
      <c r="U16" s="87"/>
      <c r="V16" s="103"/>
      <c r="W16" s="15">
        <f t="shared" si="1"/>
        <v>0</v>
      </c>
      <c r="X16" s="105"/>
      <c r="Y16" s="105"/>
      <c r="Z16" s="105"/>
      <c r="AA16" s="105"/>
      <c r="AB16" s="105"/>
      <c r="AC16" s="87"/>
      <c r="AD16" s="87"/>
      <c r="AE16" s="87"/>
      <c r="AF16" s="87"/>
      <c r="AG16" s="103"/>
      <c r="AH16" s="103"/>
      <c r="AI16" s="103"/>
      <c r="AJ16" s="15">
        <f t="shared" si="2"/>
        <v>0</v>
      </c>
    </row>
    <row r="17" spans="1:37" ht="15" thickBot="1" x14ac:dyDescent="0.25">
      <c r="A17" s="94" t="s">
        <v>53</v>
      </c>
      <c r="B17" s="184" t="s">
        <v>45</v>
      </c>
      <c r="C17" s="59"/>
      <c r="D17" s="228"/>
      <c r="E17" s="15">
        <f>IFERROR(VLOOKUP($B17,[1]NUM13!$H$3:$J$144,2,FALSE),0)</f>
        <v>562</v>
      </c>
      <c r="F17" s="45">
        <f t="shared" si="0"/>
        <v>562</v>
      </c>
      <c r="G17" s="15">
        <f>IFERROR(VLOOKUP($B17,[3]NUM13!$H$3:$J$153,2,FALSE),0)</f>
        <v>655</v>
      </c>
      <c r="H17" s="57"/>
      <c r="I17" s="46"/>
      <c r="J17" s="47"/>
      <c r="K17" s="105"/>
      <c r="L17" s="105"/>
      <c r="M17" s="105"/>
      <c r="N17" s="105"/>
      <c r="O17" s="105"/>
      <c r="P17" s="87"/>
      <c r="Q17" s="87"/>
      <c r="R17" s="87"/>
      <c r="S17" s="87"/>
      <c r="T17" s="87"/>
      <c r="U17" s="87"/>
      <c r="V17" s="103"/>
      <c r="W17" s="15">
        <f t="shared" si="1"/>
        <v>0</v>
      </c>
      <c r="X17" s="105"/>
      <c r="Y17" s="105"/>
      <c r="Z17" s="105"/>
      <c r="AA17" s="105"/>
      <c r="AB17" s="105"/>
      <c r="AC17" s="87"/>
      <c r="AD17" s="87"/>
      <c r="AE17" s="87"/>
      <c r="AF17" s="87"/>
      <c r="AG17" s="103"/>
      <c r="AH17" s="103"/>
      <c r="AI17" s="103"/>
      <c r="AJ17" s="15">
        <f t="shared" si="2"/>
        <v>0</v>
      </c>
    </row>
    <row r="18" spans="1:37" ht="15" thickBot="1" x14ac:dyDescent="0.25">
      <c r="A18" s="94" t="s">
        <v>53</v>
      </c>
      <c r="B18" s="184" t="s">
        <v>46</v>
      </c>
      <c r="C18" s="59"/>
      <c r="D18" s="228"/>
      <c r="E18" s="15">
        <f>IFERROR(VLOOKUP($B18,[1]NUM13!$H$3:$J$144,2,FALSE),0)</f>
        <v>83</v>
      </c>
      <c r="F18" s="45">
        <f t="shared" si="0"/>
        <v>83</v>
      </c>
      <c r="G18" s="15">
        <f>IFERROR(VLOOKUP($B18,[3]NUM13!$H$3:$J$153,2,FALSE),0)</f>
        <v>95</v>
      </c>
      <c r="H18" s="57"/>
      <c r="I18" s="46"/>
      <c r="J18" s="47"/>
      <c r="K18" s="105"/>
      <c r="L18" s="105"/>
      <c r="M18" s="105"/>
      <c r="N18" s="105"/>
      <c r="O18" s="105"/>
      <c r="P18" s="87"/>
      <c r="Q18" s="87"/>
      <c r="R18" s="87"/>
      <c r="S18" s="87"/>
      <c r="T18" s="87"/>
      <c r="U18" s="87"/>
      <c r="V18" s="103"/>
      <c r="W18" s="15">
        <f t="shared" si="1"/>
        <v>0</v>
      </c>
      <c r="X18" s="105"/>
      <c r="Y18" s="105"/>
      <c r="Z18" s="105"/>
      <c r="AA18" s="105"/>
      <c r="AB18" s="105"/>
      <c r="AC18" s="87"/>
      <c r="AD18" s="87"/>
      <c r="AE18" s="87"/>
      <c r="AF18" s="87"/>
      <c r="AG18" s="103"/>
      <c r="AH18" s="103"/>
      <c r="AI18" s="103"/>
      <c r="AJ18" s="15">
        <f t="shared" si="2"/>
        <v>0</v>
      </c>
    </row>
    <row r="19" spans="1:37" ht="15" thickBot="1" x14ac:dyDescent="0.25">
      <c r="A19" s="94" t="s">
        <v>53</v>
      </c>
      <c r="B19" s="184" t="s">
        <v>47</v>
      </c>
      <c r="C19" s="59"/>
      <c r="D19" s="228"/>
      <c r="E19" s="15">
        <f>IFERROR(VLOOKUP($B19,[1]NUM13!$H$3:$J$144,2,FALSE),0)</f>
        <v>17</v>
      </c>
      <c r="F19" s="45">
        <f t="shared" si="0"/>
        <v>17</v>
      </c>
      <c r="G19" s="15">
        <f>IFERROR(VLOOKUP($B19,[3]NUM13!$H$3:$J$153,2,FALSE),0)</f>
        <v>19</v>
      </c>
      <c r="H19" s="57"/>
      <c r="I19" s="46"/>
      <c r="J19" s="47"/>
      <c r="K19" s="105"/>
      <c r="L19" s="105"/>
      <c r="M19" s="105"/>
      <c r="N19" s="105"/>
      <c r="O19" s="105"/>
      <c r="P19" s="87"/>
      <c r="Q19" s="87"/>
      <c r="R19" s="87"/>
      <c r="S19" s="87"/>
      <c r="T19" s="87"/>
      <c r="U19" s="87"/>
      <c r="V19" s="103"/>
      <c r="W19" s="15">
        <f t="shared" si="1"/>
        <v>0</v>
      </c>
      <c r="X19" s="105"/>
      <c r="Y19" s="105"/>
      <c r="Z19" s="105"/>
      <c r="AA19" s="105"/>
      <c r="AB19" s="105"/>
      <c r="AC19" s="87"/>
      <c r="AD19" s="87"/>
      <c r="AE19" s="87"/>
      <c r="AF19" s="87"/>
      <c r="AG19" s="103"/>
      <c r="AH19" s="103"/>
      <c r="AI19" s="103"/>
      <c r="AJ19" s="15">
        <f t="shared" si="2"/>
        <v>0</v>
      </c>
    </row>
    <row r="20" spans="1:37" ht="15" thickBot="1" x14ac:dyDescent="0.25">
      <c r="A20" s="94" t="s">
        <v>53</v>
      </c>
      <c r="B20" s="184" t="s">
        <v>48</v>
      </c>
      <c r="C20" s="59"/>
      <c r="D20" s="228"/>
      <c r="E20" s="15">
        <f>IFERROR(VLOOKUP($B20,[1]NUM13!$H$3:$J$144,2,FALSE),0)</f>
        <v>6</v>
      </c>
      <c r="F20" s="45">
        <f t="shared" si="0"/>
        <v>6</v>
      </c>
      <c r="G20" s="15">
        <f>IFERROR(VLOOKUP($B20,[3]NUM13!$H$3:$J$153,2,FALSE),0)</f>
        <v>6</v>
      </c>
      <c r="H20" s="57"/>
      <c r="I20" s="46"/>
      <c r="J20" s="47"/>
      <c r="K20" s="105"/>
      <c r="L20" s="105"/>
      <c r="M20" s="105"/>
      <c r="N20" s="105"/>
      <c r="O20" s="105"/>
      <c r="P20" s="87"/>
      <c r="Q20" s="87"/>
      <c r="R20" s="87"/>
      <c r="S20" s="87"/>
      <c r="T20" s="87"/>
      <c r="U20" s="87"/>
      <c r="V20" s="103"/>
      <c r="W20" s="15">
        <f t="shared" si="1"/>
        <v>0</v>
      </c>
      <c r="X20" s="105"/>
      <c r="Y20" s="105"/>
      <c r="Z20" s="105"/>
      <c r="AA20" s="105"/>
      <c r="AB20" s="105"/>
      <c r="AC20" s="87"/>
      <c r="AD20" s="87"/>
      <c r="AE20" s="87"/>
      <c r="AF20" s="87"/>
      <c r="AG20" s="103"/>
      <c r="AH20" s="103"/>
      <c r="AI20" s="103"/>
      <c r="AJ20" s="15">
        <f t="shared" si="2"/>
        <v>0</v>
      </c>
    </row>
    <row r="21" spans="1:37" ht="15" thickBot="1" x14ac:dyDescent="0.25">
      <c r="A21" s="94" t="s">
        <v>53</v>
      </c>
      <c r="B21" s="184" t="s">
        <v>49</v>
      </c>
      <c r="C21" s="63"/>
      <c r="D21" s="229"/>
      <c r="E21" s="15">
        <f>IFERROR(VLOOKUP($B21,[1]NUM13!$H$3:$J$144,2,FALSE),0)</f>
        <v>4</v>
      </c>
      <c r="F21" s="45">
        <f t="shared" si="0"/>
        <v>4</v>
      </c>
      <c r="G21" s="15">
        <f>IFERROR(VLOOKUP($B21,[3]NUM13!$H$3:$J$153,2,FALSE),0)</f>
        <v>3</v>
      </c>
      <c r="H21" s="57"/>
      <c r="I21" s="46"/>
      <c r="J21" s="47"/>
      <c r="K21" s="105"/>
      <c r="L21" s="105"/>
      <c r="M21" s="105"/>
      <c r="N21" s="105"/>
      <c r="O21" s="105"/>
      <c r="P21" s="87"/>
      <c r="Q21" s="87"/>
      <c r="R21" s="87"/>
      <c r="S21" s="87"/>
      <c r="T21" s="87"/>
      <c r="U21" s="87"/>
      <c r="V21" s="103"/>
      <c r="W21" s="15">
        <f t="shared" si="1"/>
        <v>0</v>
      </c>
      <c r="X21" s="105"/>
      <c r="Y21" s="105"/>
      <c r="Z21" s="105"/>
      <c r="AA21" s="105"/>
      <c r="AB21" s="105"/>
      <c r="AC21" s="87"/>
      <c r="AD21" s="87"/>
      <c r="AE21" s="87"/>
      <c r="AF21" s="87"/>
      <c r="AG21" s="103"/>
      <c r="AH21" s="103"/>
      <c r="AI21" s="103"/>
      <c r="AJ21" s="15">
        <f t="shared" si="2"/>
        <v>0</v>
      </c>
    </row>
    <row r="22" spans="1:37" ht="15" thickBot="1" x14ac:dyDescent="0.25">
      <c r="A22" s="94" t="s">
        <v>53</v>
      </c>
      <c r="B22" s="184" t="s">
        <v>50</v>
      </c>
      <c r="C22" s="59"/>
      <c r="D22" s="228"/>
      <c r="E22" s="15">
        <f>IFERROR(VLOOKUP($B22,[1]NUM13!$H$3:$J$144,2,FALSE),0)</f>
        <v>0</v>
      </c>
      <c r="F22" s="45">
        <f t="shared" si="0"/>
        <v>0</v>
      </c>
      <c r="G22" s="15">
        <f>IFERROR(VLOOKUP($B22,[3]NUM13!$H$3:$J$153,2,FALSE),0)</f>
        <v>0</v>
      </c>
      <c r="H22" s="57"/>
      <c r="I22" s="46"/>
      <c r="J22" s="47"/>
      <c r="K22" s="105"/>
      <c r="L22" s="105"/>
      <c r="M22" s="105"/>
      <c r="N22" s="105"/>
      <c r="O22" s="105"/>
      <c r="P22" s="87"/>
      <c r="Q22" s="87"/>
      <c r="R22" s="87"/>
      <c r="S22" s="87"/>
      <c r="T22" s="87"/>
      <c r="U22" s="87"/>
      <c r="V22" s="103"/>
      <c r="W22" s="15">
        <f t="shared" si="1"/>
        <v>0</v>
      </c>
      <c r="X22" s="105"/>
      <c r="Y22" s="105"/>
      <c r="Z22" s="105"/>
      <c r="AA22" s="105"/>
      <c r="AB22" s="105"/>
      <c r="AC22" s="87"/>
      <c r="AD22" s="87"/>
      <c r="AE22" s="87"/>
      <c r="AF22" s="87"/>
      <c r="AG22" s="103"/>
      <c r="AH22" s="103"/>
      <c r="AI22" s="103"/>
      <c r="AJ22" s="15">
        <f>SUM(X22:AI22)</f>
        <v>0</v>
      </c>
    </row>
    <row r="23" spans="1:37" ht="15" thickBot="1" x14ac:dyDescent="0.25">
      <c r="A23" s="94" t="s">
        <v>53</v>
      </c>
      <c r="B23" s="184" t="s">
        <v>51</v>
      </c>
      <c r="C23" s="59"/>
      <c r="D23" s="228"/>
      <c r="E23" s="15">
        <f>IFERROR(VLOOKUP($B23,[1]NUM13!$H$3:$J$144,2,FALSE),0)</f>
        <v>0</v>
      </c>
      <c r="F23" s="45">
        <f t="shared" si="0"/>
        <v>0</v>
      </c>
      <c r="G23" s="15">
        <f>IFERROR(VLOOKUP($B23,[3]NUM13!$H$3:$J$153,2,FALSE),0)</f>
        <v>0</v>
      </c>
      <c r="H23" s="57"/>
      <c r="I23" s="46"/>
      <c r="J23" s="47"/>
      <c r="K23" s="105"/>
      <c r="L23" s="105"/>
      <c r="M23" s="105"/>
      <c r="N23" s="105"/>
      <c r="O23" s="105"/>
      <c r="P23" s="87"/>
      <c r="Q23" s="87"/>
      <c r="R23" s="87"/>
      <c r="S23" s="87"/>
      <c r="T23" s="87"/>
      <c r="U23" s="87"/>
      <c r="V23" s="103"/>
      <c r="W23" s="15">
        <f t="shared" si="1"/>
        <v>0</v>
      </c>
      <c r="X23" s="105"/>
      <c r="Y23" s="105"/>
      <c r="Z23" s="105"/>
      <c r="AA23" s="105"/>
      <c r="AB23" s="105"/>
      <c r="AC23" s="87"/>
      <c r="AD23" s="87"/>
      <c r="AE23" s="87"/>
      <c r="AF23" s="87"/>
      <c r="AG23" s="103"/>
      <c r="AH23" s="103"/>
      <c r="AI23" s="103"/>
      <c r="AJ23" s="15">
        <f t="shared" si="2"/>
        <v>0</v>
      </c>
    </row>
    <row r="24" spans="1:37" ht="15" thickBot="1" x14ac:dyDescent="0.25">
      <c r="A24" s="94" t="s">
        <v>53</v>
      </c>
      <c r="B24" s="184" t="s">
        <v>52</v>
      </c>
      <c r="C24" s="59"/>
      <c r="D24" s="228"/>
      <c r="E24" s="15">
        <f>IFERROR(VLOOKUP($B24,[1]NUM13!$H$3:$J$144,2,FALSE),0)</f>
        <v>0</v>
      </c>
      <c r="F24" s="45">
        <f t="shared" si="0"/>
        <v>0</v>
      </c>
      <c r="G24" s="15">
        <f>IFERROR(VLOOKUP($B24,[3]NUM13!$H$3:$J$153,2,FALSE),0)</f>
        <v>0</v>
      </c>
      <c r="H24" s="57"/>
      <c r="I24" s="46"/>
      <c r="J24" s="47"/>
      <c r="K24" s="105"/>
      <c r="L24" s="105"/>
      <c r="M24" s="105"/>
      <c r="N24" s="105"/>
      <c r="O24" s="105"/>
      <c r="P24" s="87"/>
      <c r="Q24" s="87"/>
      <c r="R24" s="87"/>
      <c r="S24" s="87"/>
      <c r="T24" s="87"/>
      <c r="U24" s="87"/>
      <c r="V24" s="103"/>
      <c r="W24" s="15">
        <f t="shared" si="1"/>
        <v>0</v>
      </c>
      <c r="X24" s="105"/>
      <c r="Y24" s="105"/>
      <c r="Z24" s="105"/>
      <c r="AA24" s="105"/>
      <c r="AB24" s="105"/>
      <c r="AC24" s="87"/>
      <c r="AD24" s="87"/>
      <c r="AE24" s="87"/>
      <c r="AF24" s="87"/>
      <c r="AG24" s="103"/>
      <c r="AH24" s="103"/>
      <c r="AI24" s="103"/>
      <c r="AJ24" s="15">
        <f t="shared" si="2"/>
        <v>0</v>
      </c>
    </row>
    <row r="25" spans="1:37" ht="15" thickBot="1" x14ac:dyDescent="0.25">
      <c r="A25" s="351" t="s">
        <v>175</v>
      </c>
      <c r="B25" s="352"/>
      <c r="C25" s="276">
        <f>+D25/Metas!S69</f>
        <v>0.82284926382774803</v>
      </c>
      <c r="D25" s="230">
        <f>G25/AK25</f>
        <v>0.14370465386619632</v>
      </c>
      <c r="E25" s="12">
        <f>SUM(E12:E24)</f>
        <v>3275</v>
      </c>
      <c r="F25" s="12">
        <f>SUM(F12:F24)</f>
        <v>3275</v>
      </c>
      <c r="G25" s="12">
        <f t="shared" ref="G25" si="3">SUM(G12:G24)</f>
        <v>3585</v>
      </c>
      <c r="H25" s="12">
        <f t="shared" ref="H25:K25" si="4">SUM(H12:H24)</f>
        <v>0</v>
      </c>
      <c r="I25" s="12">
        <f>SUM(I12:I24)</f>
        <v>0</v>
      </c>
      <c r="J25" s="12">
        <f t="shared" si="4"/>
        <v>0</v>
      </c>
      <c r="K25" s="12">
        <f t="shared" si="4"/>
        <v>0</v>
      </c>
      <c r="L25" s="12">
        <f t="shared" ref="L25:V25" si="5">SUM(L12:L24)</f>
        <v>0</v>
      </c>
      <c r="M25" s="12">
        <f t="shared" si="5"/>
        <v>0</v>
      </c>
      <c r="N25" s="12">
        <f t="shared" si="5"/>
        <v>0</v>
      </c>
      <c r="O25" s="12">
        <f t="shared" ref="O25" si="6">SUM(O12:O24)</f>
        <v>0</v>
      </c>
      <c r="P25" s="12">
        <f t="shared" si="5"/>
        <v>0</v>
      </c>
      <c r="Q25" s="12">
        <f t="shared" si="5"/>
        <v>0</v>
      </c>
      <c r="R25" s="12">
        <f t="shared" si="5"/>
        <v>0</v>
      </c>
      <c r="S25" s="12">
        <f t="shared" si="5"/>
        <v>0</v>
      </c>
      <c r="T25" s="12">
        <f t="shared" si="5"/>
        <v>0</v>
      </c>
      <c r="U25" s="12">
        <f t="shared" si="5"/>
        <v>0</v>
      </c>
      <c r="V25" s="12">
        <f t="shared" si="5"/>
        <v>0</v>
      </c>
      <c r="W25" s="12">
        <f t="shared" si="1"/>
        <v>0</v>
      </c>
      <c r="X25" s="12">
        <f t="shared" ref="X25:AI25" si="7">SUM(X12:X24)</f>
        <v>0</v>
      </c>
      <c r="Y25" s="12">
        <f t="shared" si="7"/>
        <v>0</v>
      </c>
      <c r="Z25" s="12">
        <f t="shared" si="7"/>
        <v>0</v>
      </c>
      <c r="AA25" s="12">
        <f t="shared" si="7"/>
        <v>0</v>
      </c>
      <c r="AB25" s="12">
        <f t="shared" ref="AB25" si="8">SUM(AB12:AB24)</f>
        <v>0</v>
      </c>
      <c r="AC25" s="12">
        <f t="shared" si="7"/>
        <v>0</v>
      </c>
      <c r="AD25" s="12">
        <f t="shared" si="7"/>
        <v>0</v>
      </c>
      <c r="AE25" s="12">
        <f t="shared" si="7"/>
        <v>0</v>
      </c>
      <c r="AF25" s="12">
        <f t="shared" si="7"/>
        <v>0</v>
      </c>
      <c r="AG25" s="12">
        <f t="shared" si="7"/>
        <v>0</v>
      </c>
      <c r="AH25" s="12">
        <f t="shared" si="7"/>
        <v>0</v>
      </c>
      <c r="AI25" s="12">
        <f t="shared" si="7"/>
        <v>0</v>
      </c>
      <c r="AJ25" s="12">
        <f t="shared" si="2"/>
        <v>0</v>
      </c>
      <c r="AK25" s="12">
        <v>24947</v>
      </c>
    </row>
    <row r="26" spans="1:37" ht="15" thickBot="1" x14ac:dyDescent="0.25">
      <c r="A26" s="94" t="s">
        <v>54</v>
      </c>
      <c r="B26" s="184" t="s">
        <v>55</v>
      </c>
      <c r="C26" s="59"/>
      <c r="D26" s="228"/>
      <c r="E26" s="15">
        <f>IFERROR(VLOOKUP($B26,[1]NUM13!$H$3:$J$144,2,FALSE),0)</f>
        <v>545</v>
      </c>
      <c r="F26" s="45">
        <f t="shared" ref="F26:F36" si="9">+E26+(K26+L26+M26+N26)-(X26+Y26+Z26+AA26)</f>
        <v>545</v>
      </c>
      <c r="G26" s="15">
        <f>IFERROR(VLOOKUP($B26,[3]NUM13!$H$3:$J$153,2,FALSE),0)</f>
        <v>500</v>
      </c>
      <c r="H26" s="57"/>
      <c r="I26" s="46"/>
      <c r="J26" s="47"/>
      <c r="K26" s="105"/>
      <c r="L26" s="105"/>
      <c r="M26" s="105"/>
      <c r="N26" s="105"/>
      <c r="O26" s="105"/>
      <c r="P26" s="48"/>
      <c r="Q26" s="48"/>
      <c r="R26" s="48"/>
      <c r="S26" s="48"/>
      <c r="T26" s="49"/>
      <c r="U26" s="48"/>
      <c r="V26" s="48"/>
      <c r="W26" s="15">
        <f t="shared" si="1"/>
        <v>0</v>
      </c>
      <c r="X26" s="105"/>
      <c r="Y26" s="105"/>
      <c r="Z26" s="105"/>
      <c r="AA26" s="105"/>
      <c r="AB26" s="105"/>
      <c r="AC26" s="103"/>
      <c r="AD26" s="103"/>
      <c r="AE26" s="103"/>
      <c r="AF26" s="103"/>
      <c r="AG26" s="103"/>
      <c r="AH26" s="103"/>
      <c r="AI26" s="103"/>
      <c r="AJ26" s="15">
        <f t="shared" si="2"/>
        <v>0</v>
      </c>
    </row>
    <row r="27" spans="1:37" ht="15" thickBot="1" x14ac:dyDescent="0.25">
      <c r="A27" s="94" t="s">
        <v>54</v>
      </c>
      <c r="B27" s="184" t="s">
        <v>56</v>
      </c>
      <c r="C27" s="59"/>
      <c r="D27" s="228"/>
      <c r="E27" s="15">
        <f>IFERROR(VLOOKUP($B27,[1]NUM13!$H$3:$J$144,2,FALSE),0)</f>
        <v>517</v>
      </c>
      <c r="F27" s="45">
        <f t="shared" si="9"/>
        <v>517</v>
      </c>
      <c r="G27" s="15">
        <f>IFERROR(VLOOKUP($B27,[3]NUM13!$H$3:$J$153,2,FALSE),0)</f>
        <v>733</v>
      </c>
      <c r="H27" s="57"/>
      <c r="I27" s="46"/>
      <c r="J27" s="47"/>
      <c r="K27" s="105"/>
      <c r="L27" s="105"/>
      <c r="M27" s="105"/>
      <c r="N27" s="105"/>
      <c r="O27" s="105"/>
      <c r="P27" s="48"/>
      <c r="Q27" s="48"/>
      <c r="R27" s="48"/>
      <c r="S27" s="48"/>
      <c r="T27" s="49"/>
      <c r="U27" s="48"/>
      <c r="V27" s="48"/>
      <c r="W27" s="15">
        <f t="shared" si="1"/>
        <v>0</v>
      </c>
      <c r="X27" s="105"/>
      <c r="Y27" s="105"/>
      <c r="Z27" s="105"/>
      <c r="AA27" s="105"/>
      <c r="AB27" s="105"/>
      <c r="AC27" s="103"/>
      <c r="AD27" s="103"/>
      <c r="AE27" s="103"/>
      <c r="AF27" s="103"/>
      <c r="AG27" s="103"/>
      <c r="AH27" s="103"/>
      <c r="AI27" s="103"/>
      <c r="AJ27" s="15">
        <f t="shared" si="2"/>
        <v>0</v>
      </c>
    </row>
    <row r="28" spans="1:37" ht="15" thickBot="1" x14ac:dyDescent="0.25">
      <c r="A28" s="94" t="s">
        <v>54</v>
      </c>
      <c r="B28" s="184" t="s">
        <v>57</v>
      </c>
      <c r="C28" s="59"/>
      <c r="D28" s="228"/>
      <c r="E28" s="15">
        <f>IFERROR(VLOOKUP($B28,[1]NUM13!$H$3:$J$144,2,FALSE),0)</f>
        <v>1349</v>
      </c>
      <c r="F28" s="45">
        <f t="shared" si="9"/>
        <v>1349</v>
      </c>
      <c r="G28" s="15">
        <f>IFERROR(VLOOKUP($B28,[3]NUM13!$H$3:$J$153,2,FALSE),0)</f>
        <v>0</v>
      </c>
      <c r="H28" s="57"/>
      <c r="I28" s="46"/>
      <c r="J28" s="47"/>
      <c r="K28" s="105"/>
      <c r="L28" s="105"/>
      <c r="M28" s="105"/>
      <c r="N28" s="105"/>
      <c r="O28" s="105"/>
      <c r="P28" s="48"/>
      <c r="Q28" s="48"/>
      <c r="R28" s="48"/>
      <c r="S28" s="48"/>
      <c r="T28" s="49"/>
      <c r="U28" s="48"/>
      <c r="V28" s="48"/>
      <c r="W28" s="15">
        <f t="shared" si="1"/>
        <v>0</v>
      </c>
      <c r="X28" s="105"/>
      <c r="Y28" s="105"/>
      <c r="Z28" s="105"/>
      <c r="AA28" s="105"/>
      <c r="AB28" s="105"/>
      <c r="AC28" s="103"/>
      <c r="AD28" s="103"/>
      <c r="AE28" s="103"/>
      <c r="AF28" s="103"/>
      <c r="AG28" s="103"/>
      <c r="AH28" s="103"/>
      <c r="AI28" s="103"/>
      <c r="AJ28" s="15">
        <f t="shared" si="2"/>
        <v>0</v>
      </c>
    </row>
    <row r="29" spans="1:37" ht="15" thickBot="1" x14ac:dyDescent="0.25">
      <c r="A29" s="94" t="s">
        <v>54</v>
      </c>
      <c r="B29" s="184" t="s">
        <v>58</v>
      </c>
      <c r="C29" s="59"/>
      <c r="D29" s="228"/>
      <c r="E29" s="15">
        <f>IFERROR(VLOOKUP($B29,[1]NUM13!$H$3:$J$144,2,FALSE),0)</f>
        <v>197</v>
      </c>
      <c r="F29" s="45">
        <f t="shared" si="9"/>
        <v>197</v>
      </c>
      <c r="G29" s="15">
        <f>IFERROR(VLOOKUP($B29,[3]NUM13!$H$3:$J$153,2,FALSE),0)</f>
        <v>154</v>
      </c>
      <c r="H29" s="57"/>
      <c r="I29" s="46"/>
      <c r="J29" s="47"/>
      <c r="K29" s="105"/>
      <c r="L29" s="105"/>
      <c r="M29" s="105"/>
      <c r="N29" s="105"/>
      <c r="O29" s="105"/>
      <c r="P29" s="48"/>
      <c r="Q29" s="48"/>
      <c r="R29" s="48"/>
      <c r="S29" s="48"/>
      <c r="T29" s="49"/>
      <c r="U29" s="48"/>
      <c r="V29" s="48"/>
      <c r="W29" s="15">
        <f t="shared" si="1"/>
        <v>0</v>
      </c>
      <c r="X29" s="105"/>
      <c r="Y29" s="105"/>
      <c r="Z29" s="105"/>
      <c r="AA29" s="105"/>
      <c r="AB29" s="105"/>
      <c r="AC29" s="103"/>
      <c r="AD29" s="103"/>
      <c r="AE29" s="103"/>
      <c r="AF29" s="103"/>
      <c r="AG29" s="103"/>
      <c r="AH29" s="103"/>
      <c r="AI29" s="103"/>
      <c r="AJ29" s="15">
        <f t="shared" si="2"/>
        <v>0</v>
      </c>
    </row>
    <row r="30" spans="1:37" ht="15" thickBot="1" x14ac:dyDescent="0.25">
      <c r="A30" s="94" t="s">
        <v>54</v>
      </c>
      <c r="B30" s="184" t="s">
        <v>59</v>
      </c>
      <c r="C30" s="59"/>
      <c r="D30" s="228"/>
      <c r="E30" s="15">
        <f>IFERROR(VLOOKUP($B30,[1]NUM13!$H$3:$J$144,2,FALSE),0)</f>
        <v>888</v>
      </c>
      <c r="F30" s="45">
        <f t="shared" si="9"/>
        <v>888</v>
      </c>
      <c r="G30" s="15">
        <f>IFERROR(VLOOKUP($B30,[3]NUM13!$H$3:$J$153,2,FALSE),0)</f>
        <v>899</v>
      </c>
      <c r="H30" s="57"/>
      <c r="I30" s="46"/>
      <c r="J30" s="47"/>
      <c r="K30" s="105"/>
      <c r="L30" s="105"/>
      <c r="M30" s="105"/>
      <c r="N30" s="105"/>
      <c r="O30" s="105"/>
      <c r="P30" s="48"/>
      <c r="Q30" s="48"/>
      <c r="R30" s="48"/>
      <c r="S30" s="48"/>
      <c r="T30" s="49"/>
      <c r="U30" s="48"/>
      <c r="V30" s="48"/>
      <c r="W30" s="15">
        <f t="shared" si="1"/>
        <v>0</v>
      </c>
      <c r="X30" s="105"/>
      <c r="Y30" s="105"/>
      <c r="Z30" s="105"/>
      <c r="AA30" s="105"/>
      <c r="AB30" s="105"/>
      <c r="AC30" s="103"/>
      <c r="AD30" s="103"/>
      <c r="AE30" s="103"/>
      <c r="AF30" s="103"/>
      <c r="AG30" s="103"/>
      <c r="AH30" s="103"/>
      <c r="AI30" s="103"/>
      <c r="AJ30" s="15">
        <f t="shared" si="2"/>
        <v>0</v>
      </c>
    </row>
    <row r="31" spans="1:37" ht="15" thickBot="1" x14ac:dyDescent="0.25">
      <c r="A31" s="94" t="s">
        <v>54</v>
      </c>
      <c r="B31" s="184" t="s">
        <v>60</v>
      </c>
      <c r="C31" s="59"/>
      <c r="D31" s="228"/>
      <c r="E31" s="15">
        <f>IFERROR(VLOOKUP($B31,[1]NUM13!$H$3:$J$144,2,FALSE),0)</f>
        <v>31</v>
      </c>
      <c r="F31" s="45">
        <f t="shared" si="9"/>
        <v>31</v>
      </c>
      <c r="G31" s="15">
        <f>IFERROR(VLOOKUP($B31,[3]NUM13!$H$3:$J$153,2,FALSE),0)</f>
        <v>0</v>
      </c>
      <c r="H31" s="57"/>
      <c r="I31" s="46"/>
      <c r="J31" s="47"/>
      <c r="K31" s="105"/>
      <c r="L31" s="105"/>
      <c r="M31" s="105"/>
      <c r="N31" s="105"/>
      <c r="O31" s="105"/>
      <c r="P31" s="48"/>
      <c r="Q31" s="48"/>
      <c r="R31" s="48"/>
      <c r="S31" s="48"/>
      <c r="T31" s="49"/>
      <c r="U31" s="48"/>
      <c r="V31" s="48"/>
      <c r="W31" s="15">
        <f t="shared" si="1"/>
        <v>0</v>
      </c>
      <c r="X31" s="105"/>
      <c r="Y31" s="105"/>
      <c r="Z31" s="105"/>
      <c r="AA31" s="105"/>
      <c r="AB31" s="105"/>
      <c r="AC31" s="103"/>
      <c r="AD31" s="103"/>
      <c r="AE31" s="103"/>
      <c r="AF31" s="103"/>
      <c r="AG31" s="103"/>
      <c r="AH31" s="103"/>
      <c r="AI31" s="103"/>
      <c r="AJ31" s="15">
        <f t="shared" si="2"/>
        <v>0</v>
      </c>
    </row>
    <row r="32" spans="1:37" ht="15" thickBot="1" x14ac:dyDescent="0.25">
      <c r="A32" s="94" t="s">
        <v>54</v>
      </c>
      <c r="B32" s="184" t="s">
        <v>61</v>
      </c>
      <c r="C32" s="59"/>
      <c r="D32" s="228"/>
      <c r="E32" s="15">
        <f>IFERROR(VLOOKUP($B32,[1]NUM13!$H$3:$J$144,2,FALSE),0)</f>
        <v>32</v>
      </c>
      <c r="F32" s="45">
        <f t="shared" si="9"/>
        <v>32</v>
      </c>
      <c r="G32" s="15">
        <f>IFERROR(VLOOKUP($B32,[3]NUM13!$H$3:$J$153,2,FALSE),0)</f>
        <v>30</v>
      </c>
      <c r="H32" s="57"/>
      <c r="I32" s="46"/>
      <c r="J32" s="47"/>
      <c r="K32" s="105"/>
      <c r="L32" s="105"/>
      <c r="M32" s="105"/>
      <c r="N32" s="105"/>
      <c r="O32" s="105"/>
      <c r="P32" s="48"/>
      <c r="Q32" s="48"/>
      <c r="R32" s="48"/>
      <c r="S32" s="48"/>
      <c r="T32" s="49"/>
      <c r="U32" s="48"/>
      <c r="V32" s="48"/>
      <c r="W32" s="15">
        <f t="shared" si="1"/>
        <v>0</v>
      </c>
      <c r="X32" s="105"/>
      <c r="Y32" s="105"/>
      <c r="Z32" s="105"/>
      <c r="AA32" s="105"/>
      <c r="AB32" s="105"/>
      <c r="AC32" s="103"/>
      <c r="AD32" s="103"/>
      <c r="AE32" s="103"/>
      <c r="AF32" s="103"/>
      <c r="AG32" s="103"/>
      <c r="AH32" s="103"/>
      <c r="AI32" s="103"/>
      <c r="AJ32" s="15">
        <f t="shared" si="2"/>
        <v>0</v>
      </c>
    </row>
    <row r="33" spans="1:37" ht="15" thickBot="1" x14ac:dyDescent="0.25">
      <c r="A33" s="94" t="s">
        <v>54</v>
      </c>
      <c r="B33" s="184" t="s">
        <v>62</v>
      </c>
      <c r="C33" s="59"/>
      <c r="D33" s="228"/>
      <c r="E33" s="15">
        <f>IFERROR(VLOOKUP($B33,[1]NUM13!$H$3:$J$144,2,FALSE),0)</f>
        <v>82</v>
      </c>
      <c r="F33" s="45">
        <f t="shared" si="9"/>
        <v>82</v>
      </c>
      <c r="G33" s="15">
        <f>IFERROR(VLOOKUP($B33,[3]NUM13!$H$3:$J$153,2,FALSE),0)</f>
        <v>137</v>
      </c>
      <c r="H33" s="57"/>
      <c r="I33" s="46"/>
      <c r="J33" s="47"/>
      <c r="K33" s="105"/>
      <c r="L33" s="105"/>
      <c r="M33" s="105"/>
      <c r="N33" s="105"/>
      <c r="O33" s="105"/>
      <c r="P33" s="48"/>
      <c r="Q33" s="48"/>
      <c r="R33" s="48"/>
      <c r="S33" s="48"/>
      <c r="T33" s="49"/>
      <c r="U33" s="48"/>
      <c r="V33" s="48"/>
      <c r="W33" s="15">
        <f t="shared" si="1"/>
        <v>0</v>
      </c>
      <c r="X33" s="105"/>
      <c r="Y33" s="105"/>
      <c r="Z33" s="105"/>
      <c r="AA33" s="105"/>
      <c r="AB33" s="105"/>
      <c r="AC33" s="103"/>
      <c r="AD33" s="103"/>
      <c r="AE33" s="103"/>
      <c r="AF33" s="103"/>
      <c r="AG33" s="103"/>
      <c r="AH33" s="103"/>
      <c r="AI33" s="103"/>
      <c r="AJ33" s="15">
        <f t="shared" si="2"/>
        <v>0</v>
      </c>
    </row>
    <row r="34" spans="1:37" ht="15" thickBot="1" x14ac:dyDescent="0.25">
      <c r="A34" s="94" t="s">
        <v>54</v>
      </c>
      <c r="B34" s="184" t="s">
        <v>63</v>
      </c>
      <c r="C34" s="59"/>
      <c r="D34" s="228"/>
      <c r="E34" s="15">
        <f>IFERROR(VLOOKUP($B34,[1]NUM13!$H$3:$J$144,2,FALSE),0)</f>
        <v>21</v>
      </c>
      <c r="F34" s="45">
        <f t="shared" si="9"/>
        <v>21</v>
      </c>
      <c r="G34" s="15">
        <f>IFERROR(VLOOKUP($B34,[3]NUM13!$H$3:$J$153,2,FALSE),0)</f>
        <v>18</v>
      </c>
      <c r="H34" s="57"/>
      <c r="I34" s="46"/>
      <c r="J34" s="47"/>
      <c r="K34" s="105"/>
      <c r="L34" s="105"/>
      <c r="M34" s="105"/>
      <c r="N34" s="105"/>
      <c r="O34" s="105"/>
      <c r="P34" s="48"/>
      <c r="Q34" s="48"/>
      <c r="R34" s="48"/>
      <c r="S34" s="48"/>
      <c r="T34" s="49"/>
      <c r="U34" s="48"/>
      <c r="V34" s="48"/>
      <c r="W34" s="15">
        <f t="shared" si="1"/>
        <v>0</v>
      </c>
      <c r="X34" s="105"/>
      <c r="Y34" s="105"/>
      <c r="Z34" s="105"/>
      <c r="AA34" s="105"/>
      <c r="AB34" s="105"/>
      <c r="AC34" s="103"/>
      <c r="AD34" s="103"/>
      <c r="AE34" s="103"/>
      <c r="AF34" s="103"/>
      <c r="AG34" s="103"/>
      <c r="AH34" s="103"/>
      <c r="AI34" s="103"/>
      <c r="AJ34" s="15">
        <f t="shared" si="2"/>
        <v>0</v>
      </c>
    </row>
    <row r="35" spans="1:37" ht="15" thickBot="1" x14ac:dyDescent="0.25">
      <c r="A35" s="94" t="s">
        <v>54</v>
      </c>
      <c r="B35" s="184" t="s">
        <v>64</v>
      </c>
      <c r="C35" s="59"/>
      <c r="D35" s="228"/>
      <c r="E35" s="15">
        <f>IFERROR(VLOOKUP($B35,[1]NUM13!$H$3:$J$144,2,FALSE),0)</f>
        <v>0</v>
      </c>
      <c r="F35" s="45">
        <f t="shared" si="9"/>
        <v>0</v>
      </c>
      <c r="G35" s="15">
        <f>IFERROR(VLOOKUP($B35,[3]NUM13!$H$3:$J$153,2,FALSE),0)</f>
        <v>0</v>
      </c>
      <c r="H35" s="57"/>
      <c r="I35" s="46"/>
      <c r="J35" s="47"/>
      <c r="K35" s="105"/>
      <c r="L35" s="105"/>
      <c r="M35" s="105"/>
      <c r="N35" s="105"/>
      <c r="O35" s="105"/>
      <c r="P35" s="48"/>
      <c r="Q35" s="48"/>
      <c r="R35" s="48"/>
      <c r="S35" s="48"/>
      <c r="T35" s="49"/>
      <c r="U35" s="48"/>
      <c r="V35" s="48"/>
      <c r="W35" s="15">
        <f t="shared" si="1"/>
        <v>0</v>
      </c>
      <c r="X35" s="105"/>
      <c r="Y35" s="105"/>
      <c r="Z35" s="105"/>
      <c r="AA35" s="105"/>
      <c r="AB35" s="105"/>
      <c r="AC35" s="103"/>
      <c r="AD35" s="103"/>
      <c r="AE35" s="103"/>
      <c r="AF35" s="103"/>
      <c r="AG35" s="103"/>
      <c r="AH35" s="103"/>
      <c r="AI35" s="103"/>
      <c r="AJ35" s="15">
        <f t="shared" si="2"/>
        <v>0</v>
      </c>
    </row>
    <row r="36" spans="1:37" ht="15" thickBot="1" x14ac:dyDescent="0.25">
      <c r="A36" s="94" t="s">
        <v>54</v>
      </c>
      <c r="B36" s="184" t="s">
        <v>346</v>
      </c>
      <c r="C36" s="59"/>
      <c r="D36" s="228"/>
      <c r="E36" s="15">
        <f>IFERROR(VLOOKUP($B36,[1]NUM13!$H$3:$J$144,2,FALSE),0)</f>
        <v>0</v>
      </c>
      <c r="F36" s="45">
        <f t="shared" si="9"/>
        <v>0</v>
      </c>
      <c r="G36" s="15">
        <f>IFERROR(VLOOKUP($B36,[3]NUM13!$H$3:$J$153,2,FALSE),0)</f>
        <v>150</v>
      </c>
      <c r="H36" s="57"/>
      <c r="I36" s="46"/>
      <c r="J36" s="47"/>
      <c r="K36" s="105"/>
      <c r="L36" s="105"/>
      <c r="M36" s="105"/>
      <c r="N36" s="105"/>
      <c r="O36" s="105"/>
      <c r="P36" s="48"/>
      <c r="Q36" s="48"/>
      <c r="R36" s="48"/>
      <c r="S36" s="48"/>
      <c r="T36" s="49"/>
      <c r="U36" s="48"/>
      <c r="V36" s="48"/>
      <c r="W36" s="15">
        <f t="shared" si="1"/>
        <v>0</v>
      </c>
      <c r="X36" s="105"/>
      <c r="Y36" s="105"/>
      <c r="Z36" s="105"/>
      <c r="AA36" s="105"/>
      <c r="AB36" s="105"/>
      <c r="AC36" s="103"/>
      <c r="AD36" s="103"/>
      <c r="AE36" s="103"/>
      <c r="AF36" s="103"/>
      <c r="AG36" s="103"/>
      <c r="AH36" s="103"/>
      <c r="AI36" s="103"/>
      <c r="AJ36" s="15">
        <f t="shared" si="2"/>
        <v>0</v>
      </c>
    </row>
    <row r="37" spans="1:37" ht="15" thickBot="1" x14ac:dyDescent="0.25">
      <c r="A37" s="351" t="s">
        <v>176</v>
      </c>
      <c r="B37" s="352"/>
      <c r="C37" s="276">
        <f>+D37/Metas!S67</f>
        <v>0.58237593627188566</v>
      </c>
      <c r="D37" s="230">
        <f>G37/AK37</f>
        <v>0.10993666373054821</v>
      </c>
      <c r="E37" s="12">
        <f t="shared" ref="E37:K37" si="10">SUM(E26:E36)</f>
        <v>3662</v>
      </c>
      <c r="F37" s="12">
        <f t="shared" si="10"/>
        <v>3662</v>
      </c>
      <c r="G37" s="12">
        <f t="shared" ref="G37" si="11">SUM(G26:G36)</f>
        <v>2621</v>
      </c>
      <c r="H37" s="12">
        <f t="shared" si="10"/>
        <v>0</v>
      </c>
      <c r="I37" s="12">
        <f t="shared" si="10"/>
        <v>0</v>
      </c>
      <c r="J37" s="12">
        <f t="shared" si="10"/>
        <v>0</v>
      </c>
      <c r="K37" s="12">
        <f t="shared" si="10"/>
        <v>0</v>
      </c>
      <c r="L37" s="12">
        <f t="shared" ref="L37:V37" si="12">SUM(L26:L36)</f>
        <v>0</v>
      </c>
      <c r="M37" s="12">
        <f t="shared" si="12"/>
        <v>0</v>
      </c>
      <c r="N37" s="12">
        <f t="shared" si="12"/>
        <v>0</v>
      </c>
      <c r="O37" s="12">
        <f t="shared" ref="O37" si="13">SUM(O26:O36)</f>
        <v>0</v>
      </c>
      <c r="P37" s="12">
        <f t="shared" si="12"/>
        <v>0</v>
      </c>
      <c r="Q37" s="12">
        <f t="shared" si="12"/>
        <v>0</v>
      </c>
      <c r="R37" s="12">
        <f t="shared" si="12"/>
        <v>0</v>
      </c>
      <c r="S37" s="12">
        <f t="shared" si="12"/>
        <v>0</v>
      </c>
      <c r="T37" s="12">
        <f t="shared" si="12"/>
        <v>0</v>
      </c>
      <c r="U37" s="12">
        <f t="shared" si="12"/>
        <v>0</v>
      </c>
      <c r="V37" s="12">
        <f t="shared" si="12"/>
        <v>0</v>
      </c>
      <c r="W37" s="12">
        <f>SUM(W26:W36)</f>
        <v>0</v>
      </c>
      <c r="X37" s="12">
        <f t="shared" ref="X37" si="14">SUM(X26:X36)</f>
        <v>0</v>
      </c>
      <c r="Y37" s="12">
        <f t="shared" ref="Y37" si="15">SUM(Y26:Y36)</f>
        <v>0</v>
      </c>
      <c r="Z37" s="12">
        <f t="shared" ref="Z37" si="16">SUM(Z26:Z36)</f>
        <v>0</v>
      </c>
      <c r="AA37" s="12">
        <f t="shared" ref="AA37:AB37" si="17">SUM(AA26:AA36)</f>
        <v>0</v>
      </c>
      <c r="AB37" s="12">
        <f t="shared" si="17"/>
        <v>0</v>
      </c>
      <c r="AC37" s="12">
        <f t="shared" ref="AC37" si="18">SUM(AC26:AC36)</f>
        <v>0</v>
      </c>
      <c r="AD37" s="12">
        <f t="shared" ref="AD37" si="19">SUM(AD26:AD36)</f>
        <v>0</v>
      </c>
      <c r="AE37" s="12">
        <f t="shared" ref="AE37" si="20">SUM(AE26:AE36)</f>
        <v>0</v>
      </c>
      <c r="AF37" s="12">
        <f t="shared" ref="AF37" si="21">SUM(AF26:AF36)</f>
        <v>0</v>
      </c>
      <c r="AG37" s="12">
        <f t="shared" ref="AG37" si="22">SUM(AG26:AG36)</f>
        <v>0</v>
      </c>
      <c r="AH37" s="12">
        <f t="shared" ref="AH37" si="23">SUM(AH26:AH36)</f>
        <v>0</v>
      </c>
      <c r="AI37" s="12">
        <f t="shared" ref="AI37" si="24">SUM(AI26:AI36)</f>
        <v>0</v>
      </c>
      <c r="AJ37" s="12">
        <f>SUM(AJ26:AJ36)</f>
        <v>0</v>
      </c>
      <c r="AK37" s="12">
        <v>23841</v>
      </c>
    </row>
    <row r="38" spans="1:37" ht="15" thickBot="1" x14ac:dyDescent="0.25">
      <c r="A38" s="94" t="s">
        <v>75</v>
      </c>
      <c r="B38" s="184" t="s">
        <v>65</v>
      </c>
      <c r="C38" s="59"/>
      <c r="D38" s="228"/>
      <c r="E38" s="15">
        <f>IFERROR(VLOOKUP($B38,[1]NUM13!$H$3:$J$144,2,FALSE),0)</f>
        <v>46</v>
      </c>
      <c r="F38" s="45">
        <f t="shared" ref="F38:F47" si="25">+E38+(K38+L38+M38+N38)-(X38+Y38+Z38+AA38)</f>
        <v>46</v>
      </c>
      <c r="G38" s="15">
        <f>IFERROR(VLOOKUP($B38,[3]NUM13!$H$3:$J$153,2,FALSE),0)</f>
        <v>63</v>
      </c>
      <c r="H38" s="57"/>
      <c r="I38" s="46"/>
      <c r="J38" s="47"/>
      <c r="K38" s="105"/>
      <c r="L38" s="105"/>
      <c r="M38" s="105"/>
      <c r="N38" s="105"/>
      <c r="O38" s="105"/>
      <c r="P38" s="103"/>
      <c r="Q38" s="103"/>
      <c r="R38" s="103"/>
      <c r="S38" s="103"/>
      <c r="T38" s="104"/>
      <c r="U38" s="103"/>
      <c r="V38" s="48"/>
      <c r="W38" s="15">
        <f t="shared" si="1"/>
        <v>0</v>
      </c>
      <c r="X38" s="105"/>
      <c r="Y38" s="105"/>
      <c r="Z38" s="105"/>
      <c r="AA38" s="105"/>
      <c r="AB38" s="105"/>
      <c r="AC38" s="103"/>
      <c r="AD38" s="103"/>
      <c r="AE38" s="103"/>
      <c r="AF38" s="103"/>
      <c r="AG38" s="103"/>
      <c r="AH38" s="103"/>
      <c r="AI38" s="103"/>
      <c r="AJ38" s="15">
        <f t="shared" si="2"/>
        <v>0</v>
      </c>
    </row>
    <row r="39" spans="1:37" ht="15" thickBot="1" x14ac:dyDescent="0.25">
      <c r="A39" s="94" t="s">
        <v>75</v>
      </c>
      <c r="B39" s="184" t="s">
        <v>66</v>
      </c>
      <c r="C39" s="59"/>
      <c r="D39" s="228"/>
      <c r="E39" s="15">
        <f>IFERROR(VLOOKUP($B39,[1]NUM13!$H$3:$J$144,2,FALSE),0)</f>
        <v>26</v>
      </c>
      <c r="F39" s="45">
        <f t="shared" si="25"/>
        <v>26</v>
      </c>
      <c r="G39" s="15">
        <f>IFERROR(VLOOKUP($B39,[3]NUM13!$H$3:$J$153,2,FALSE),0)</f>
        <v>31</v>
      </c>
      <c r="H39" s="57"/>
      <c r="I39" s="46"/>
      <c r="J39" s="47"/>
      <c r="K39" s="105"/>
      <c r="L39" s="105"/>
      <c r="M39" s="105"/>
      <c r="N39" s="105"/>
      <c r="O39" s="105"/>
      <c r="P39" s="103"/>
      <c r="Q39" s="103"/>
      <c r="R39" s="103"/>
      <c r="S39" s="103"/>
      <c r="T39" s="104"/>
      <c r="U39" s="103"/>
      <c r="V39" s="48"/>
      <c r="W39" s="15">
        <f t="shared" si="1"/>
        <v>0</v>
      </c>
      <c r="X39" s="105"/>
      <c r="Y39" s="105"/>
      <c r="Z39" s="105"/>
      <c r="AA39" s="105"/>
      <c r="AB39" s="105"/>
      <c r="AC39" s="103"/>
      <c r="AD39" s="103"/>
      <c r="AE39" s="103"/>
      <c r="AF39" s="103"/>
      <c r="AG39" s="103"/>
      <c r="AH39" s="103"/>
      <c r="AI39" s="103"/>
      <c r="AJ39" s="15">
        <f t="shared" si="2"/>
        <v>0</v>
      </c>
    </row>
    <row r="40" spans="1:37" ht="15" thickBot="1" x14ac:dyDescent="0.25">
      <c r="A40" s="94" t="s">
        <v>75</v>
      </c>
      <c r="B40" s="184" t="s">
        <v>67</v>
      </c>
      <c r="C40" s="59"/>
      <c r="D40" s="228"/>
      <c r="E40" s="15">
        <f>IFERROR(VLOOKUP($B40,[1]NUM13!$H$3:$J$144,2,FALSE),0)</f>
        <v>47</v>
      </c>
      <c r="F40" s="45">
        <f t="shared" si="25"/>
        <v>47</v>
      </c>
      <c r="G40" s="15">
        <f>IFERROR(VLOOKUP($B40,[3]NUM13!$H$3:$J$153,2,FALSE),0)</f>
        <v>34</v>
      </c>
      <c r="H40" s="57"/>
      <c r="I40" s="46"/>
      <c r="J40" s="47"/>
      <c r="K40" s="105"/>
      <c r="L40" s="105"/>
      <c r="M40" s="105"/>
      <c r="N40" s="105"/>
      <c r="O40" s="105"/>
      <c r="P40" s="103"/>
      <c r="Q40" s="103"/>
      <c r="R40" s="103"/>
      <c r="S40" s="103"/>
      <c r="T40" s="104"/>
      <c r="U40" s="103"/>
      <c r="V40" s="48"/>
      <c r="W40" s="15">
        <f t="shared" si="1"/>
        <v>0</v>
      </c>
      <c r="X40" s="105"/>
      <c r="Y40" s="105"/>
      <c r="Z40" s="105"/>
      <c r="AA40" s="105"/>
      <c r="AB40" s="105"/>
      <c r="AC40" s="103"/>
      <c r="AD40" s="103"/>
      <c r="AE40" s="103"/>
      <c r="AF40" s="103"/>
      <c r="AG40" s="103"/>
      <c r="AH40" s="103"/>
      <c r="AI40" s="103"/>
      <c r="AJ40" s="15">
        <f t="shared" si="2"/>
        <v>0</v>
      </c>
    </row>
    <row r="41" spans="1:37" ht="15" thickBot="1" x14ac:dyDescent="0.25">
      <c r="A41" s="94" t="s">
        <v>75</v>
      </c>
      <c r="B41" s="184" t="s">
        <v>68</v>
      </c>
      <c r="C41" s="59"/>
      <c r="D41" s="228"/>
      <c r="E41" s="15">
        <f>IFERROR(VLOOKUP($B41,[1]NUM13!$H$3:$J$144,2,FALSE),0)</f>
        <v>7</v>
      </c>
      <c r="F41" s="45">
        <f t="shared" si="25"/>
        <v>7</v>
      </c>
      <c r="G41" s="15">
        <f>IFERROR(VLOOKUP($B41,[3]NUM13!$H$3:$J$153,2,FALSE),0)</f>
        <v>5</v>
      </c>
      <c r="H41" s="57"/>
      <c r="I41" s="46"/>
      <c r="J41" s="47"/>
      <c r="K41" s="105"/>
      <c r="L41" s="105"/>
      <c r="M41" s="105"/>
      <c r="N41" s="105"/>
      <c r="O41" s="105"/>
      <c r="P41" s="98"/>
      <c r="Q41" s="98"/>
      <c r="R41" s="98"/>
      <c r="S41" s="98"/>
      <c r="T41" s="104"/>
      <c r="U41" s="103"/>
      <c r="V41" s="48"/>
      <c r="W41" s="15">
        <f t="shared" si="1"/>
        <v>0</v>
      </c>
      <c r="X41" s="105"/>
      <c r="Y41" s="105"/>
      <c r="Z41" s="105"/>
      <c r="AA41" s="105"/>
      <c r="AB41" s="105"/>
      <c r="AC41" s="103"/>
      <c r="AD41" s="103"/>
      <c r="AE41" s="103"/>
      <c r="AF41" s="103"/>
      <c r="AG41" s="103"/>
      <c r="AH41" s="103"/>
      <c r="AI41" s="103"/>
      <c r="AJ41" s="15">
        <f t="shared" si="2"/>
        <v>0</v>
      </c>
    </row>
    <row r="42" spans="1:37" ht="15" thickBot="1" x14ac:dyDescent="0.25">
      <c r="A42" s="94" t="s">
        <v>75</v>
      </c>
      <c r="B42" s="184" t="s">
        <v>69</v>
      </c>
      <c r="C42" s="59"/>
      <c r="D42" s="228"/>
      <c r="E42" s="15">
        <f>IFERROR(VLOOKUP($B42,[1]NUM13!$H$3:$J$144,2,FALSE),0)</f>
        <v>43</v>
      </c>
      <c r="F42" s="45">
        <f t="shared" si="25"/>
        <v>43</v>
      </c>
      <c r="G42" s="15">
        <f>IFERROR(VLOOKUP($B42,[3]NUM13!$H$3:$J$153,2,FALSE),0)</f>
        <v>51</v>
      </c>
      <c r="H42" s="57"/>
      <c r="I42" s="46"/>
      <c r="J42" s="47"/>
      <c r="K42" s="105"/>
      <c r="L42" s="105"/>
      <c r="M42" s="105"/>
      <c r="N42" s="105"/>
      <c r="O42" s="105"/>
      <c r="P42" s="103"/>
      <c r="Q42" s="103"/>
      <c r="R42" s="103"/>
      <c r="S42" s="103"/>
      <c r="T42" s="104"/>
      <c r="U42" s="103"/>
      <c r="V42" s="48"/>
      <c r="W42" s="15">
        <f t="shared" si="1"/>
        <v>0</v>
      </c>
      <c r="X42" s="105"/>
      <c r="Y42" s="105"/>
      <c r="Z42" s="105"/>
      <c r="AA42" s="105"/>
      <c r="AB42" s="105"/>
      <c r="AC42" s="103"/>
      <c r="AD42" s="103"/>
      <c r="AE42" s="103"/>
      <c r="AF42" s="103"/>
      <c r="AG42" s="103"/>
      <c r="AH42" s="103"/>
      <c r="AI42" s="103"/>
      <c r="AJ42" s="15">
        <f t="shared" si="2"/>
        <v>0</v>
      </c>
    </row>
    <row r="43" spans="1:37" ht="15" thickBot="1" x14ac:dyDescent="0.25">
      <c r="A43" s="94" t="s">
        <v>75</v>
      </c>
      <c r="B43" s="184" t="s">
        <v>70</v>
      </c>
      <c r="C43" s="59"/>
      <c r="D43" s="228"/>
      <c r="E43" s="15">
        <f>IFERROR(VLOOKUP($B43,[1]NUM13!$H$3:$J$144,2,FALSE),0)</f>
        <v>30</v>
      </c>
      <c r="F43" s="45">
        <f t="shared" si="25"/>
        <v>30</v>
      </c>
      <c r="G43" s="15">
        <f>IFERROR(VLOOKUP($B43,[3]NUM13!$H$3:$J$153,2,FALSE),0)</f>
        <v>27</v>
      </c>
      <c r="H43" s="57"/>
      <c r="I43" s="46"/>
      <c r="J43" s="47"/>
      <c r="K43" s="105"/>
      <c r="L43" s="105"/>
      <c r="M43" s="105"/>
      <c r="N43" s="105"/>
      <c r="O43" s="105"/>
      <c r="P43" s="103"/>
      <c r="Q43" s="103"/>
      <c r="R43" s="103"/>
      <c r="S43" s="103"/>
      <c r="T43" s="104"/>
      <c r="U43" s="103"/>
      <c r="V43" s="48"/>
      <c r="W43" s="15">
        <f t="shared" si="1"/>
        <v>0</v>
      </c>
      <c r="X43" s="105"/>
      <c r="Y43" s="105"/>
      <c r="Z43" s="105"/>
      <c r="AA43" s="105"/>
      <c r="AB43" s="105"/>
      <c r="AC43" s="103"/>
      <c r="AD43" s="103"/>
      <c r="AE43" s="103"/>
      <c r="AF43" s="103"/>
      <c r="AG43" s="103"/>
      <c r="AH43" s="103"/>
      <c r="AI43" s="103"/>
      <c r="AJ43" s="15">
        <f t="shared" si="2"/>
        <v>0</v>
      </c>
    </row>
    <row r="44" spans="1:37" ht="15" thickBot="1" x14ac:dyDescent="0.25">
      <c r="A44" s="94" t="s">
        <v>75</v>
      </c>
      <c r="B44" s="184" t="s">
        <v>71</v>
      </c>
      <c r="C44" s="59"/>
      <c r="D44" s="228"/>
      <c r="E44" s="15">
        <f>IFERROR(VLOOKUP($B44,[1]NUM13!$H$3:$J$144,2,FALSE),0)</f>
        <v>30</v>
      </c>
      <c r="F44" s="45">
        <f t="shared" si="25"/>
        <v>30</v>
      </c>
      <c r="G44" s="15">
        <f>IFERROR(VLOOKUP($B44,[3]NUM13!$H$3:$J$153,2,FALSE),0)</f>
        <v>31</v>
      </c>
      <c r="H44" s="57"/>
      <c r="I44" s="46"/>
      <c r="J44" s="47"/>
      <c r="K44" s="105"/>
      <c r="L44" s="105"/>
      <c r="M44" s="105"/>
      <c r="N44" s="105"/>
      <c r="O44" s="105"/>
      <c r="P44" s="103"/>
      <c r="Q44" s="103"/>
      <c r="R44" s="103"/>
      <c r="S44" s="103"/>
      <c r="T44" s="104"/>
      <c r="U44" s="103"/>
      <c r="V44" s="48"/>
      <c r="W44" s="15">
        <f t="shared" si="1"/>
        <v>0</v>
      </c>
      <c r="X44" s="105"/>
      <c r="Y44" s="105"/>
      <c r="Z44" s="105"/>
      <c r="AA44" s="105"/>
      <c r="AB44" s="105"/>
      <c r="AC44" s="103"/>
      <c r="AD44" s="103"/>
      <c r="AE44" s="103"/>
      <c r="AF44" s="103"/>
      <c r="AG44" s="103"/>
      <c r="AH44" s="103"/>
      <c r="AI44" s="103"/>
      <c r="AJ44" s="15">
        <f t="shared" si="2"/>
        <v>0</v>
      </c>
    </row>
    <row r="45" spans="1:37" ht="15" thickBot="1" x14ac:dyDescent="0.25">
      <c r="A45" s="94" t="s">
        <v>75</v>
      </c>
      <c r="B45" s="184" t="s">
        <v>72</v>
      </c>
      <c r="C45" s="59"/>
      <c r="D45" s="228"/>
      <c r="E45" s="15">
        <f>IFERROR(VLOOKUP($B45,[1]NUM13!$H$3:$J$144,2,FALSE),0)</f>
        <v>17</v>
      </c>
      <c r="F45" s="45">
        <f t="shared" si="25"/>
        <v>17</v>
      </c>
      <c r="G45" s="15">
        <f>IFERROR(VLOOKUP($B45,[3]NUM13!$H$3:$J$153,2,FALSE),0)</f>
        <v>19</v>
      </c>
      <c r="H45" s="57"/>
      <c r="I45" s="46"/>
      <c r="J45" s="47"/>
      <c r="K45" s="105"/>
      <c r="L45" s="105"/>
      <c r="M45" s="105"/>
      <c r="N45" s="105"/>
      <c r="O45" s="105"/>
      <c r="P45" s="103"/>
      <c r="Q45" s="103"/>
      <c r="R45" s="103"/>
      <c r="S45" s="103"/>
      <c r="T45" s="104"/>
      <c r="U45" s="103"/>
      <c r="V45" s="48"/>
      <c r="W45" s="15">
        <f t="shared" si="1"/>
        <v>0</v>
      </c>
      <c r="X45" s="105"/>
      <c r="Y45" s="105"/>
      <c r="Z45" s="105"/>
      <c r="AA45" s="105"/>
      <c r="AB45" s="105"/>
      <c r="AC45" s="103"/>
      <c r="AD45" s="103"/>
      <c r="AE45" s="103"/>
      <c r="AF45" s="103"/>
      <c r="AG45" s="103"/>
      <c r="AH45" s="103"/>
      <c r="AI45" s="103"/>
      <c r="AJ45" s="15">
        <f t="shared" si="2"/>
        <v>0</v>
      </c>
    </row>
    <row r="46" spans="1:37" ht="15" thickBot="1" x14ac:dyDescent="0.25">
      <c r="A46" s="94" t="s">
        <v>75</v>
      </c>
      <c r="B46" s="184" t="s">
        <v>73</v>
      </c>
      <c r="C46" s="59"/>
      <c r="D46" s="228"/>
      <c r="E46" s="15">
        <f>IFERROR(VLOOKUP($B46,[1]NUM13!$H$3:$J$144,2,FALSE),0)</f>
        <v>59</v>
      </c>
      <c r="F46" s="45">
        <f t="shared" si="25"/>
        <v>59</v>
      </c>
      <c r="G46" s="15">
        <f>IFERROR(VLOOKUP($B46,[3]NUM13!$H$3:$J$153,2,FALSE),0)</f>
        <v>58</v>
      </c>
      <c r="H46" s="57"/>
      <c r="I46" s="46"/>
      <c r="J46" s="47"/>
      <c r="K46" s="105"/>
      <c r="L46" s="105"/>
      <c r="M46" s="105"/>
      <c r="N46" s="105"/>
      <c r="O46" s="105"/>
      <c r="P46" s="103"/>
      <c r="Q46" s="103"/>
      <c r="R46" s="103"/>
      <c r="S46" s="103"/>
      <c r="T46" s="104"/>
      <c r="U46" s="103"/>
      <c r="V46" s="48"/>
      <c r="W46" s="15">
        <f t="shared" si="1"/>
        <v>0</v>
      </c>
      <c r="X46" s="105"/>
      <c r="Y46" s="105"/>
      <c r="Z46" s="105"/>
      <c r="AA46" s="105"/>
      <c r="AB46" s="105"/>
      <c r="AC46" s="103"/>
      <c r="AD46" s="103"/>
      <c r="AE46" s="103"/>
      <c r="AF46" s="103"/>
      <c r="AG46" s="103"/>
      <c r="AH46" s="103"/>
      <c r="AI46" s="103"/>
      <c r="AJ46" s="15">
        <f t="shared" si="2"/>
        <v>0</v>
      </c>
    </row>
    <row r="47" spans="1:37" ht="15" thickBot="1" x14ac:dyDescent="0.25">
      <c r="A47" s="94" t="s">
        <v>75</v>
      </c>
      <c r="B47" s="184" t="s">
        <v>74</v>
      </c>
      <c r="C47" s="59"/>
      <c r="D47" s="228"/>
      <c r="E47" s="15">
        <f>IFERROR(VLOOKUP($B47,[1]NUM13!$H$3:$J$144,2,FALSE),0)</f>
        <v>9</v>
      </c>
      <c r="F47" s="45">
        <f t="shared" si="25"/>
        <v>9</v>
      </c>
      <c r="G47" s="15">
        <f>IFERROR(VLOOKUP($B47,[3]NUM13!$H$3:$J$153,2,FALSE),0)</f>
        <v>12</v>
      </c>
      <c r="H47" s="57"/>
      <c r="I47" s="46"/>
      <c r="J47" s="47"/>
      <c r="K47" s="105"/>
      <c r="L47" s="105"/>
      <c r="M47" s="105"/>
      <c r="N47" s="105"/>
      <c r="O47" s="105"/>
      <c r="P47" s="103"/>
      <c r="Q47" s="103"/>
      <c r="R47" s="103"/>
      <c r="S47" s="103"/>
      <c r="T47" s="104"/>
      <c r="U47" s="103"/>
      <c r="V47" s="48"/>
      <c r="W47" s="15">
        <f t="shared" si="1"/>
        <v>0</v>
      </c>
      <c r="X47" s="105"/>
      <c r="Y47" s="105"/>
      <c r="Z47" s="105"/>
      <c r="AA47" s="105"/>
      <c r="AB47" s="105"/>
      <c r="AC47" s="103"/>
      <c r="AD47" s="103"/>
      <c r="AE47" s="103"/>
      <c r="AF47" s="103"/>
      <c r="AG47" s="103"/>
      <c r="AH47" s="103"/>
      <c r="AI47" s="103"/>
      <c r="AJ47" s="15">
        <f t="shared" si="2"/>
        <v>0</v>
      </c>
    </row>
    <row r="48" spans="1:37" ht="25.5" customHeight="1" thickBot="1" x14ac:dyDescent="0.25">
      <c r="A48" s="351" t="s">
        <v>177</v>
      </c>
      <c r="B48" s="352"/>
      <c r="C48" s="276">
        <f>+D48/Metas!S76</f>
        <v>0.85035866958424533</v>
      </c>
      <c r="D48" s="230">
        <f>G48/AK48</f>
        <v>0.18216840946615301</v>
      </c>
      <c r="E48" s="12">
        <f t="shared" ref="E48:K48" si="26">SUM(E38:E47)</f>
        <v>314</v>
      </c>
      <c r="F48" s="12">
        <f>SUM(F38:F47)</f>
        <v>314</v>
      </c>
      <c r="G48" s="12">
        <f t="shared" ref="G48" si="27">SUM(G38:G47)</f>
        <v>331</v>
      </c>
      <c r="H48" s="12">
        <f t="shared" si="26"/>
        <v>0</v>
      </c>
      <c r="I48" s="12">
        <f>SUM(I38:I47)</f>
        <v>0</v>
      </c>
      <c r="J48" s="12">
        <f t="shared" si="26"/>
        <v>0</v>
      </c>
      <c r="K48" s="12">
        <f t="shared" si="26"/>
        <v>0</v>
      </c>
      <c r="L48" s="12">
        <f t="shared" ref="L48:V48" si="28">SUM(L38:L47)</f>
        <v>0</v>
      </c>
      <c r="M48" s="12">
        <f t="shared" si="28"/>
        <v>0</v>
      </c>
      <c r="N48" s="12">
        <f t="shared" si="28"/>
        <v>0</v>
      </c>
      <c r="O48" s="12">
        <f t="shared" ref="O48" si="29">SUM(O38:O47)</f>
        <v>0</v>
      </c>
      <c r="P48" s="12">
        <f t="shared" si="28"/>
        <v>0</v>
      </c>
      <c r="Q48" s="12">
        <f>SUM(Q38:Q47)</f>
        <v>0</v>
      </c>
      <c r="R48" s="12">
        <f t="shared" si="28"/>
        <v>0</v>
      </c>
      <c r="S48" s="12">
        <f t="shared" si="28"/>
        <v>0</v>
      </c>
      <c r="T48" s="12">
        <f t="shared" si="28"/>
        <v>0</v>
      </c>
      <c r="U48" s="12">
        <f t="shared" si="28"/>
        <v>0</v>
      </c>
      <c r="V48" s="12">
        <f t="shared" si="28"/>
        <v>0</v>
      </c>
      <c r="W48" s="12">
        <f t="shared" si="1"/>
        <v>0</v>
      </c>
      <c r="X48" s="12">
        <f t="shared" ref="X48:AI48" si="30">SUM(X38:X47)</f>
        <v>0</v>
      </c>
      <c r="Y48" s="12">
        <f t="shared" si="30"/>
        <v>0</v>
      </c>
      <c r="Z48" s="12">
        <f t="shared" si="30"/>
        <v>0</v>
      </c>
      <c r="AA48" s="12">
        <f t="shared" si="30"/>
        <v>0</v>
      </c>
      <c r="AB48" s="12">
        <f t="shared" ref="AB48" si="31">SUM(AB38:AB47)</f>
        <v>0</v>
      </c>
      <c r="AC48" s="12">
        <f t="shared" si="30"/>
        <v>0</v>
      </c>
      <c r="AD48" s="12">
        <f t="shared" si="30"/>
        <v>0</v>
      </c>
      <c r="AE48" s="12">
        <f t="shared" si="30"/>
        <v>0</v>
      </c>
      <c r="AF48" s="12">
        <f t="shared" si="30"/>
        <v>0</v>
      </c>
      <c r="AG48" s="12">
        <f t="shared" si="30"/>
        <v>0</v>
      </c>
      <c r="AH48" s="12">
        <f t="shared" si="30"/>
        <v>0</v>
      </c>
      <c r="AI48" s="12">
        <f t="shared" si="30"/>
        <v>0</v>
      </c>
      <c r="AJ48" s="12">
        <f t="shared" si="2"/>
        <v>0</v>
      </c>
      <c r="AK48" s="12">
        <v>1817</v>
      </c>
    </row>
    <row r="49" spans="1:37" ht="15" thickBot="1" x14ac:dyDescent="0.25">
      <c r="A49" s="185" t="s">
        <v>89</v>
      </c>
      <c r="B49" s="184" t="s">
        <v>76</v>
      </c>
      <c r="C49" s="59"/>
      <c r="D49" s="228"/>
      <c r="E49" s="15">
        <f>IFERROR(VLOOKUP($B49,[1]NUM13!$H$3:$J$144,2,FALSE),0)</f>
        <v>220</v>
      </c>
      <c r="F49" s="45">
        <f t="shared" ref="F49:F61" si="32">+E49+(K49+L49+M49+N49)-(X49+Y49+Z49+AA49)</f>
        <v>220</v>
      </c>
      <c r="G49" s="15">
        <f>IFERROR(VLOOKUP($B49,[3]NUM13!$H$3:$J$153,2,FALSE),0)</f>
        <v>115</v>
      </c>
      <c r="H49" s="57"/>
      <c r="I49" s="46"/>
      <c r="J49" s="47"/>
      <c r="K49" s="105"/>
      <c r="L49" s="105"/>
      <c r="M49" s="105"/>
      <c r="N49" s="105"/>
      <c r="O49" s="105"/>
      <c r="P49" s="103"/>
      <c r="Q49" s="103"/>
      <c r="R49" s="103"/>
      <c r="S49" s="103"/>
      <c r="T49" s="104"/>
      <c r="U49" s="103"/>
      <c r="V49" s="103"/>
      <c r="W49" s="15">
        <f t="shared" si="1"/>
        <v>0</v>
      </c>
      <c r="X49" s="105"/>
      <c r="Y49" s="105"/>
      <c r="Z49" s="105"/>
      <c r="AA49" s="105"/>
      <c r="AB49" s="105"/>
      <c r="AC49" s="103"/>
      <c r="AD49" s="103"/>
      <c r="AE49" s="103"/>
      <c r="AF49" s="103"/>
      <c r="AG49" s="103"/>
      <c r="AH49" s="103"/>
      <c r="AI49" s="103"/>
      <c r="AJ49" s="15">
        <f t="shared" si="2"/>
        <v>0</v>
      </c>
    </row>
    <row r="50" spans="1:37" ht="15" thickBot="1" x14ac:dyDescent="0.25">
      <c r="A50" s="185" t="s">
        <v>89</v>
      </c>
      <c r="B50" s="184" t="s">
        <v>77</v>
      </c>
      <c r="C50" s="59"/>
      <c r="D50" s="228"/>
      <c r="E50" s="15">
        <f>IFERROR(VLOOKUP($B50,[1]NUM13!$H$3:$J$144,2,FALSE),0)</f>
        <v>15</v>
      </c>
      <c r="F50" s="45">
        <f t="shared" si="32"/>
        <v>15</v>
      </c>
      <c r="G50" s="15">
        <f>IFERROR(VLOOKUP($B50,[3]NUM13!$H$3:$J$153,2,FALSE),0)</f>
        <v>15</v>
      </c>
      <c r="H50" s="57"/>
      <c r="I50" s="46"/>
      <c r="J50" s="47"/>
      <c r="K50" s="105"/>
      <c r="L50" s="105"/>
      <c r="M50" s="105"/>
      <c r="N50" s="105"/>
      <c r="O50" s="105"/>
      <c r="P50" s="103"/>
      <c r="Q50" s="103"/>
      <c r="R50" s="103"/>
      <c r="S50" s="103"/>
      <c r="T50" s="104"/>
      <c r="U50" s="103"/>
      <c r="V50" s="103"/>
      <c r="W50" s="15">
        <f t="shared" si="1"/>
        <v>0</v>
      </c>
      <c r="X50" s="105"/>
      <c r="Y50" s="105"/>
      <c r="Z50" s="105"/>
      <c r="AA50" s="105"/>
      <c r="AB50" s="105"/>
      <c r="AC50" s="103"/>
      <c r="AD50" s="103"/>
      <c r="AE50" s="103"/>
      <c r="AF50" s="103"/>
      <c r="AG50" s="103"/>
      <c r="AH50" s="103"/>
      <c r="AI50" s="103"/>
      <c r="AJ50" s="15">
        <f t="shared" si="2"/>
        <v>0</v>
      </c>
    </row>
    <row r="51" spans="1:37" ht="15" thickBot="1" x14ac:dyDescent="0.25">
      <c r="A51" s="185" t="s">
        <v>89</v>
      </c>
      <c r="B51" s="184" t="s">
        <v>78</v>
      </c>
      <c r="C51" s="59"/>
      <c r="D51" s="228"/>
      <c r="E51" s="15">
        <f>IFERROR(VLOOKUP($B51,[1]NUM13!$H$3:$J$144,2,FALSE),0)</f>
        <v>10</v>
      </c>
      <c r="F51" s="45">
        <f t="shared" si="32"/>
        <v>10</v>
      </c>
      <c r="G51" s="15">
        <f>IFERROR(VLOOKUP($B51,[3]NUM13!$H$3:$J$153,2,FALSE),0)</f>
        <v>11</v>
      </c>
      <c r="H51" s="57"/>
      <c r="I51" s="46"/>
      <c r="J51" s="47"/>
      <c r="K51" s="105"/>
      <c r="L51" s="105"/>
      <c r="M51" s="105"/>
      <c r="N51" s="105"/>
      <c r="O51" s="105"/>
      <c r="P51" s="103"/>
      <c r="Q51" s="103"/>
      <c r="R51" s="103"/>
      <c r="S51" s="103"/>
      <c r="T51" s="104"/>
      <c r="U51" s="103"/>
      <c r="V51" s="103"/>
      <c r="W51" s="15">
        <f t="shared" si="1"/>
        <v>0</v>
      </c>
      <c r="X51" s="105"/>
      <c r="Y51" s="105"/>
      <c r="Z51" s="105"/>
      <c r="AA51" s="105"/>
      <c r="AB51" s="105"/>
      <c r="AC51" s="103"/>
      <c r="AD51" s="103"/>
      <c r="AE51" s="103"/>
      <c r="AF51" s="103"/>
      <c r="AG51" s="103"/>
      <c r="AH51" s="103"/>
      <c r="AI51" s="103"/>
      <c r="AJ51" s="15">
        <f t="shared" si="2"/>
        <v>0</v>
      </c>
    </row>
    <row r="52" spans="1:37" ht="15" thickBot="1" x14ac:dyDescent="0.25">
      <c r="A52" s="185" t="s">
        <v>89</v>
      </c>
      <c r="B52" s="184" t="s">
        <v>79</v>
      </c>
      <c r="C52" s="59"/>
      <c r="D52" s="228"/>
      <c r="E52" s="15">
        <f>IFERROR(VLOOKUP($B52,[1]NUM13!$H$3:$J$144,2,FALSE),0)</f>
        <v>3</v>
      </c>
      <c r="F52" s="45">
        <f t="shared" si="32"/>
        <v>3</v>
      </c>
      <c r="G52" s="15">
        <f>IFERROR(VLOOKUP($B52,[3]NUM13!$H$3:$J$153,2,FALSE),0)</f>
        <v>3</v>
      </c>
      <c r="H52" s="57"/>
      <c r="I52" s="46"/>
      <c r="J52" s="47"/>
      <c r="K52" s="105"/>
      <c r="L52" s="105"/>
      <c r="M52" s="105"/>
      <c r="N52" s="105"/>
      <c r="O52" s="105"/>
      <c r="P52" s="103"/>
      <c r="Q52" s="103"/>
      <c r="R52" s="103"/>
      <c r="S52" s="103"/>
      <c r="T52" s="104"/>
      <c r="U52" s="103"/>
      <c r="V52" s="103"/>
      <c r="W52" s="15">
        <f t="shared" si="1"/>
        <v>0</v>
      </c>
      <c r="X52" s="105"/>
      <c r="Y52" s="105"/>
      <c r="Z52" s="105"/>
      <c r="AA52" s="105"/>
      <c r="AB52" s="105"/>
      <c r="AC52" s="98"/>
      <c r="AD52" s="98"/>
      <c r="AE52" s="98"/>
      <c r="AF52" s="98"/>
      <c r="AG52" s="103"/>
      <c r="AH52" s="103"/>
      <c r="AI52" s="103"/>
      <c r="AJ52" s="15">
        <f t="shared" si="2"/>
        <v>0</v>
      </c>
    </row>
    <row r="53" spans="1:37" ht="15" thickBot="1" x14ac:dyDescent="0.25">
      <c r="A53" s="185" t="s">
        <v>89</v>
      </c>
      <c r="B53" s="184" t="s">
        <v>80</v>
      </c>
      <c r="C53" s="59"/>
      <c r="D53" s="228"/>
      <c r="E53" s="15">
        <f>IFERROR(VLOOKUP($B53,[1]NUM13!$H$3:$J$144,2,FALSE),0)</f>
        <v>5</v>
      </c>
      <c r="F53" s="45">
        <f t="shared" si="32"/>
        <v>5</v>
      </c>
      <c r="G53" s="15">
        <f>IFERROR(VLOOKUP($B53,[3]NUM13!$H$3:$J$153,2,FALSE),0)</f>
        <v>5</v>
      </c>
      <c r="H53" s="57"/>
      <c r="I53" s="46"/>
      <c r="J53" s="47"/>
      <c r="K53" s="105"/>
      <c r="L53" s="105"/>
      <c r="M53" s="105"/>
      <c r="N53" s="105"/>
      <c r="O53" s="105"/>
      <c r="P53" s="103"/>
      <c r="Q53" s="103"/>
      <c r="R53" s="103"/>
      <c r="S53" s="103"/>
      <c r="T53" s="104"/>
      <c r="U53" s="103"/>
      <c r="V53" s="103"/>
      <c r="W53" s="15">
        <f t="shared" si="1"/>
        <v>0</v>
      </c>
      <c r="X53" s="105"/>
      <c r="Y53" s="105"/>
      <c r="Z53" s="105"/>
      <c r="AA53" s="105"/>
      <c r="AB53" s="105"/>
      <c r="AC53" s="103"/>
      <c r="AD53" s="103"/>
      <c r="AE53" s="103"/>
      <c r="AF53" s="103"/>
      <c r="AG53" s="103"/>
      <c r="AH53" s="103"/>
      <c r="AI53" s="103"/>
      <c r="AJ53" s="15">
        <f t="shared" si="2"/>
        <v>0</v>
      </c>
    </row>
    <row r="54" spans="1:37" ht="15" thickBot="1" x14ac:dyDescent="0.25">
      <c r="A54" s="185" t="s">
        <v>89</v>
      </c>
      <c r="B54" s="184" t="s">
        <v>81</v>
      </c>
      <c r="C54" s="59"/>
      <c r="D54" s="228"/>
      <c r="E54" s="15">
        <f>IFERROR(VLOOKUP($B54,[1]NUM13!$H$3:$J$144,2,FALSE),0)</f>
        <v>11</v>
      </c>
      <c r="F54" s="45">
        <f t="shared" si="32"/>
        <v>11</v>
      </c>
      <c r="G54" s="15">
        <f>IFERROR(VLOOKUP($B54,[3]NUM13!$H$3:$J$153,2,FALSE),0)</f>
        <v>12</v>
      </c>
      <c r="H54" s="57"/>
      <c r="I54" s="46"/>
      <c r="J54" s="47"/>
      <c r="K54" s="105"/>
      <c r="L54" s="105"/>
      <c r="M54" s="105"/>
      <c r="N54" s="105"/>
      <c r="O54" s="105"/>
      <c r="P54" s="103"/>
      <c r="Q54" s="103"/>
      <c r="R54" s="103"/>
      <c r="S54" s="103"/>
      <c r="T54" s="104"/>
      <c r="U54" s="103"/>
      <c r="V54" s="103"/>
      <c r="W54" s="15">
        <f t="shared" si="1"/>
        <v>0</v>
      </c>
      <c r="X54" s="105"/>
      <c r="Y54" s="105"/>
      <c r="Z54" s="105"/>
      <c r="AA54" s="105"/>
      <c r="AB54" s="105"/>
      <c r="AC54" s="103"/>
      <c r="AD54" s="103"/>
      <c r="AE54" s="103"/>
      <c r="AF54" s="103"/>
      <c r="AG54" s="103"/>
      <c r="AH54" s="103"/>
      <c r="AI54" s="103"/>
      <c r="AJ54" s="15">
        <f t="shared" si="2"/>
        <v>0</v>
      </c>
    </row>
    <row r="55" spans="1:37" ht="15" thickBot="1" x14ac:dyDescent="0.25">
      <c r="A55" s="185" t="s">
        <v>89</v>
      </c>
      <c r="B55" s="184" t="s">
        <v>82</v>
      </c>
      <c r="C55" s="59"/>
      <c r="D55" s="228"/>
      <c r="E55" s="15">
        <f>IFERROR(VLOOKUP($B55,[1]NUM13!$H$3:$J$144,2,FALSE),0)</f>
        <v>7</v>
      </c>
      <c r="F55" s="45">
        <f t="shared" si="32"/>
        <v>7</v>
      </c>
      <c r="G55" s="15">
        <f>IFERROR(VLOOKUP($B55,[3]NUM13!$H$3:$J$153,2,FALSE),0)</f>
        <v>6</v>
      </c>
      <c r="H55" s="57"/>
      <c r="I55" s="46"/>
      <c r="J55" s="47"/>
      <c r="K55" s="105"/>
      <c r="L55" s="105"/>
      <c r="M55" s="105"/>
      <c r="N55" s="105"/>
      <c r="O55" s="105"/>
      <c r="P55" s="103"/>
      <c r="Q55" s="103"/>
      <c r="R55" s="103"/>
      <c r="S55" s="103"/>
      <c r="T55" s="104"/>
      <c r="U55" s="103"/>
      <c r="V55" s="103"/>
      <c r="W55" s="15">
        <f t="shared" si="1"/>
        <v>0</v>
      </c>
      <c r="X55" s="105"/>
      <c r="Y55" s="105"/>
      <c r="Z55" s="105"/>
      <c r="AA55" s="105"/>
      <c r="AB55" s="105"/>
      <c r="AC55" s="103"/>
      <c r="AD55" s="103"/>
      <c r="AE55" s="103"/>
      <c r="AF55" s="103"/>
      <c r="AG55" s="103"/>
      <c r="AH55" s="103"/>
      <c r="AI55" s="103"/>
      <c r="AJ55" s="15">
        <f t="shared" si="2"/>
        <v>0</v>
      </c>
    </row>
    <row r="56" spans="1:37" ht="15" thickBot="1" x14ac:dyDescent="0.25">
      <c r="A56" s="185" t="s">
        <v>89</v>
      </c>
      <c r="B56" s="184" t="s">
        <v>83</v>
      </c>
      <c r="C56" s="59"/>
      <c r="D56" s="228"/>
      <c r="E56" s="15">
        <f>IFERROR(VLOOKUP($B56,[1]NUM13!$H$3:$J$144,2,FALSE),0)</f>
        <v>8</v>
      </c>
      <c r="F56" s="45">
        <f t="shared" si="32"/>
        <v>8</v>
      </c>
      <c r="G56" s="15">
        <f>IFERROR(VLOOKUP($B56,[3]NUM13!$H$3:$J$153,2,FALSE),0)</f>
        <v>8</v>
      </c>
      <c r="H56" s="57"/>
      <c r="I56" s="46"/>
      <c r="J56" s="47"/>
      <c r="K56" s="105"/>
      <c r="L56" s="105"/>
      <c r="M56" s="105"/>
      <c r="N56" s="105"/>
      <c r="O56" s="105"/>
      <c r="P56" s="103"/>
      <c r="Q56" s="103"/>
      <c r="R56" s="103"/>
      <c r="S56" s="103"/>
      <c r="T56" s="104"/>
      <c r="U56" s="103"/>
      <c r="V56" s="103"/>
      <c r="W56" s="15">
        <f t="shared" si="1"/>
        <v>0</v>
      </c>
      <c r="X56" s="105"/>
      <c r="Y56" s="105"/>
      <c r="Z56" s="105"/>
      <c r="AA56" s="105"/>
      <c r="AB56" s="105"/>
      <c r="AC56" s="103"/>
      <c r="AD56" s="103"/>
      <c r="AE56" s="103"/>
      <c r="AF56" s="103"/>
      <c r="AG56" s="103"/>
      <c r="AH56" s="103"/>
      <c r="AI56" s="103"/>
      <c r="AJ56" s="15">
        <f t="shared" si="2"/>
        <v>0</v>
      </c>
    </row>
    <row r="57" spans="1:37" ht="15" thickBot="1" x14ac:dyDescent="0.25">
      <c r="A57" s="185" t="s">
        <v>89</v>
      </c>
      <c r="B57" s="184" t="s">
        <v>84</v>
      </c>
      <c r="C57" s="59"/>
      <c r="D57" s="228"/>
      <c r="E57" s="15">
        <f>IFERROR(VLOOKUP($B57,[1]NUM13!$H$3:$J$144,2,FALSE),0)</f>
        <v>16</v>
      </c>
      <c r="F57" s="45">
        <f t="shared" si="32"/>
        <v>16</v>
      </c>
      <c r="G57" s="15">
        <f>IFERROR(VLOOKUP($B57,[3]NUM13!$H$3:$J$153,2,FALSE),0)</f>
        <v>17</v>
      </c>
      <c r="H57" s="57"/>
      <c r="I57" s="46"/>
      <c r="J57" s="47"/>
      <c r="K57" s="105"/>
      <c r="L57" s="105"/>
      <c r="M57" s="105"/>
      <c r="N57" s="105"/>
      <c r="O57" s="105"/>
      <c r="P57" s="103"/>
      <c r="Q57" s="103"/>
      <c r="R57" s="103"/>
      <c r="S57" s="103"/>
      <c r="T57" s="104"/>
      <c r="U57" s="103"/>
      <c r="V57" s="103"/>
      <c r="W57" s="15">
        <f t="shared" si="1"/>
        <v>0</v>
      </c>
      <c r="X57" s="105"/>
      <c r="Y57" s="105"/>
      <c r="Z57" s="105"/>
      <c r="AA57" s="105"/>
      <c r="AB57" s="105"/>
      <c r="AC57" s="98"/>
      <c r="AD57" s="98"/>
      <c r="AE57" s="98"/>
      <c r="AF57" s="98"/>
      <c r="AG57" s="103"/>
      <c r="AH57" s="103"/>
      <c r="AI57" s="103"/>
      <c r="AJ57" s="15">
        <f t="shared" si="2"/>
        <v>0</v>
      </c>
    </row>
    <row r="58" spans="1:37" ht="15" thickBot="1" x14ac:dyDescent="0.25">
      <c r="A58" s="185" t="s">
        <v>89</v>
      </c>
      <c r="B58" s="184" t="s">
        <v>85</v>
      </c>
      <c r="C58" s="59"/>
      <c r="D58" s="228"/>
      <c r="E58" s="15">
        <f>IFERROR(VLOOKUP($B58,[1]NUM13!$H$3:$J$144,2,FALSE),0)</f>
        <v>5</v>
      </c>
      <c r="F58" s="45">
        <f t="shared" si="32"/>
        <v>5</v>
      </c>
      <c r="G58" s="15">
        <f>IFERROR(VLOOKUP($B58,[3]NUM13!$H$3:$J$153,2,FALSE),0)</f>
        <v>4</v>
      </c>
      <c r="H58" s="57"/>
      <c r="I58" s="46"/>
      <c r="J58" s="47"/>
      <c r="K58" s="105"/>
      <c r="L58" s="105"/>
      <c r="M58" s="105"/>
      <c r="N58" s="105"/>
      <c r="O58" s="105"/>
      <c r="P58" s="103"/>
      <c r="Q58" s="103"/>
      <c r="R58" s="103"/>
      <c r="S58" s="103"/>
      <c r="T58" s="104"/>
      <c r="U58" s="103"/>
      <c r="V58" s="103"/>
      <c r="W58" s="15">
        <f t="shared" si="1"/>
        <v>0</v>
      </c>
      <c r="X58" s="105"/>
      <c r="Y58" s="105"/>
      <c r="Z58" s="105"/>
      <c r="AA58" s="105"/>
      <c r="AB58" s="105"/>
      <c r="AC58" s="98"/>
      <c r="AD58" s="98"/>
      <c r="AE58" s="98"/>
      <c r="AF58" s="98"/>
      <c r="AG58" s="103"/>
      <c r="AH58" s="103"/>
      <c r="AI58" s="103"/>
      <c r="AJ58" s="15">
        <f t="shared" si="2"/>
        <v>0</v>
      </c>
    </row>
    <row r="59" spans="1:37" ht="15" thickBot="1" x14ac:dyDescent="0.25">
      <c r="A59" s="185" t="s">
        <v>89</v>
      </c>
      <c r="B59" s="184" t="s">
        <v>86</v>
      </c>
      <c r="C59" s="59"/>
      <c r="D59" s="228"/>
      <c r="E59" s="15">
        <f>IFERROR(VLOOKUP($B59,[1]NUM13!$H$3:$J$144,2,FALSE),0)</f>
        <v>44</v>
      </c>
      <c r="F59" s="45">
        <f t="shared" si="32"/>
        <v>44</v>
      </c>
      <c r="G59" s="15">
        <f>IFERROR(VLOOKUP($B59,[3]NUM13!$H$3:$J$153,2,FALSE),0)</f>
        <v>46</v>
      </c>
      <c r="H59" s="57"/>
      <c r="I59" s="46"/>
      <c r="J59" s="47"/>
      <c r="K59" s="105"/>
      <c r="L59" s="105"/>
      <c r="M59" s="105"/>
      <c r="N59" s="105"/>
      <c r="O59" s="105"/>
      <c r="P59" s="103"/>
      <c r="Q59" s="103"/>
      <c r="R59" s="103"/>
      <c r="S59" s="103"/>
      <c r="T59" s="104"/>
      <c r="U59" s="103"/>
      <c r="V59" s="103"/>
      <c r="W59" s="15">
        <f t="shared" si="1"/>
        <v>0</v>
      </c>
      <c r="X59" s="105"/>
      <c r="Y59" s="105"/>
      <c r="Z59" s="105"/>
      <c r="AA59" s="105"/>
      <c r="AB59" s="105"/>
      <c r="AC59" s="98"/>
      <c r="AD59" s="98"/>
      <c r="AE59" s="98"/>
      <c r="AF59" s="98"/>
      <c r="AG59" s="103"/>
      <c r="AH59" s="103"/>
      <c r="AI59" s="103"/>
      <c r="AJ59" s="15">
        <f t="shared" si="2"/>
        <v>0</v>
      </c>
    </row>
    <row r="60" spans="1:37" ht="15" thickBot="1" x14ac:dyDescent="0.25">
      <c r="A60" s="185" t="s">
        <v>89</v>
      </c>
      <c r="B60" s="184" t="s">
        <v>87</v>
      </c>
      <c r="C60" s="59"/>
      <c r="D60" s="228"/>
      <c r="E60" s="15">
        <f>IFERROR(VLOOKUP($B60,[1]NUM13!$H$3:$J$144,2,FALSE),0)</f>
        <v>1</v>
      </c>
      <c r="F60" s="45">
        <f t="shared" si="32"/>
        <v>1</v>
      </c>
      <c r="G60" s="15">
        <f>IFERROR(VLOOKUP($B60,[3]NUM13!$H$3:$J$153,2,FALSE),0)</f>
        <v>1</v>
      </c>
      <c r="H60" s="57"/>
      <c r="I60" s="46"/>
      <c r="J60" s="47"/>
      <c r="K60" s="105"/>
      <c r="L60" s="105"/>
      <c r="M60" s="105"/>
      <c r="N60" s="105"/>
      <c r="O60" s="105"/>
      <c r="P60" s="98"/>
      <c r="Q60" s="98"/>
      <c r="R60" s="98"/>
      <c r="S60" s="98"/>
      <c r="T60" s="98"/>
      <c r="U60" s="98"/>
      <c r="V60" s="98"/>
      <c r="W60" s="15">
        <f t="shared" si="1"/>
        <v>0</v>
      </c>
      <c r="X60" s="105"/>
      <c r="Y60" s="105"/>
      <c r="Z60" s="105"/>
      <c r="AA60" s="105"/>
      <c r="AB60" s="105"/>
      <c r="AC60" s="103"/>
      <c r="AD60" s="103"/>
      <c r="AE60" s="103"/>
      <c r="AF60" s="103"/>
      <c r="AG60" s="103"/>
      <c r="AH60" s="103"/>
      <c r="AI60" s="103"/>
      <c r="AJ60" s="15">
        <f t="shared" si="2"/>
        <v>0</v>
      </c>
    </row>
    <row r="61" spans="1:37" ht="15" thickBot="1" x14ac:dyDescent="0.25">
      <c r="A61" s="185" t="s">
        <v>89</v>
      </c>
      <c r="B61" s="184" t="s">
        <v>88</v>
      </c>
      <c r="C61" s="59"/>
      <c r="D61" s="228"/>
      <c r="E61" s="15">
        <f>IFERROR(VLOOKUP($B61,[1]NUM13!$H$3:$J$144,2,FALSE),0)</f>
        <v>4</v>
      </c>
      <c r="F61" s="45">
        <f t="shared" si="32"/>
        <v>4</v>
      </c>
      <c r="G61" s="15">
        <f>IFERROR(VLOOKUP($B61,[3]NUM13!$H$3:$J$153,2,FALSE),0)</f>
        <v>4</v>
      </c>
      <c r="H61" s="57"/>
      <c r="I61" s="46"/>
      <c r="J61" s="47"/>
      <c r="K61" s="105"/>
      <c r="L61" s="105"/>
      <c r="M61" s="105"/>
      <c r="N61" s="105"/>
      <c r="O61" s="105"/>
      <c r="P61" s="103"/>
      <c r="Q61" s="103"/>
      <c r="R61" s="103"/>
      <c r="S61" s="103"/>
      <c r="T61" s="104"/>
      <c r="U61" s="103"/>
      <c r="V61" s="103"/>
      <c r="W61" s="15">
        <f t="shared" si="1"/>
        <v>0</v>
      </c>
      <c r="X61" s="105"/>
      <c r="Y61" s="105"/>
      <c r="Z61" s="105"/>
      <c r="AA61" s="105"/>
      <c r="AB61" s="105"/>
      <c r="AC61" s="103"/>
      <c r="AD61" s="103"/>
      <c r="AE61" s="103"/>
      <c r="AF61" s="103"/>
      <c r="AG61" s="103"/>
      <c r="AH61" s="103"/>
      <c r="AI61" s="103"/>
      <c r="AJ61" s="15">
        <f t="shared" si="2"/>
        <v>0</v>
      </c>
    </row>
    <row r="62" spans="1:37" ht="15" thickBot="1" x14ac:dyDescent="0.25">
      <c r="A62" s="351" t="s">
        <v>178</v>
      </c>
      <c r="B62" s="352"/>
      <c r="C62" s="276">
        <f>+D62/Metas!S68</f>
        <v>0.68138298862025071</v>
      </c>
      <c r="D62" s="230">
        <f>G62/AK62</f>
        <v>0.14781567923399161</v>
      </c>
      <c r="E62" s="12">
        <f t="shared" ref="E62" si="33">SUM(E49:E61)</f>
        <v>349</v>
      </c>
      <c r="F62" s="12">
        <f>SUM(F49:F61)</f>
        <v>349</v>
      </c>
      <c r="G62" s="12">
        <f>SUM(G49:G61)</f>
        <v>247</v>
      </c>
      <c r="H62" s="12">
        <f>SUM(H49:H61)</f>
        <v>0</v>
      </c>
      <c r="I62" s="12">
        <f>SUM(I49:I61)</f>
        <v>0</v>
      </c>
      <c r="J62" s="12">
        <f>SUM(J49:J61)</f>
        <v>0</v>
      </c>
      <c r="K62" s="12">
        <f t="shared" ref="K62:V62" si="34">SUM(K49:K61)</f>
        <v>0</v>
      </c>
      <c r="L62" s="12">
        <f t="shared" si="34"/>
        <v>0</v>
      </c>
      <c r="M62" s="12">
        <f t="shared" si="34"/>
        <v>0</v>
      </c>
      <c r="N62" s="12">
        <f t="shared" si="34"/>
        <v>0</v>
      </c>
      <c r="O62" s="12">
        <f t="shared" ref="O62" si="35">SUM(O49:O61)</f>
        <v>0</v>
      </c>
      <c r="P62" s="12">
        <f t="shared" si="34"/>
        <v>0</v>
      </c>
      <c r="Q62" s="12">
        <f t="shared" si="34"/>
        <v>0</v>
      </c>
      <c r="R62" s="12">
        <f t="shared" si="34"/>
        <v>0</v>
      </c>
      <c r="S62" s="12">
        <f t="shared" si="34"/>
        <v>0</v>
      </c>
      <c r="T62" s="12">
        <f t="shared" si="34"/>
        <v>0</v>
      </c>
      <c r="U62" s="12">
        <f t="shared" si="34"/>
        <v>0</v>
      </c>
      <c r="V62" s="12">
        <f t="shared" si="34"/>
        <v>0</v>
      </c>
      <c r="W62" s="12">
        <f>SUM(W49:W61)</f>
        <v>0</v>
      </c>
      <c r="X62" s="12">
        <f t="shared" ref="X62:AI62" si="36">SUM(X49:X61)</f>
        <v>0</v>
      </c>
      <c r="Y62" s="12">
        <f t="shared" si="36"/>
        <v>0</v>
      </c>
      <c r="Z62" s="12">
        <f t="shared" si="36"/>
        <v>0</v>
      </c>
      <c r="AA62" s="12">
        <f t="shared" si="36"/>
        <v>0</v>
      </c>
      <c r="AB62" s="12">
        <f t="shared" ref="AB62" si="37">SUM(AB49:AB61)</f>
        <v>0</v>
      </c>
      <c r="AC62" s="12">
        <f t="shared" si="36"/>
        <v>0</v>
      </c>
      <c r="AD62" s="12">
        <f t="shared" si="36"/>
        <v>0</v>
      </c>
      <c r="AE62" s="12">
        <f t="shared" si="36"/>
        <v>0</v>
      </c>
      <c r="AF62" s="12">
        <f t="shared" si="36"/>
        <v>0</v>
      </c>
      <c r="AG62" s="12">
        <f t="shared" si="36"/>
        <v>0</v>
      </c>
      <c r="AH62" s="12">
        <f t="shared" si="36"/>
        <v>0</v>
      </c>
      <c r="AI62" s="12">
        <f t="shared" si="36"/>
        <v>0</v>
      </c>
      <c r="AJ62" s="12">
        <f>SUM(AJ49:AJ61)</f>
        <v>0</v>
      </c>
      <c r="AK62" s="12">
        <v>1671</v>
      </c>
    </row>
    <row r="63" spans="1:37" ht="15" thickBot="1" x14ac:dyDescent="0.25">
      <c r="A63" s="185" t="s">
        <v>100</v>
      </c>
      <c r="B63" s="184" t="s">
        <v>90</v>
      </c>
      <c r="C63" s="59"/>
      <c r="D63" s="228"/>
      <c r="E63" s="15">
        <f>IFERROR(VLOOKUP($B63,[1]NUM13!$H$3:$J$144,2,FALSE),0)</f>
        <v>91</v>
      </c>
      <c r="F63" s="45">
        <f t="shared" ref="F63:F72" si="38">+E63+(K63+L63+M63+N63)-(X63+Y63+Z63+AA63)</f>
        <v>91</v>
      </c>
      <c r="G63" s="15">
        <f>IFERROR(VLOOKUP($B63,[3]NUM13!$H$3:$J$153,2,FALSE),0)</f>
        <v>148</v>
      </c>
      <c r="H63" s="57"/>
      <c r="I63" s="46"/>
      <c r="J63" s="47"/>
      <c r="K63" s="105"/>
      <c r="L63" s="105"/>
      <c r="M63" s="105"/>
      <c r="N63" s="105"/>
      <c r="O63" s="105"/>
      <c r="P63" s="103"/>
      <c r="Q63" s="103"/>
      <c r="R63" s="103"/>
      <c r="S63" s="103"/>
      <c r="T63" s="104"/>
      <c r="U63" s="103"/>
      <c r="V63" s="103"/>
      <c r="W63" s="15">
        <f t="shared" si="1"/>
        <v>0</v>
      </c>
      <c r="X63" s="105"/>
      <c r="Y63" s="105"/>
      <c r="Z63" s="105"/>
      <c r="AA63" s="105"/>
      <c r="AB63" s="105"/>
      <c r="AC63" s="103"/>
      <c r="AD63" s="103"/>
      <c r="AE63" s="103"/>
      <c r="AF63" s="103"/>
      <c r="AG63" s="103"/>
      <c r="AH63" s="103"/>
      <c r="AI63" s="103"/>
      <c r="AJ63" s="15">
        <f t="shared" si="2"/>
        <v>0</v>
      </c>
    </row>
    <row r="64" spans="1:37" ht="15" thickBot="1" x14ac:dyDescent="0.25">
      <c r="A64" s="185" t="s">
        <v>100</v>
      </c>
      <c r="B64" s="184" t="s">
        <v>91</v>
      </c>
      <c r="C64" s="59"/>
      <c r="D64" s="228"/>
      <c r="E64" s="15">
        <f>IFERROR(VLOOKUP($B64,[1]NUM13!$H$3:$J$144,2,FALSE),0)</f>
        <v>43</v>
      </c>
      <c r="F64" s="45">
        <f t="shared" si="38"/>
        <v>43</v>
      </c>
      <c r="G64" s="15">
        <f>IFERROR(VLOOKUP($B64,[3]NUM13!$H$3:$J$153,2,FALSE),0)</f>
        <v>36</v>
      </c>
      <c r="H64" s="57"/>
      <c r="I64" s="46"/>
      <c r="J64" s="47"/>
      <c r="K64" s="105"/>
      <c r="L64" s="105"/>
      <c r="M64" s="105"/>
      <c r="N64" s="105"/>
      <c r="O64" s="105"/>
      <c r="P64" s="103"/>
      <c r="Q64" s="103"/>
      <c r="R64" s="103"/>
      <c r="S64" s="103"/>
      <c r="T64" s="104"/>
      <c r="U64" s="103"/>
      <c r="V64" s="103"/>
      <c r="W64" s="15">
        <f t="shared" si="1"/>
        <v>0</v>
      </c>
      <c r="X64" s="105"/>
      <c r="Y64" s="105"/>
      <c r="Z64" s="105"/>
      <c r="AA64" s="105"/>
      <c r="AB64" s="105"/>
      <c r="AC64" s="103"/>
      <c r="AD64" s="103"/>
      <c r="AE64" s="103"/>
      <c r="AF64" s="103"/>
      <c r="AG64" s="103"/>
      <c r="AH64" s="103"/>
      <c r="AI64" s="103"/>
      <c r="AJ64" s="15">
        <f t="shared" si="2"/>
        <v>0</v>
      </c>
    </row>
    <row r="65" spans="1:37" ht="15" thickBot="1" x14ac:dyDescent="0.25">
      <c r="A65" s="185" t="s">
        <v>100</v>
      </c>
      <c r="B65" s="184" t="s">
        <v>92</v>
      </c>
      <c r="C65" s="59"/>
      <c r="D65" s="228"/>
      <c r="E65" s="15">
        <f>IFERROR(VLOOKUP($B65,[1]NUM13!$H$3:$J$144,2,FALSE),0)</f>
        <v>9</v>
      </c>
      <c r="F65" s="45">
        <f t="shared" si="38"/>
        <v>9</v>
      </c>
      <c r="G65" s="15">
        <f>IFERROR(VLOOKUP($B65,[3]NUM13!$H$3:$J$153,2,FALSE),0)</f>
        <v>10</v>
      </c>
      <c r="H65" s="57"/>
      <c r="I65" s="46"/>
      <c r="J65" s="47"/>
      <c r="K65" s="105"/>
      <c r="L65" s="105"/>
      <c r="M65" s="105"/>
      <c r="N65" s="105"/>
      <c r="O65" s="105"/>
      <c r="P65" s="103"/>
      <c r="Q65" s="103"/>
      <c r="R65" s="103"/>
      <c r="S65" s="103"/>
      <c r="T65" s="104"/>
      <c r="U65" s="103"/>
      <c r="V65" s="103"/>
      <c r="W65" s="15">
        <f t="shared" si="1"/>
        <v>0</v>
      </c>
      <c r="X65" s="105"/>
      <c r="Y65" s="105"/>
      <c r="Z65" s="105"/>
      <c r="AA65" s="105"/>
      <c r="AB65" s="105"/>
      <c r="AC65" s="103"/>
      <c r="AD65" s="103"/>
      <c r="AE65" s="103"/>
      <c r="AF65" s="103"/>
      <c r="AG65" s="103"/>
      <c r="AH65" s="103"/>
      <c r="AI65" s="103"/>
      <c r="AJ65" s="15">
        <f t="shared" si="2"/>
        <v>0</v>
      </c>
    </row>
    <row r="66" spans="1:37" ht="15" thickBot="1" x14ac:dyDescent="0.25">
      <c r="A66" s="185" t="s">
        <v>100</v>
      </c>
      <c r="B66" s="184" t="s">
        <v>93</v>
      </c>
      <c r="C66" s="59"/>
      <c r="D66" s="228"/>
      <c r="E66" s="15">
        <f>IFERROR(VLOOKUP($B66,[1]NUM13!$H$3:$J$144,2,FALSE),0)</f>
        <v>8</v>
      </c>
      <c r="F66" s="45">
        <f t="shared" si="38"/>
        <v>8</v>
      </c>
      <c r="G66" s="15">
        <f>IFERROR(VLOOKUP($B66,[3]NUM13!$H$3:$J$153,2,FALSE),0)</f>
        <v>5</v>
      </c>
      <c r="H66" s="57"/>
      <c r="I66" s="46"/>
      <c r="J66" s="47"/>
      <c r="K66" s="105"/>
      <c r="L66" s="105"/>
      <c r="M66" s="105"/>
      <c r="N66" s="105"/>
      <c r="O66" s="105"/>
      <c r="P66" s="103"/>
      <c r="Q66" s="103"/>
      <c r="R66" s="103"/>
      <c r="S66" s="103"/>
      <c r="T66" s="104"/>
      <c r="U66" s="103"/>
      <c r="V66" s="103"/>
      <c r="W66" s="15">
        <f t="shared" si="1"/>
        <v>0</v>
      </c>
      <c r="X66" s="105"/>
      <c r="Y66" s="105"/>
      <c r="Z66" s="105"/>
      <c r="AA66" s="105"/>
      <c r="AB66" s="105"/>
      <c r="AC66" s="103"/>
      <c r="AD66" s="103"/>
      <c r="AE66" s="103"/>
      <c r="AF66" s="103"/>
      <c r="AG66" s="103"/>
      <c r="AH66" s="103"/>
      <c r="AI66" s="103"/>
      <c r="AJ66" s="15">
        <f t="shared" si="2"/>
        <v>0</v>
      </c>
    </row>
    <row r="67" spans="1:37" ht="15" thickBot="1" x14ac:dyDescent="0.25">
      <c r="A67" s="185" t="s">
        <v>100</v>
      </c>
      <c r="B67" s="184" t="s">
        <v>94</v>
      </c>
      <c r="C67" s="59"/>
      <c r="D67" s="228"/>
      <c r="E67" s="15">
        <f>IFERROR(VLOOKUP($B67,[1]NUM13!$H$3:$J$144,2,FALSE),0)</f>
        <v>7</v>
      </c>
      <c r="F67" s="45">
        <f t="shared" si="38"/>
        <v>7</v>
      </c>
      <c r="G67" s="15">
        <f>IFERROR(VLOOKUP($B67,[3]NUM13!$H$3:$J$153,2,FALSE),0)</f>
        <v>7</v>
      </c>
      <c r="H67" s="57"/>
      <c r="I67" s="46"/>
      <c r="J67" s="47"/>
      <c r="K67" s="105"/>
      <c r="L67" s="105"/>
      <c r="M67" s="105"/>
      <c r="N67" s="105"/>
      <c r="O67" s="105"/>
      <c r="P67" s="98"/>
      <c r="Q67" s="98"/>
      <c r="R67" s="98"/>
      <c r="S67" s="103"/>
      <c r="T67" s="104"/>
      <c r="U67" s="103"/>
      <c r="V67" s="103"/>
      <c r="W67" s="15">
        <f t="shared" si="1"/>
        <v>0</v>
      </c>
      <c r="X67" s="105"/>
      <c r="Y67" s="105"/>
      <c r="Z67" s="105"/>
      <c r="AA67" s="105"/>
      <c r="AB67" s="105"/>
      <c r="AC67" s="98"/>
      <c r="AD67" s="98"/>
      <c r="AE67" s="103"/>
      <c r="AF67" s="103"/>
      <c r="AG67" s="103"/>
      <c r="AH67" s="103"/>
      <c r="AI67" s="103"/>
      <c r="AJ67" s="15">
        <f t="shared" si="2"/>
        <v>0</v>
      </c>
    </row>
    <row r="68" spans="1:37" ht="15" thickBot="1" x14ac:dyDescent="0.25">
      <c r="A68" s="185" t="s">
        <v>100</v>
      </c>
      <c r="B68" s="184" t="s">
        <v>95</v>
      </c>
      <c r="C68" s="59"/>
      <c r="D68" s="228"/>
      <c r="E68" s="15">
        <f>IFERROR(VLOOKUP($B68,[1]NUM13!$H$3:$J$144,2,FALSE),0)</f>
        <v>9</v>
      </c>
      <c r="F68" s="45">
        <f t="shared" si="38"/>
        <v>9</v>
      </c>
      <c r="G68" s="15">
        <f>IFERROR(VLOOKUP($B68,[3]NUM13!$H$3:$J$153,2,FALSE),0)</f>
        <v>11</v>
      </c>
      <c r="H68" s="57"/>
      <c r="I68" s="46"/>
      <c r="J68" s="47"/>
      <c r="K68" s="105"/>
      <c r="L68" s="105"/>
      <c r="M68" s="105"/>
      <c r="N68" s="105"/>
      <c r="O68" s="105"/>
      <c r="P68" s="103"/>
      <c r="Q68" s="103"/>
      <c r="R68" s="103"/>
      <c r="S68" s="103"/>
      <c r="T68" s="104"/>
      <c r="U68" s="103"/>
      <c r="V68" s="103"/>
      <c r="W68" s="15">
        <f t="shared" si="1"/>
        <v>0</v>
      </c>
      <c r="X68" s="105"/>
      <c r="Y68" s="105"/>
      <c r="Z68" s="105"/>
      <c r="AA68" s="105"/>
      <c r="AB68" s="105"/>
      <c r="AC68" s="98"/>
      <c r="AD68" s="98"/>
      <c r="AE68" s="103"/>
      <c r="AF68" s="103"/>
      <c r="AG68" s="103"/>
      <c r="AH68" s="103"/>
      <c r="AI68" s="103"/>
      <c r="AJ68" s="15">
        <f t="shared" si="2"/>
        <v>0</v>
      </c>
    </row>
    <row r="69" spans="1:37" ht="15" thickBot="1" x14ac:dyDescent="0.25">
      <c r="A69" s="185" t="s">
        <v>100</v>
      </c>
      <c r="B69" s="184" t="s">
        <v>96</v>
      </c>
      <c r="C69" s="59"/>
      <c r="D69" s="228"/>
      <c r="E69" s="15">
        <f>IFERROR(VLOOKUP($B69,[1]NUM13!$H$3:$J$144,2,FALSE),0)</f>
        <v>1</v>
      </c>
      <c r="F69" s="45">
        <f t="shared" si="38"/>
        <v>1</v>
      </c>
      <c r="G69" s="15">
        <f>IFERROR(VLOOKUP($B69,[3]NUM13!$H$3:$J$153,2,FALSE),0)</f>
        <v>2</v>
      </c>
      <c r="H69" s="57"/>
      <c r="I69" s="46"/>
      <c r="J69" s="47"/>
      <c r="K69" s="105"/>
      <c r="L69" s="105"/>
      <c r="M69" s="105"/>
      <c r="N69" s="105"/>
      <c r="O69" s="105"/>
      <c r="P69" s="98"/>
      <c r="Q69" s="98"/>
      <c r="R69" s="98"/>
      <c r="S69" s="103"/>
      <c r="T69" s="104"/>
      <c r="U69" s="103"/>
      <c r="V69" s="103"/>
      <c r="W69" s="15">
        <f t="shared" si="1"/>
        <v>0</v>
      </c>
      <c r="X69" s="105"/>
      <c r="Y69" s="105"/>
      <c r="Z69" s="105"/>
      <c r="AA69" s="105"/>
      <c r="AB69" s="105"/>
      <c r="AC69" s="103"/>
      <c r="AD69" s="103"/>
      <c r="AE69" s="103"/>
      <c r="AF69" s="103"/>
      <c r="AG69" s="103"/>
      <c r="AH69" s="103"/>
      <c r="AI69" s="103"/>
      <c r="AJ69" s="15">
        <f t="shared" si="2"/>
        <v>0</v>
      </c>
    </row>
    <row r="70" spans="1:37" ht="15" thickBot="1" x14ac:dyDescent="0.25">
      <c r="A70" s="185" t="s">
        <v>100</v>
      </c>
      <c r="B70" s="184" t="s">
        <v>97</v>
      </c>
      <c r="C70" s="59"/>
      <c r="D70" s="228"/>
      <c r="E70" s="15">
        <f>IFERROR(VLOOKUP($B70,[1]NUM13!$H$3:$J$144,2,FALSE),0)</f>
        <v>0</v>
      </c>
      <c r="F70" s="45">
        <f t="shared" si="38"/>
        <v>0</v>
      </c>
      <c r="G70" s="15">
        <f>IFERROR(VLOOKUP($B70,[3]NUM13!$H$3:$J$153,2,FALSE),0)</f>
        <v>1</v>
      </c>
      <c r="H70" s="57"/>
      <c r="I70" s="46"/>
      <c r="J70" s="47"/>
      <c r="K70" s="105"/>
      <c r="L70" s="105"/>
      <c r="M70" s="105"/>
      <c r="N70" s="105"/>
      <c r="O70" s="105"/>
      <c r="P70" s="103"/>
      <c r="Q70" s="103"/>
      <c r="R70" s="103"/>
      <c r="S70" s="103"/>
      <c r="T70" s="104"/>
      <c r="U70" s="103"/>
      <c r="V70" s="103"/>
      <c r="W70" s="15">
        <f t="shared" si="1"/>
        <v>0</v>
      </c>
      <c r="X70" s="105"/>
      <c r="Y70" s="105"/>
      <c r="Z70" s="105"/>
      <c r="AA70" s="105"/>
      <c r="AB70" s="105"/>
      <c r="AC70" s="103"/>
      <c r="AD70" s="103"/>
      <c r="AE70" s="103"/>
      <c r="AF70" s="103"/>
      <c r="AG70" s="103"/>
      <c r="AH70" s="103"/>
      <c r="AI70" s="103"/>
      <c r="AJ70" s="15">
        <f t="shared" si="2"/>
        <v>0</v>
      </c>
    </row>
    <row r="71" spans="1:37" ht="15" thickBot="1" x14ac:dyDescent="0.25">
      <c r="A71" s="185" t="s">
        <v>100</v>
      </c>
      <c r="B71" s="184" t="s">
        <v>98</v>
      </c>
      <c r="C71" s="59"/>
      <c r="D71" s="228"/>
      <c r="E71" s="15">
        <f>IFERROR(VLOOKUP($B71,[1]NUM13!$H$3:$J$144,2,FALSE),0)</f>
        <v>0</v>
      </c>
      <c r="F71" s="45">
        <f t="shared" si="38"/>
        <v>0</v>
      </c>
      <c r="G71" s="15">
        <f>IFERROR(VLOOKUP($B71,[3]NUM13!$H$3:$J$153,2,FALSE),0)</f>
        <v>0</v>
      </c>
      <c r="H71" s="57"/>
      <c r="I71" s="46"/>
      <c r="J71" s="47"/>
      <c r="K71" s="105"/>
      <c r="L71" s="105"/>
      <c r="M71" s="105"/>
      <c r="N71" s="105"/>
      <c r="O71" s="105"/>
      <c r="P71" s="98"/>
      <c r="Q71" s="98"/>
      <c r="R71" s="98"/>
      <c r="S71" s="103"/>
      <c r="T71" s="104"/>
      <c r="U71" s="103"/>
      <c r="V71" s="103"/>
      <c r="W71" s="15">
        <f t="shared" si="1"/>
        <v>0</v>
      </c>
      <c r="X71" s="105"/>
      <c r="Y71" s="105"/>
      <c r="Z71" s="105"/>
      <c r="AA71" s="105"/>
      <c r="AB71" s="105"/>
      <c r="AC71" s="103"/>
      <c r="AD71" s="103"/>
      <c r="AE71" s="103"/>
      <c r="AF71" s="103"/>
      <c r="AG71" s="103"/>
      <c r="AH71" s="103"/>
      <c r="AI71" s="103"/>
      <c r="AJ71" s="15">
        <f t="shared" si="2"/>
        <v>0</v>
      </c>
    </row>
    <row r="72" spans="1:37" ht="15" thickBot="1" x14ac:dyDescent="0.25">
      <c r="A72" s="185" t="s">
        <v>100</v>
      </c>
      <c r="B72" s="184" t="s">
        <v>99</v>
      </c>
      <c r="C72" s="59"/>
      <c r="D72" s="228"/>
      <c r="E72" s="15">
        <f>IFERROR(VLOOKUP($B72,[1]NUM13!$H$3:$J$144,2,FALSE),0)</f>
        <v>4</v>
      </c>
      <c r="F72" s="45">
        <f t="shared" si="38"/>
        <v>4</v>
      </c>
      <c r="G72" s="15">
        <f>IFERROR(VLOOKUP($B72,[3]NUM13!$H$3:$J$153,2,FALSE),0)</f>
        <v>5</v>
      </c>
      <c r="H72" s="57"/>
      <c r="I72" s="46"/>
      <c r="J72" s="47"/>
      <c r="K72" s="105"/>
      <c r="L72" s="105"/>
      <c r="M72" s="105"/>
      <c r="N72" s="105"/>
      <c r="O72" s="105"/>
      <c r="P72" s="103"/>
      <c r="Q72" s="103"/>
      <c r="R72" s="103"/>
      <c r="S72" s="103"/>
      <c r="T72" s="104"/>
      <c r="U72" s="103"/>
      <c r="V72" s="103"/>
      <c r="W72" s="15">
        <f t="shared" si="1"/>
        <v>0</v>
      </c>
      <c r="X72" s="105"/>
      <c r="Y72" s="105"/>
      <c r="Z72" s="105"/>
      <c r="AA72" s="105"/>
      <c r="AB72" s="105"/>
      <c r="AC72" s="103"/>
      <c r="AD72" s="103"/>
      <c r="AE72" s="103"/>
      <c r="AF72" s="103"/>
      <c r="AG72" s="103"/>
      <c r="AH72" s="103"/>
      <c r="AI72" s="103"/>
      <c r="AJ72" s="15">
        <f t="shared" si="2"/>
        <v>0</v>
      </c>
    </row>
    <row r="73" spans="1:37" ht="15" thickBot="1" x14ac:dyDescent="0.25">
      <c r="A73" s="351" t="s">
        <v>18</v>
      </c>
      <c r="B73" s="352"/>
      <c r="C73" s="276">
        <f>+D73/Metas!S65</f>
        <v>0.98762311239688572</v>
      </c>
      <c r="D73" s="230">
        <f>G73/AK73</f>
        <v>0.17496111975116641</v>
      </c>
      <c r="E73" s="12">
        <f>SUM(E63:E72)</f>
        <v>172</v>
      </c>
      <c r="F73" s="12">
        <f>SUM(F63:F72)</f>
        <v>172</v>
      </c>
      <c r="G73" s="12">
        <f t="shared" ref="G73" si="39">SUM(G63:G72)</f>
        <v>225</v>
      </c>
      <c r="H73" s="12">
        <f t="shared" ref="H73:J73" si="40">SUM(H63:H72)</f>
        <v>0</v>
      </c>
      <c r="I73" s="12">
        <f>SUM(I63:I72)</f>
        <v>0</v>
      </c>
      <c r="J73" s="12">
        <f t="shared" si="40"/>
        <v>0</v>
      </c>
      <c r="K73" s="12">
        <f t="shared" ref="K73:V73" si="41">SUM(K63:K72)</f>
        <v>0</v>
      </c>
      <c r="L73" s="12">
        <f t="shared" si="41"/>
        <v>0</v>
      </c>
      <c r="M73" s="12">
        <f t="shared" si="41"/>
        <v>0</v>
      </c>
      <c r="N73" s="12">
        <f t="shared" si="41"/>
        <v>0</v>
      </c>
      <c r="O73" s="12">
        <f t="shared" ref="O73" si="42">SUM(O63:O72)</f>
        <v>0</v>
      </c>
      <c r="P73" s="12">
        <f t="shared" si="41"/>
        <v>0</v>
      </c>
      <c r="Q73" s="12">
        <f t="shared" si="41"/>
        <v>0</v>
      </c>
      <c r="R73" s="12">
        <f t="shared" si="41"/>
        <v>0</v>
      </c>
      <c r="S73" s="12">
        <f t="shared" si="41"/>
        <v>0</v>
      </c>
      <c r="T73" s="12">
        <f t="shared" si="41"/>
        <v>0</v>
      </c>
      <c r="U73" s="12">
        <f t="shared" si="41"/>
        <v>0</v>
      </c>
      <c r="V73" s="12">
        <f t="shared" si="41"/>
        <v>0</v>
      </c>
      <c r="W73" s="12">
        <f t="shared" si="1"/>
        <v>0</v>
      </c>
      <c r="X73" s="12">
        <f t="shared" ref="X73:AI73" si="43">SUM(X63:X72)</f>
        <v>0</v>
      </c>
      <c r="Y73" s="12">
        <f t="shared" si="43"/>
        <v>0</v>
      </c>
      <c r="Z73" s="12">
        <f t="shared" si="43"/>
        <v>0</v>
      </c>
      <c r="AA73" s="12">
        <f t="shared" si="43"/>
        <v>0</v>
      </c>
      <c r="AB73" s="12">
        <f t="shared" ref="AB73" si="44">SUM(AB63:AB72)</f>
        <v>0</v>
      </c>
      <c r="AC73" s="12">
        <f t="shared" si="43"/>
        <v>0</v>
      </c>
      <c r="AD73" s="12">
        <f t="shared" si="43"/>
        <v>0</v>
      </c>
      <c r="AE73" s="12">
        <f t="shared" si="43"/>
        <v>0</v>
      </c>
      <c r="AF73" s="12">
        <f t="shared" si="43"/>
        <v>0</v>
      </c>
      <c r="AG73" s="12">
        <f t="shared" si="43"/>
        <v>0</v>
      </c>
      <c r="AH73" s="12">
        <f t="shared" si="43"/>
        <v>0</v>
      </c>
      <c r="AI73" s="12">
        <f t="shared" si="43"/>
        <v>0</v>
      </c>
      <c r="AJ73" s="12">
        <f t="shared" si="2"/>
        <v>0</v>
      </c>
      <c r="AK73" s="12">
        <v>1286</v>
      </c>
    </row>
    <row r="74" spans="1:37" ht="15" thickBot="1" x14ac:dyDescent="0.25">
      <c r="A74" s="94" t="s">
        <v>106</v>
      </c>
      <c r="B74" s="184" t="s">
        <v>101</v>
      </c>
      <c r="C74" s="59"/>
      <c r="D74" s="228"/>
      <c r="E74" s="15">
        <f>IFERROR(VLOOKUP($B74,[1]NUM13!$H$3:$J$144,2,FALSE),0)</f>
        <v>52</v>
      </c>
      <c r="F74" s="45">
        <f t="shared" ref="F74:F78" si="45">+E74+(K74+L74+M74+N74)-(X74+Y74+Z74+AA74)</f>
        <v>52</v>
      </c>
      <c r="G74" s="15">
        <f>IFERROR(VLOOKUP($B74,[3]NUM13!$H$3:$J$153,2,FALSE),0)</f>
        <v>41</v>
      </c>
      <c r="H74" s="57"/>
      <c r="I74" s="46"/>
      <c r="J74" s="47"/>
      <c r="K74" s="105"/>
      <c r="L74" s="105"/>
      <c r="M74" s="105"/>
      <c r="N74" s="105"/>
      <c r="O74" s="105"/>
      <c r="P74" s="103"/>
      <c r="Q74" s="103"/>
      <c r="R74" s="103"/>
      <c r="S74" s="103"/>
      <c r="T74" s="104"/>
      <c r="U74" s="103"/>
      <c r="V74" s="103"/>
      <c r="W74" s="15">
        <f t="shared" si="1"/>
        <v>0</v>
      </c>
      <c r="X74" s="105"/>
      <c r="Y74" s="105"/>
      <c r="Z74" s="105"/>
      <c r="AA74" s="105"/>
      <c r="AB74" s="105"/>
      <c r="AC74" s="103"/>
      <c r="AD74" s="103"/>
      <c r="AE74" s="103"/>
      <c r="AF74" s="103"/>
      <c r="AG74" s="103"/>
      <c r="AH74" s="103"/>
      <c r="AI74" s="103"/>
      <c r="AJ74" s="15">
        <f t="shared" si="2"/>
        <v>0</v>
      </c>
    </row>
    <row r="75" spans="1:37" ht="15" thickBot="1" x14ac:dyDescent="0.25">
      <c r="A75" s="94" t="s">
        <v>106</v>
      </c>
      <c r="B75" s="184" t="s">
        <v>102</v>
      </c>
      <c r="C75" s="59"/>
      <c r="D75" s="228"/>
      <c r="E75" s="15">
        <f>IFERROR(VLOOKUP($B75,[1]NUM13!$H$3:$J$144,2,FALSE),0)</f>
        <v>20</v>
      </c>
      <c r="F75" s="45">
        <f t="shared" si="45"/>
        <v>20</v>
      </c>
      <c r="G75" s="15">
        <f>IFERROR(VLOOKUP($B75,[3]NUM13!$H$3:$J$153,2,FALSE),0)</f>
        <v>15</v>
      </c>
      <c r="H75" s="57"/>
      <c r="I75" s="46"/>
      <c r="J75" s="47"/>
      <c r="K75" s="105"/>
      <c r="L75" s="105"/>
      <c r="M75" s="105"/>
      <c r="N75" s="105"/>
      <c r="O75" s="105"/>
      <c r="P75" s="103"/>
      <c r="Q75" s="103"/>
      <c r="R75" s="103"/>
      <c r="S75" s="103"/>
      <c r="T75" s="104"/>
      <c r="U75" s="103"/>
      <c r="V75" s="103"/>
      <c r="W75" s="15">
        <f t="shared" si="1"/>
        <v>0</v>
      </c>
      <c r="X75" s="105"/>
      <c r="Y75" s="105"/>
      <c r="Z75" s="105"/>
      <c r="AA75" s="105"/>
      <c r="AB75" s="105"/>
      <c r="AC75" s="103"/>
      <c r="AD75" s="103"/>
      <c r="AE75" s="103"/>
      <c r="AF75" s="103"/>
      <c r="AG75" s="103"/>
      <c r="AH75" s="103"/>
      <c r="AI75" s="103"/>
      <c r="AJ75" s="15">
        <f t="shared" si="2"/>
        <v>0</v>
      </c>
    </row>
    <row r="76" spans="1:37" ht="15" thickBot="1" x14ac:dyDescent="0.25">
      <c r="A76" s="94" t="s">
        <v>106</v>
      </c>
      <c r="B76" s="184" t="s">
        <v>103</v>
      </c>
      <c r="C76" s="59"/>
      <c r="D76" s="228"/>
      <c r="E76" s="15">
        <f>IFERROR(VLOOKUP($B76,[1]NUM13!$H$3:$J$144,2,FALSE),0)</f>
        <v>29</v>
      </c>
      <c r="F76" s="45">
        <f t="shared" si="45"/>
        <v>29</v>
      </c>
      <c r="G76" s="15">
        <f>IFERROR(VLOOKUP($B76,[3]NUM13!$H$3:$J$153,2,FALSE),0)</f>
        <v>22</v>
      </c>
      <c r="H76" s="57"/>
      <c r="I76" s="46"/>
      <c r="J76" s="47"/>
      <c r="K76" s="105"/>
      <c r="L76" s="105"/>
      <c r="M76" s="105"/>
      <c r="N76" s="105"/>
      <c r="O76" s="105"/>
      <c r="P76" s="103"/>
      <c r="Q76" s="103"/>
      <c r="R76" s="103"/>
      <c r="S76" s="103"/>
      <c r="T76" s="104"/>
      <c r="U76" s="103"/>
      <c r="V76" s="103"/>
      <c r="W76" s="15">
        <f t="shared" si="1"/>
        <v>0</v>
      </c>
      <c r="X76" s="105"/>
      <c r="Y76" s="105"/>
      <c r="Z76" s="105"/>
      <c r="AA76" s="105"/>
      <c r="AB76" s="105"/>
      <c r="AC76" s="103"/>
      <c r="AD76" s="103"/>
      <c r="AE76" s="103"/>
      <c r="AF76" s="103"/>
      <c r="AG76" s="103"/>
      <c r="AH76" s="103"/>
      <c r="AI76" s="103"/>
      <c r="AJ76" s="15">
        <f t="shared" si="2"/>
        <v>0</v>
      </c>
    </row>
    <row r="77" spans="1:37" ht="15" thickBot="1" x14ac:dyDescent="0.25">
      <c r="A77" s="94" t="s">
        <v>106</v>
      </c>
      <c r="B77" s="184" t="s">
        <v>104</v>
      </c>
      <c r="C77" s="59"/>
      <c r="D77" s="228"/>
      <c r="E77" s="15">
        <f>IFERROR(VLOOKUP($B77,[1]NUM13!$H$3:$J$144,2,FALSE),0)</f>
        <v>12</v>
      </c>
      <c r="F77" s="45">
        <f t="shared" si="45"/>
        <v>12</v>
      </c>
      <c r="G77" s="15">
        <f>IFERROR(VLOOKUP($B77,[3]NUM13!$H$3:$J$153,2,FALSE),0)</f>
        <v>7</v>
      </c>
      <c r="H77" s="57"/>
      <c r="I77" s="46"/>
      <c r="J77" s="47"/>
      <c r="K77" s="105"/>
      <c r="L77" s="105"/>
      <c r="M77" s="105"/>
      <c r="N77" s="105"/>
      <c r="O77" s="105"/>
      <c r="P77" s="103"/>
      <c r="Q77" s="103"/>
      <c r="R77" s="103"/>
      <c r="S77" s="103"/>
      <c r="T77" s="104"/>
      <c r="U77" s="103"/>
      <c r="V77" s="103"/>
      <c r="W77" s="15">
        <f>SUM(K77:V77)</f>
        <v>0</v>
      </c>
      <c r="X77" s="105"/>
      <c r="Y77" s="105"/>
      <c r="Z77" s="105"/>
      <c r="AA77" s="105"/>
      <c r="AB77" s="105"/>
      <c r="AC77" s="103"/>
      <c r="AD77" s="103"/>
      <c r="AE77" s="103"/>
      <c r="AF77" s="103"/>
      <c r="AG77" s="103"/>
      <c r="AH77" s="103"/>
      <c r="AI77" s="103"/>
      <c r="AJ77" s="15">
        <f t="shared" ref="AJ77:AJ141" si="46">SUM(X77:AI77)</f>
        <v>0</v>
      </c>
    </row>
    <row r="78" spans="1:37" ht="15" thickBot="1" x14ac:dyDescent="0.25">
      <c r="A78" s="94" t="s">
        <v>106</v>
      </c>
      <c r="B78" s="184" t="s">
        <v>105</v>
      </c>
      <c r="C78" s="59"/>
      <c r="D78" s="228"/>
      <c r="E78" s="15">
        <f>IFERROR(VLOOKUP($B78,[1]NUM13!$H$3:$J$144,2,FALSE),0)</f>
        <v>30</v>
      </c>
      <c r="F78" s="45">
        <f t="shared" si="45"/>
        <v>30</v>
      </c>
      <c r="G78" s="15">
        <f>IFERROR(VLOOKUP($B78,[3]NUM13!$H$3:$J$153,2,FALSE),0)</f>
        <v>17</v>
      </c>
      <c r="H78" s="57"/>
      <c r="I78" s="46"/>
      <c r="J78" s="47"/>
      <c r="K78" s="105"/>
      <c r="L78" s="105"/>
      <c r="M78" s="105"/>
      <c r="N78" s="105"/>
      <c r="O78" s="105"/>
      <c r="P78" s="103"/>
      <c r="Q78" s="103"/>
      <c r="R78" s="103"/>
      <c r="S78" s="103"/>
      <c r="T78" s="104"/>
      <c r="U78" s="103"/>
      <c r="V78" s="103"/>
      <c r="W78" s="15">
        <f>SUM(K78:V78)</f>
        <v>0</v>
      </c>
      <c r="X78" s="105"/>
      <c r="Y78" s="105"/>
      <c r="Z78" s="105"/>
      <c r="AA78" s="105"/>
      <c r="AB78" s="105"/>
      <c r="AC78" s="103"/>
      <c r="AD78" s="103"/>
      <c r="AE78" s="103"/>
      <c r="AF78" s="103"/>
      <c r="AG78" s="103"/>
      <c r="AH78" s="103"/>
      <c r="AI78" s="103"/>
      <c r="AJ78" s="15">
        <f t="shared" si="46"/>
        <v>0</v>
      </c>
    </row>
    <row r="79" spans="1:37" ht="15" thickBot="1" x14ac:dyDescent="0.25">
      <c r="A79" s="351" t="s">
        <v>179</v>
      </c>
      <c r="B79" s="352"/>
      <c r="C79" s="276">
        <f>+D79/Metas!S70</f>
        <v>0.62666045196418552</v>
      </c>
      <c r="D79" s="230">
        <f>G79/AK79</f>
        <v>0.12561576354679804</v>
      </c>
      <c r="E79" s="12">
        <f t="shared" ref="E79:K79" si="47">SUM(E74:E78)</f>
        <v>143</v>
      </c>
      <c r="F79" s="12">
        <f>SUM(F74:F78)</f>
        <v>143</v>
      </c>
      <c r="G79" s="12">
        <f t="shared" ref="G79" si="48">SUM(G74:G78)</f>
        <v>102</v>
      </c>
      <c r="H79" s="12">
        <f t="shared" si="47"/>
        <v>0</v>
      </c>
      <c r="I79" s="12">
        <f>SUM(I74:I78)</f>
        <v>0</v>
      </c>
      <c r="J79" s="12">
        <f t="shared" si="47"/>
        <v>0</v>
      </c>
      <c r="K79" s="12">
        <f t="shared" si="47"/>
        <v>0</v>
      </c>
      <c r="L79" s="12">
        <f t="shared" ref="L79:V79" si="49">SUM(L74:L78)</f>
        <v>0</v>
      </c>
      <c r="M79" s="12">
        <f t="shared" si="49"/>
        <v>0</v>
      </c>
      <c r="N79" s="12">
        <f t="shared" si="49"/>
        <v>0</v>
      </c>
      <c r="O79" s="12">
        <f t="shared" ref="O79" si="50">SUM(O74:O78)</f>
        <v>0</v>
      </c>
      <c r="P79" s="12">
        <f t="shared" si="49"/>
        <v>0</v>
      </c>
      <c r="Q79" s="12">
        <f t="shared" si="49"/>
        <v>0</v>
      </c>
      <c r="R79" s="12">
        <f t="shared" si="49"/>
        <v>0</v>
      </c>
      <c r="S79" s="12">
        <f t="shared" si="49"/>
        <v>0</v>
      </c>
      <c r="T79" s="12">
        <f t="shared" si="49"/>
        <v>0</v>
      </c>
      <c r="U79" s="12">
        <f t="shared" si="49"/>
        <v>0</v>
      </c>
      <c r="V79" s="12">
        <f t="shared" si="49"/>
        <v>0</v>
      </c>
      <c r="W79" s="12">
        <f t="shared" ref="W79:W143" si="51">SUM(K79:V79)</f>
        <v>0</v>
      </c>
      <c r="X79" s="12">
        <f t="shared" ref="X79:AI79" si="52">SUM(X74:X78)</f>
        <v>0</v>
      </c>
      <c r="Y79" s="12">
        <f t="shared" si="52"/>
        <v>0</v>
      </c>
      <c r="Z79" s="12">
        <f t="shared" si="52"/>
        <v>0</v>
      </c>
      <c r="AA79" s="12">
        <f t="shared" si="52"/>
        <v>0</v>
      </c>
      <c r="AB79" s="12">
        <f t="shared" ref="AB79" si="53">SUM(AB74:AB78)</f>
        <v>0</v>
      </c>
      <c r="AC79" s="12">
        <f t="shared" si="52"/>
        <v>0</v>
      </c>
      <c r="AD79" s="12">
        <f t="shared" si="52"/>
        <v>0</v>
      </c>
      <c r="AE79" s="12">
        <f t="shared" si="52"/>
        <v>0</v>
      </c>
      <c r="AF79" s="12">
        <f t="shared" si="52"/>
        <v>0</v>
      </c>
      <c r="AG79" s="12">
        <f t="shared" si="52"/>
        <v>0</v>
      </c>
      <c r="AH79" s="12">
        <f t="shared" si="52"/>
        <v>0</v>
      </c>
      <c r="AI79" s="12">
        <f t="shared" si="52"/>
        <v>0</v>
      </c>
      <c r="AJ79" s="12">
        <f t="shared" si="46"/>
        <v>0</v>
      </c>
      <c r="AK79" s="12">
        <v>812</v>
      </c>
    </row>
    <row r="80" spans="1:37" ht="15" thickBot="1" x14ac:dyDescent="0.25">
      <c r="A80" s="94" t="s">
        <v>117</v>
      </c>
      <c r="B80" s="184" t="s">
        <v>107</v>
      </c>
      <c r="C80" s="59"/>
      <c r="D80" s="228"/>
      <c r="E80" s="15">
        <f>IFERROR(VLOOKUP($B80,[1]NUM13!$H$3:$J$144,2,FALSE),0)</f>
        <v>176</v>
      </c>
      <c r="F80" s="45">
        <f t="shared" ref="F80:F89" si="54">+E80+(K80+L80+M80+N80)-(X80+Y80+Z80+AA80)</f>
        <v>176</v>
      </c>
      <c r="G80" s="15">
        <f>IFERROR(VLOOKUP($B80,[3]NUM13!$H$3:$J$153,2,FALSE),0)</f>
        <v>129</v>
      </c>
      <c r="H80" s="57"/>
      <c r="I80" s="46"/>
      <c r="J80" s="47"/>
      <c r="K80" s="105"/>
      <c r="L80" s="105"/>
      <c r="M80" s="105"/>
      <c r="N80" s="105"/>
      <c r="O80" s="105"/>
      <c r="P80" s="103"/>
      <c r="Q80" s="103"/>
      <c r="R80" s="103"/>
      <c r="S80" s="103"/>
      <c r="T80" s="104"/>
      <c r="U80" s="103"/>
      <c r="V80" s="103"/>
      <c r="W80" s="15">
        <f t="shared" si="51"/>
        <v>0</v>
      </c>
      <c r="X80" s="105"/>
      <c r="Y80" s="105"/>
      <c r="Z80" s="105"/>
      <c r="AA80" s="105"/>
      <c r="AB80" s="105"/>
      <c r="AC80" s="103"/>
      <c r="AD80" s="103"/>
      <c r="AE80" s="103"/>
      <c r="AF80" s="103"/>
      <c r="AG80" s="103"/>
      <c r="AH80" s="103"/>
      <c r="AI80" s="103"/>
      <c r="AJ80" s="15">
        <f t="shared" si="46"/>
        <v>0</v>
      </c>
    </row>
    <row r="81" spans="1:37" ht="15" thickBot="1" x14ac:dyDescent="0.25">
      <c r="A81" s="94" t="s">
        <v>117</v>
      </c>
      <c r="B81" s="184" t="s">
        <v>108</v>
      </c>
      <c r="C81" s="59"/>
      <c r="D81" s="228"/>
      <c r="E81" s="15">
        <f>IFERROR(VLOOKUP($B81,[1]NUM13!$H$3:$J$144,2,FALSE),0)</f>
        <v>12</v>
      </c>
      <c r="F81" s="45">
        <f t="shared" si="54"/>
        <v>12</v>
      </c>
      <c r="G81" s="15">
        <f>IFERROR(VLOOKUP($B81,[3]NUM13!$H$3:$J$153,2,FALSE),0)</f>
        <v>8</v>
      </c>
      <c r="H81" s="57"/>
      <c r="I81" s="46"/>
      <c r="J81" s="47"/>
      <c r="K81" s="105"/>
      <c r="L81" s="105"/>
      <c r="M81" s="105"/>
      <c r="N81" s="105"/>
      <c r="O81" s="105"/>
      <c r="P81" s="103"/>
      <c r="Q81" s="103"/>
      <c r="R81" s="103"/>
      <c r="S81" s="103"/>
      <c r="T81" s="104"/>
      <c r="U81" s="103"/>
      <c r="V81" s="103"/>
      <c r="W81" s="15">
        <f t="shared" si="51"/>
        <v>0</v>
      </c>
      <c r="X81" s="105"/>
      <c r="Y81" s="105"/>
      <c r="Z81" s="105"/>
      <c r="AA81" s="105"/>
      <c r="AB81" s="105"/>
      <c r="AC81" s="103"/>
      <c r="AD81" s="103"/>
      <c r="AE81" s="103"/>
      <c r="AF81" s="103"/>
      <c r="AG81" s="103"/>
      <c r="AH81" s="103"/>
      <c r="AI81" s="103"/>
      <c r="AJ81" s="15">
        <f t="shared" si="46"/>
        <v>0</v>
      </c>
    </row>
    <row r="82" spans="1:37" ht="15" thickBot="1" x14ac:dyDescent="0.25">
      <c r="A82" s="94" t="s">
        <v>117</v>
      </c>
      <c r="B82" s="184" t="s">
        <v>109</v>
      </c>
      <c r="C82" s="59"/>
      <c r="D82" s="228"/>
      <c r="E82" s="15">
        <f>IFERROR(VLOOKUP($B82,[1]NUM13!$H$3:$J$144,2,FALSE),0)</f>
        <v>11</v>
      </c>
      <c r="F82" s="45">
        <f t="shared" si="54"/>
        <v>11</v>
      </c>
      <c r="G82" s="15">
        <f>IFERROR(VLOOKUP($B82,[3]NUM13!$H$3:$J$153,2,FALSE),0)</f>
        <v>9</v>
      </c>
      <c r="H82" s="57"/>
      <c r="I82" s="46"/>
      <c r="J82" s="47"/>
      <c r="K82" s="105"/>
      <c r="L82" s="105"/>
      <c r="M82" s="105"/>
      <c r="N82" s="105"/>
      <c r="O82" s="105"/>
      <c r="P82" s="103"/>
      <c r="Q82" s="103"/>
      <c r="R82" s="103"/>
      <c r="S82" s="103"/>
      <c r="T82" s="104"/>
      <c r="U82" s="103"/>
      <c r="V82" s="103"/>
      <c r="W82" s="15">
        <f t="shared" si="51"/>
        <v>0</v>
      </c>
      <c r="X82" s="105"/>
      <c r="Y82" s="105"/>
      <c r="Z82" s="105"/>
      <c r="AA82" s="105"/>
      <c r="AB82" s="105"/>
      <c r="AC82" s="103"/>
      <c r="AD82" s="103"/>
      <c r="AE82" s="103"/>
      <c r="AF82" s="103"/>
      <c r="AG82" s="103"/>
      <c r="AH82" s="103"/>
      <c r="AI82" s="103"/>
      <c r="AJ82" s="15">
        <f t="shared" si="46"/>
        <v>0</v>
      </c>
    </row>
    <row r="83" spans="1:37" ht="15" thickBot="1" x14ac:dyDescent="0.25">
      <c r="A83" s="94" t="s">
        <v>117</v>
      </c>
      <c r="B83" s="184" t="s">
        <v>110</v>
      </c>
      <c r="C83" s="59"/>
      <c r="D83" s="228"/>
      <c r="E83" s="15">
        <f>IFERROR(VLOOKUP($B83,[1]NUM13!$H$3:$J$144,2,FALSE),0)</f>
        <v>26</v>
      </c>
      <c r="F83" s="45">
        <f t="shared" si="54"/>
        <v>26</v>
      </c>
      <c r="G83" s="15">
        <f>IFERROR(VLOOKUP($B83,[3]NUM13!$H$3:$J$153,2,FALSE),0)</f>
        <v>14</v>
      </c>
      <c r="H83" s="57"/>
      <c r="I83" s="46"/>
      <c r="J83" s="47"/>
      <c r="K83" s="105"/>
      <c r="L83" s="105"/>
      <c r="M83" s="105"/>
      <c r="N83" s="105"/>
      <c r="O83" s="105"/>
      <c r="P83" s="103"/>
      <c r="Q83" s="103"/>
      <c r="R83" s="103"/>
      <c r="S83" s="103"/>
      <c r="T83" s="104"/>
      <c r="U83" s="103"/>
      <c r="V83" s="103"/>
      <c r="W83" s="15">
        <f t="shared" si="51"/>
        <v>0</v>
      </c>
      <c r="X83" s="105"/>
      <c r="Y83" s="105"/>
      <c r="Z83" s="105"/>
      <c r="AA83" s="105"/>
      <c r="AB83" s="105"/>
      <c r="AC83" s="103"/>
      <c r="AD83" s="103"/>
      <c r="AE83" s="103"/>
      <c r="AF83" s="103"/>
      <c r="AG83" s="103"/>
      <c r="AH83" s="103"/>
      <c r="AI83" s="103"/>
      <c r="AJ83" s="15">
        <f t="shared" si="46"/>
        <v>0</v>
      </c>
    </row>
    <row r="84" spans="1:37" ht="15" thickBot="1" x14ac:dyDescent="0.25">
      <c r="A84" s="94" t="s">
        <v>117</v>
      </c>
      <c r="B84" s="184" t="s">
        <v>111</v>
      </c>
      <c r="C84" s="59"/>
      <c r="D84" s="228"/>
      <c r="E84" s="15">
        <f>IFERROR(VLOOKUP($B84,[1]NUM13!$H$3:$J$144,2,FALSE),0)</f>
        <v>21</v>
      </c>
      <c r="F84" s="45">
        <f t="shared" si="54"/>
        <v>21</v>
      </c>
      <c r="G84" s="15">
        <f>IFERROR(VLOOKUP($B84,[3]NUM13!$H$3:$J$153,2,FALSE),0)</f>
        <v>16</v>
      </c>
      <c r="H84" s="57"/>
      <c r="I84" s="46"/>
      <c r="J84" s="47"/>
      <c r="K84" s="105"/>
      <c r="L84" s="105"/>
      <c r="M84" s="105"/>
      <c r="N84" s="105"/>
      <c r="O84" s="105"/>
      <c r="P84" s="103"/>
      <c r="Q84" s="103"/>
      <c r="R84" s="103"/>
      <c r="S84" s="103"/>
      <c r="T84" s="104"/>
      <c r="U84" s="103"/>
      <c r="V84" s="103"/>
      <c r="W84" s="15">
        <f t="shared" si="51"/>
        <v>0</v>
      </c>
      <c r="X84" s="105"/>
      <c r="Y84" s="105"/>
      <c r="Z84" s="105"/>
      <c r="AA84" s="105"/>
      <c r="AB84" s="105"/>
      <c r="AC84" s="103"/>
      <c r="AD84" s="103"/>
      <c r="AE84" s="103"/>
      <c r="AF84" s="103"/>
      <c r="AG84" s="103"/>
      <c r="AH84" s="103"/>
      <c r="AI84" s="103"/>
      <c r="AJ84" s="15">
        <f t="shared" si="46"/>
        <v>0</v>
      </c>
    </row>
    <row r="85" spans="1:37" ht="15" thickBot="1" x14ac:dyDescent="0.25">
      <c r="A85" s="94" t="s">
        <v>117</v>
      </c>
      <c r="B85" s="184" t="s">
        <v>112</v>
      </c>
      <c r="C85" s="59"/>
      <c r="D85" s="228"/>
      <c r="E85" s="15">
        <f>IFERROR(VLOOKUP($B85,[1]NUM13!$H$3:$J$144,2,FALSE),0)</f>
        <v>29</v>
      </c>
      <c r="F85" s="45">
        <f t="shared" si="54"/>
        <v>29</v>
      </c>
      <c r="G85" s="15">
        <f>IFERROR(VLOOKUP($B85,[3]NUM13!$H$3:$J$153,2,FALSE),0)</f>
        <v>27</v>
      </c>
      <c r="H85" s="57"/>
      <c r="I85" s="46"/>
      <c r="J85" s="47"/>
      <c r="K85" s="105"/>
      <c r="L85" s="105"/>
      <c r="M85" s="105"/>
      <c r="N85" s="105"/>
      <c r="O85" s="105"/>
      <c r="P85" s="103"/>
      <c r="Q85" s="103"/>
      <c r="R85" s="103"/>
      <c r="S85" s="103"/>
      <c r="T85" s="104"/>
      <c r="U85" s="103"/>
      <c r="V85" s="103"/>
      <c r="W85" s="15">
        <f t="shared" si="51"/>
        <v>0</v>
      </c>
      <c r="X85" s="105"/>
      <c r="Y85" s="105"/>
      <c r="Z85" s="105"/>
      <c r="AA85" s="105"/>
      <c r="AB85" s="105"/>
      <c r="AC85" s="103"/>
      <c r="AD85" s="103"/>
      <c r="AE85" s="103"/>
      <c r="AF85" s="103"/>
      <c r="AG85" s="103"/>
      <c r="AH85" s="103"/>
      <c r="AI85" s="103"/>
      <c r="AJ85" s="15">
        <f t="shared" si="46"/>
        <v>0</v>
      </c>
    </row>
    <row r="86" spans="1:37" ht="15" thickBot="1" x14ac:dyDescent="0.25">
      <c r="A86" s="94" t="s">
        <v>117</v>
      </c>
      <c r="B86" s="184" t="s">
        <v>113</v>
      </c>
      <c r="C86" s="59"/>
      <c r="D86" s="228"/>
      <c r="E86" s="15">
        <f>IFERROR(VLOOKUP($B86,[1]NUM13!$H$3:$J$144,2,FALSE),0)</f>
        <v>20</v>
      </c>
      <c r="F86" s="45">
        <f t="shared" si="54"/>
        <v>20</v>
      </c>
      <c r="G86" s="15">
        <f>IFERROR(VLOOKUP($B86,[3]NUM13!$H$3:$J$153,2,FALSE),0)</f>
        <v>16</v>
      </c>
      <c r="H86" s="57"/>
      <c r="I86" s="46"/>
      <c r="J86" s="47"/>
      <c r="K86" s="105"/>
      <c r="L86" s="105"/>
      <c r="M86" s="105"/>
      <c r="N86" s="105"/>
      <c r="O86" s="105"/>
      <c r="P86" s="103"/>
      <c r="Q86" s="103"/>
      <c r="R86" s="103"/>
      <c r="S86" s="103"/>
      <c r="T86" s="104"/>
      <c r="U86" s="103"/>
      <c r="V86" s="103"/>
      <c r="W86" s="15">
        <f t="shared" si="51"/>
        <v>0</v>
      </c>
      <c r="X86" s="105"/>
      <c r="Y86" s="105"/>
      <c r="Z86" s="105"/>
      <c r="AA86" s="105"/>
      <c r="AB86" s="105"/>
      <c r="AC86" s="103"/>
      <c r="AD86" s="103"/>
      <c r="AE86" s="103"/>
      <c r="AF86" s="103"/>
      <c r="AG86" s="103"/>
      <c r="AH86" s="103"/>
      <c r="AI86" s="103"/>
      <c r="AJ86" s="15">
        <f t="shared" si="46"/>
        <v>0</v>
      </c>
    </row>
    <row r="87" spans="1:37" ht="15" thickBot="1" x14ac:dyDescent="0.25">
      <c r="A87" s="94" t="s">
        <v>117</v>
      </c>
      <c r="B87" s="184" t="s">
        <v>114</v>
      </c>
      <c r="C87" s="59"/>
      <c r="D87" s="228"/>
      <c r="E87" s="15">
        <f>IFERROR(VLOOKUP($B87,[1]NUM13!$H$3:$J$144,2,FALSE),0)</f>
        <v>29</v>
      </c>
      <c r="F87" s="45">
        <f t="shared" si="54"/>
        <v>29</v>
      </c>
      <c r="G87" s="15">
        <f>IFERROR(VLOOKUP($B87,[3]NUM13!$H$3:$J$153,2,FALSE),0)</f>
        <v>22</v>
      </c>
      <c r="H87" s="57"/>
      <c r="I87" s="46"/>
      <c r="J87" s="47"/>
      <c r="K87" s="105"/>
      <c r="L87" s="105"/>
      <c r="M87" s="105"/>
      <c r="N87" s="105"/>
      <c r="O87" s="105"/>
      <c r="P87" s="103"/>
      <c r="Q87" s="103"/>
      <c r="R87" s="103"/>
      <c r="S87" s="103"/>
      <c r="T87" s="104"/>
      <c r="U87" s="103"/>
      <c r="V87" s="103"/>
      <c r="W87" s="15">
        <f t="shared" si="51"/>
        <v>0</v>
      </c>
      <c r="X87" s="105"/>
      <c r="Y87" s="105"/>
      <c r="Z87" s="105"/>
      <c r="AA87" s="105"/>
      <c r="AB87" s="105"/>
      <c r="AC87" s="103"/>
      <c r="AD87" s="103"/>
      <c r="AE87" s="103"/>
      <c r="AF87" s="103"/>
      <c r="AG87" s="103"/>
      <c r="AH87" s="103"/>
      <c r="AI87" s="103"/>
      <c r="AJ87" s="15">
        <f t="shared" si="46"/>
        <v>0</v>
      </c>
    </row>
    <row r="88" spans="1:37" ht="15" thickBot="1" x14ac:dyDescent="0.25">
      <c r="A88" s="94" t="s">
        <v>117</v>
      </c>
      <c r="B88" s="184" t="s">
        <v>115</v>
      </c>
      <c r="C88" s="59"/>
      <c r="D88" s="228"/>
      <c r="E88" s="15">
        <f>IFERROR(VLOOKUP($B88,[1]NUM13!$H$3:$J$144,2,FALSE),0)</f>
        <v>17</v>
      </c>
      <c r="F88" s="45">
        <f t="shared" si="54"/>
        <v>17</v>
      </c>
      <c r="G88" s="15">
        <f>IFERROR(VLOOKUP($B88,[3]NUM13!$H$3:$J$153,2,FALSE),0)</f>
        <v>12</v>
      </c>
      <c r="H88" s="57"/>
      <c r="I88" s="46"/>
      <c r="J88" s="47"/>
      <c r="K88" s="105"/>
      <c r="L88" s="105"/>
      <c r="M88" s="105"/>
      <c r="N88" s="105"/>
      <c r="O88" s="105"/>
      <c r="P88" s="103"/>
      <c r="Q88" s="103"/>
      <c r="R88" s="103"/>
      <c r="S88" s="103"/>
      <c r="T88" s="104"/>
      <c r="U88" s="103"/>
      <c r="V88" s="103"/>
      <c r="W88" s="15">
        <f t="shared" si="51"/>
        <v>0</v>
      </c>
      <c r="X88" s="105"/>
      <c r="Y88" s="105"/>
      <c r="Z88" s="105"/>
      <c r="AA88" s="105"/>
      <c r="AB88" s="105"/>
      <c r="AC88" s="103"/>
      <c r="AD88" s="103"/>
      <c r="AE88" s="103"/>
      <c r="AF88" s="103"/>
      <c r="AG88" s="103"/>
      <c r="AH88" s="103"/>
      <c r="AI88" s="103"/>
      <c r="AJ88" s="15">
        <f t="shared" si="46"/>
        <v>0</v>
      </c>
    </row>
    <row r="89" spans="1:37" ht="15" thickBot="1" x14ac:dyDescent="0.25">
      <c r="A89" s="94" t="s">
        <v>117</v>
      </c>
      <c r="B89" s="184" t="s">
        <v>116</v>
      </c>
      <c r="C89" s="59"/>
      <c r="D89" s="228"/>
      <c r="E89" s="15">
        <f>IFERROR(VLOOKUP($B89,[1]NUM13!$H$3:$J$144,2,FALSE),0)</f>
        <v>31</v>
      </c>
      <c r="F89" s="45">
        <f t="shared" si="54"/>
        <v>31</v>
      </c>
      <c r="G89" s="15">
        <f>IFERROR(VLOOKUP($B89,[3]NUM13!$H$3:$J$153,2,FALSE),0)</f>
        <v>26</v>
      </c>
      <c r="H89" s="57"/>
      <c r="I89" s="46"/>
      <c r="J89" s="47"/>
      <c r="K89" s="105"/>
      <c r="L89" s="105"/>
      <c r="M89" s="105"/>
      <c r="N89" s="105"/>
      <c r="O89" s="105"/>
      <c r="P89" s="103"/>
      <c r="Q89" s="103"/>
      <c r="R89" s="103"/>
      <c r="S89" s="103"/>
      <c r="T89" s="104"/>
      <c r="U89" s="103"/>
      <c r="V89" s="103"/>
      <c r="W89" s="15">
        <f t="shared" si="51"/>
        <v>0</v>
      </c>
      <c r="X89" s="105"/>
      <c r="Y89" s="105"/>
      <c r="Z89" s="105"/>
      <c r="AA89" s="105"/>
      <c r="AB89" s="105"/>
      <c r="AC89" s="103"/>
      <c r="AD89" s="103"/>
      <c r="AE89" s="103"/>
      <c r="AF89" s="103"/>
      <c r="AG89" s="103"/>
      <c r="AH89" s="103"/>
      <c r="AI89" s="103"/>
      <c r="AJ89" s="15">
        <f t="shared" si="46"/>
        <v>0</v>
      </c>
    </row>
    <row r="90" spans="1:37" ht="15" thickBot="1" x14ac:dyDescent="0.25">
      <c r="A90" s="351" t="s">
        <v>180</v>
      </c>
      <c r="B90" s="352"/>
      <c r="C90" s="276">
        <f>+D90/Metas!S75</f>
        <v>0.74065324980414482</v>
      </c>
      <c r="D90" s="230">
        <f>G90/AK90</f>
        <v>0.1638285378743394</v>
      </c>
      <c r="E90" s="12">
        <f t="shared" ref="E90:K90" si="55">SUM(E80:E89)</f>
        <v>372</v>
      </c>
      <c r="F90" s="12">
        <f>SUM(F80:F89)</f>
        <v>372</v>
      </c>
      <c r="G90" s="12">
        <f t="shared" ref="G90" si="56">SUM(G80:G89)</f>
        <v>279</v>
      </c>
      <c r="H90" s="12">
        <f t="shared" si="55"/>
        <v>0</v>
      </c>
      <c r="I90" s="12">
        <f>SUM(I80:I89)</f>
        <v>0</v>
      </c>
      <c r="J90" s="12">
        <f t="shared" si="55"/>
        <v>0</v>
      </c>
      <c r="K90" s="12">
        <f t="shared" si="55"/>
        <v>0</v>
      </c>
      <c r="L90" s="12">
        <f t="shared" ref="L90:V90" si="57">SUM(L80:L89)</f>
        <v>0</v>
      </c>
      <c r="M90" s="12">
        <f t="shared" si="57"/>
        <v>0</v>
      </c>
      <c r="N90" s="12">
        <f t="shared" si="57"/>
        <v>0</v>
      </c>
      <c r="O90" s="12">
        <f t="shared" ref="O90" si="58">SUM(O80:O89)</f>
        <v>0</v>
      </c>
      <c r="P90" s="12">
        <f t="shared" si="57"/>
        <v>0</v>
      </c>
      <c r="Q90" s="12">
        <f t="shared" si="57"/>
        <v>0</v>
      </c>
      <c r="R90" s="12">
        <f t="shared" si="57"/>
        <v>0</v>
      </c>
      <c r="S90" s="12">
        <f t="shared" si="57"/>
        <v>0</v>
      </c>
      <c r="T90" s="12">
        <f t="shared" si="57"/>
        <v>0</v>
      </c>
      <c r="U90" s="12">
        <f t="shared" si="57"/>
        <v>0</v>
      </c>
      <c r="V90" s="12">
        <f t="shared" si="57"/>
        <v>0</v>
      </c>
      <c r="W90" s="12">
        <f t="shared" si="51"/>
        <v>0</v>
      </c>
      <c r="X90" s="12">
        <f t="shared" ref="X90:AI90" si="59">SUM(X80:X89)</f>
        <v>0</v>
      </c>
      <c r="Y90" s="12">
        <f t="shared" si="59"/>
        <v>0</v>
      </c>
      <c r="Z90" s="12">
        <f t="shared" si="59"/>
        <v>0</v>
      </c>
      <c r="AA90" s="12">
        <f t="shared" si="59"/>
        <v>0</v>
      </c>
      <c r="AB90" s="12">
        <f t="shared" ref="AB90" si="60">SUM(AB80:AB89)</f>
        <v>0</v>
      </c>
      <c r="AC90" s="12">
        <f t="shared" si="59"/>
        <v>0</v>
      </c>
      <c r="AD90" s="12">
        <f t="shared" si="59"/>
        <v>0</v>
      </c>
      <c r="AE90" s="12">
        <f t="shared" si="59"/>
        <v>0</v>
      </c>
      <c r="AF90" s="12">
        <f t="shared" si="59"/>
        <v>0</v>
      </c>
      <c r="AG90" s="12">
        <f t="shared" si="59"/>
        <v>0</v>
      </c>
      <c r="AH90" s="12">
        <f t="shared" si="59"/>
        <v>0</v>
      </c>
      <c r="AI90" s="12">
        <f t="shared" si="59"/>
        <v>0</v>
      </c>
      <c r="AJ90" s="12">
        <f t="shared" si="46"/>
        <v>0</v>
      </c>
      <c r="AK90" s="12">
        <v>1703</v>
      </c>
    </row>
    <row r="91" spans="1:37" ht="15" thickBot="1" x14ac:dyDescent="0.25">
      <c r="A91" s="94" t="s">
        <v>134</v>
      </c>
      <c r="B91" s="184" t="s">
        <v>118</v>
      </c>
      <c r="C91" s="59"/>
      <c r="D91" s="228"/>
      <c r="E91" s="15">
        <f>IFERROR(VLOOKUP($B91,[1]NUM13!$H$3:$J$144,2,FALSE),0)</f>
        <v>134</v>
      </c>
      <c r="F91" s="45">
        <f t="shared" ref="F91:F107" si="61">+E91+(K91+L91+M91+N91)-(X91+Y91+Z91+AA91)</f>
        <v>134</v>
      </c>
      <c r="G91" s="15">
        <f>IFERROR(VLOOKUP($B91,[3]NUM13!$H$3:$J$153,2,FALSE),0)</f>
        <v>137</v>
      </c>
      <c r="H91" s="57"/>
      <c r="I91" s="46"/>
      <c r="J91" s="47"/>
      <c r="K91" s="105"/>
      <c r="L91" s="105"/>
      <c r="M91" s="105"/>
      <c r="N91" s="105"/>
      <c r="O91" s="105"/>
      <c r="P91" s="103"/>
      <c r="Q91" s="103"/>
      <c r="R91" s="103"/>
      <c r="S91" s="103"/>
      <c r="T91" s="104"/>
      <c r="U91" s="103"/>
      <c r="V91" s="103"/>
      <c r="W91" s="15">
        <f t="shared" si="51"/>
        <v>0</v>
      </c>
      <c r="X91" s="105"/>
      <c r="Y91" s="105"/>
      <c r="Z91" s="105"/>
      <c r="AA91" s="105"/>
      <c r="AB91" s="105"/>
      <c r="AC91" s="103"/>
      <c r="AD91" s="103"/>
      <c r="AE91" s="103"/>
      <c r="AF91" s="103"/>
      <c r="AG91" s="103"/>
      <c r="AH91" s="103"/>
      <c r="AI91" s="103"/>
      <c r="AJ91" s="15">
        <f t="shared" si="46"/>
        <v>0</v>
      </c>
    </row>
    <row r="92" spans="1:37" ht="15" thickBot="1" x14ac:dyDescent="0.25">
      <c r="A92" s="94" t="s">
        <v>134</v>
      </c>
      <c r="B92" s="184" t="s">
        <v>119</v>
      </c>
      <c r="C92" s="59"/>
      <c r="D92" s="228"/>
      <c r="E92" s="15">
        <f>IFERROR(VLOOKUP($B92,[1]NUM13!$H$3:$J$144,2,FALSE),0)</f>
        <v>329</v>
      </c>
      <c r="F92" s="45">
        <f t="shared" si="61"/>
        <v>329</v>
      </c>
      <c r="G92" s="15">
        <f>IFERROR(VLOOKUP($B92,[3]NUM13!$H$3:$J$153,2,FALSE),0)</f>
        <v>323</v>
      </c>
      <c r="H92" s="57"/>
      <c r="I92" s="46"/>
      <c r="J92" s="47"/>
      <c r="K92" s="105"/>
      <c r="L92" s="105"/>
      <c r="M92" s="105"/>
      <c r="N92" s="105"/>
      <c r="O92" s="105"/>
      <c r="P92" s="103"/>
      <c r="Q92" s="103"/>
      <c r="R92" s="103"/>
      <c r="S92" s="103"/>
      <c r="T92" s="104"/>
      <c r="U92" s="103"/>
      <c r="V92" s="103"/>
      <c r="W92" s="15">
        <f t="shared" si="51"/>
        <v>0</v>
      </c>
      <c r="X92" s="105"/>
      <c r="Y92" s="105"/>
      <c r="Z92" s="105"/>
      <c r="AA92" s="105"/>
      <c r="AB92" s="105"/>
      <c r="AC92" s="103"/>
      <c r="AD92" s="103"/>
      <c r="AE92" s="103"/>
      <c r="AF92" s="103"/>
      <c r="AG92" s="103"/>
      <c r="AH92" s="103"/>
      <c r="AI92" s="103"/>
      <c r="AJ92" s="15">
        <f t="shared" si="46"/>
        <v>0</v>
      </c>
    </row>
    <row r="93" spans="1:37" ht="15" thickBot="1" x14ac:dyDescent="0.25">
      <c r="A93" s="94" t="s">
        <v>134</v>
      </c>
      <c r="B93" s="184" t="s">
        <v>120</v>
      </c>
      <c r="C93" s="59"/>
      <c r="D93" s="228"/>
      <c r="E93" s="15">
        <f>IFERROR(VLOOKUP($B93,[1]NUM13!$H$3:$J$144,2,FALSE),0)</f>
        <v>719</v>
      </c>
      <c r="F93" s="45">
        <f t="shared" si="61"/>
        <v>719</v>
      </c>
      <c r="G93" s="15">
        <f>IFERROR(VLOOKUP($B93,[3]NUM13!$H$3:$J$153,2,FALSE),0)</f>
        <v>773</v>
      </c>
      <c r="H93" s="57"/>
      <c r="I93" s="46"/>
      <c r="J93" s="47"/>
      <c r="K93" s="105"/>
      <c r="L93" s="105"/>
      <c r="M93" s="105"/>
      <c r="N93" s="105"/>
      <c r="O93" s="105"/>
      <c r="P93" s="103"/>
      <c r="Q93" s="103"/>
      <c r="R93" s="103"/>
      <c r="S93" s="103"/>
      <c r="T93" s="104"/>
      <c r="U93" s="103"/>
      <c r="V93" s="103"/>
      <c r="W93" s="15">
        <f t="shared" si="51"/>
        <v>0</v>
      </c>
      <c r="X93" s="105"/>
      <c r="Y93" s="105"/>
      <c r="Z93" s="105"/>
      <c r="AA93" s="105"/>
      <c r="AB93" s="105"/>
      <c r="AC93" s="103"/>
      <c r="AD93" s="103"/>
      <c r="AE93" s="103"/>
      <c r="AF93" s="103"/>
      <c r="AG93" s="103"/>
      <c r="AH93" s="103"/>
      <c r="AI93" s="103"/>
      <c r="AJ93" s="15">
        <f t="shared" si="46"/>
        <v>0</v>
      </c>
    </row>
    <row r="94" spans="1:37" ht="15" thickBot="1" x14ac:dyDescent="0.25">
      <c r="A94" s="94" t="s">
        <v>134</v>
      </c>
      <c r="B94" s="184" t="s">
        <v>121</v>
      </c>
      <c r="C94" s="59"/>
      <c r="D94" s="228"/>
      <c r="E94" s="15">
        <f>IFERROR(VLOOKUP($B94,[1]NUM13!$H$3:$J$144,2,FALSE),0)</f>
        <v>144</v>
      </c>
      <c r="F94" s="45">
        <f t="shared" si="61"/>
        <v>144</v>
      </c>
      <c r="G94" s="15">
        <f>IFERROR(VLOOKUP($B94,[3]NUM13!$H$3:$J$153,2,FALSE),0)</f>
        <v>163</v>
      </c>
      <c r="H94" s="57"/>
      <c r="I94" s="46"/>
      <c r="J94" s="47"/>
      <c r="K94" s="105"/>
      <c r="L94" s="105"/>
      <c r="M94" s="105"/>
      <c r="N94" s="105"/>
      <c r="O94" s="105"/>
      <c r="P94" s="103"/>
      <c r="Q94" s="103"/>
      <c r="R94" s="103"/>
      <c r="S94" s="103"/>
      <c r="T94" s="104"/>
      <c r="U94" s="103"/>
      <c r="V94" s="103"/>
      <c r="W94" s="15">
        <f t="shared" si="51"/>
        <v>0</v>
      </c>
      <c r="X94" s="105"/>
      <c r="Y94" s="105"/>
      <c r="Z94" s="105"/>
      <c r="AA94" s="105"/>
      <c r="AB94" s="105"/>
      <c r="AC94" s="103"/>
      <c r="AD94" s="103"/>
      <c r="AE94" s="103"/>
      <c r="AF94" s="103"/>
      <c r="AG94" s="103"/>
      <c r="AH94" s="103"/>
      <c r="AI94" s="103"/>
      <c r="AJ94" s="15">
        <f t="shared" si="46"/>
        <v>0</v>
      </c>
    </row>
    <row r="95" spans="1:37" ht="15" thickBot="1" x14ac:dyDescent="0.25">
      <c r="A95" s="94" t="s">
        <v>134</v>
      </c>
      <c r="B95" s="184" t="s">
        <v>122</v>
      </c>
      <c r="C95" s="59"/>
      <c r="D95" s="228"/>
      <c r="E95" s="15">
        <f>IFERROR(VLOOKUP($B95,[1]NUM13!$H$3:$J$144,2,FALSE),0)</f>
        <v>25</v>
      </c>
      <c r="F95" s="45">
        <f t="shared" si="61"/>
        <v>25</v>
      </c>
      <c r="G95" s="15">
        <f>IFERROR(VLOOKUP($B95,[3]NUM13!$H$3:$J$153,2,FALSE),0)</f>
        <v>21</v>
      </c>
      <c r="H95" s="57"/>
      <c r="I95" s="46"/>
      <c r="J95" s="47"/>
      <c r="K95" s="105"/>
      <c r="L95" s="105"/>
      <c r="M95" s="105"/>
      <c r="N95" s="105"/>
      <c r="O95" s="105"/>
      <c r="P95" s="103"/>
      <c r="Q95" s="103"/>
      <c r="R95" s="103"/>
      <c r="S95" s="103"/>
      <c r="T95" s="104"/>
      <c r="U95" s="103"/>
      <c r="V95" s="103"/>
      <c r="W95" s="15">
        <f t="shared" si="51"/>
        <v>0</v>
      </c>
      <c r="X95" s="105"/>
      <c r="Y95" s="105"/>
      <c r="Z95" s="105"/>
      <c r="AA95" s="105"/>
      <c r="AB95" s="105"/>
      <c r="AC95" s="98"/>
      <c r="AD95" s="98"/>
      <c r="AE95" s="98"/>
      <c r="AF95" s="98"/>
      <c r="AG95" s="103"/>
      <c r="AH95" s="103"/>
      <c r="AI95" s="103"/>
      <c r="AJ95" s="15">
        <f t="shared" si="46"/>
        <v>0</v>
      </c>
    </row>
    <row r="96" spans="1:37" ht="15" thickBot="1" x14ac:dyDescent="0.25">
      <c r="A96" s="94" t="s">
        <v>134</v>
      </c>
      <c r="B96" s="184" t="s">
        <v>123</v>
      </c>
      <c r="C96" s="59"/>
      <c r="D96" s="228"/>
      <c r="E96" s="15">
        <f>IFERROR(VLOOKUP($B96,[1]NUM13!$H$3:$J$144,2,FALSE),0)</f>
        <v>51</v>
      </c>
      <c r="F96" s="45">
        <f t="shared" si="61"/>
        <v>51</v>
      </c>
      <c r="G96" s="15">
        <f>IFERROR(VLOOKUP($B96,[3]NUM13!$H$3:$J$153,2,FALSE),0)</f>
        <v>33</v>
      </c>
      <c r="H96" s="57"/>
      <c r="I96" s="46"/>
      <c r="J96" s="47"/>
      <c r="K96" s="105"/>
      <c r="L96" s="105"/>
      <c r="M96" s="105"/>
      <c r="N96" s="105"/>
      <c r="O96" s="105"/>
      <c r="P96" s="103"/>
      <c r="Q96" s="103"/>
      <c r="R96" s="103"/>
      <c r="S96" s="103"/>
      <c r="T96" s="104"/>
      <c r="U96" s="103"/>
      <c r="V96" s="103"/>
      <c r="W96" s="15">
        <f t="shared" si="51"/>
        <v>0</v>
      </c>
      <c r="X96" s="105"/>
      <c r="Y96" s="105"/>
      <c r="Z96" s="105"/>
      <c r="AA96" s="105"/>
      <c r="AB96" s="105"/>
      <c r="AC96" s="103"/>
      <c r="AD96" s="103"/>
      <c r="AE96" s="103"/>
      <c r="AF96" s="103"/>
      <c r="AG96" s="103"/>
      <c r="AH96" s="103"/>
      <c r="AI96" s="103"/>
      <c r="AJ96" s="15">
        <f t="shared" si="46"/>
        <v>0</v>
      </c>
    </row>
    <row r="97" spans="1:37" ht="15" thickBot="1" x14ac:dyDescent="0.25">
      <c r="A97" s="94" t="s">
        <v>134</v>
      </c>
      <c r="B97" s="184" t="s">
        <v>124</v>
      </c>
      <c r="C97" s="59"/>
      <c r="D97" s="228"/>
      <c r="E97" s="15">
        <f>IFERROR(VLOOKUP($B97,[1]NUM13!$H$3:$J$144,2,FALSE),0)</f>
        <v>28</v>
      </c>
      <c r="F97" s="45">
        <f t="shared" si="61"/>
        <v>28</v>
      </c>
      <c r="G97" s="15">
        <f>IFERROR(VLOOKUP($B97,[3]NUM13!$H$3:$J$153,2,FALSE),0)</f>
        <v>19</v>
      </c>
      <c r="H97" s="57"/>
      <c r="I97" s="46"/>
      <c r="J97" s="47"/>
      <c r="K97" s="105"/>
      <c r="L97" s="105"/>
      <c r="M97" s="105"/>
      <c r="N97" s="105"/>
      <c r="O97" s="105"/>
      <c r="P97" s="103"/>
      <c r="Q97" s="103"/>
      <c r="R97" s="103"/>
      <c r="S97" s="103"/>
      <c r="T97" s="104"/>
      <c r="U97" s="103"/>
      <c r="V97" s="103"/>
      <c r="W97" s="15">
        <f t="shared" si="51"/>
        <v>0</v>
      </c>
      <c r="X97" s="105"/>
      <c r="Y97" s="105"/>
      <c r="Z97" s="105"/>
      <c r="AA97" s="105"/>
      <c r="AB97" s="105"/>
      <c r="AC97" s="103"/>
      <c r="AD97" s="103"/>
      <c r="AE97" s="103"/>
      <c r="AF97" s="103"/>
      <c r="AG97" s="103"/>
      <c r="AH97" s="103"/>
      <c r="AI97" s="103"/>
      <c r="AJ97" s="15">
        <f t="shared" si="46"/>
        <v>0</v>
      </c>
    </row>
    <row r="98" spans="1:37" ht="15" thickBot="1" x14ac:dyDescent="0.25">
      <c r="A98" s="94" t="s">
        <v>134</v>
      </c>
      <c r="B98" s="184" t="s">
        <v>125</v>
      </c>
      <c r="C98" s="59"/>
      <c r="D98" s="228"/>
      <c r="E98" s="15">
        <f>IFERROR(VLOOKUP($B98,[1]NUM13!$H$3:$J$144,2,FALSE),0)</f>
        <v>16</v>
      </c>
      <c r="F98" s="45">
        <f t="shared" si="61"/>
        <v>16</v>
      </c>
      <c r="G98" s="15">
        <f>IFERROR(VLOOKUP($B98,[3]NUM13!$H$3:$J$153,2,FALSE),0)</f>
        <v>16</v>
      </c>
      <c r="H98" s="57"/>
      <c r="I98" s="46"/>
      <c r="J98" s="47"/>
      <c r="K98" s="105"/>
      <c r="L98" s="105"/>
      <c r="M98" s="105"/>
      <c r="N98" s="105"/>
      <c r="O98" s="105"/>
      <c r="P98" s="103"/>
      <c r="Q98" s="103"/>
      <c r="R98" s="103"/>
      <c r="S98" s="103"/>
      <c r="T98" s="104"/>
      <c r="U98" s="103"/>
      <c r="V98" s="103"/>
      <c r="W98" s="15">
        <f t="shared" si="51"/>
        <v>0</v>
      </c>
      <c r="X98" s="105"/>
      <c r="Y98" s="105"/>
      <c r="Z98" s="105"/>
      <c r="AA98" s="105"/>
      <c r="AB98" s="105"/>
      <c r="AC98" s="103"/>
      <c r="AD98" s="103"/>
      <c r="AE98" s="103"/>
      <c r="AF98" s="103"/>
      <c r="AG98" s="103"/>
      <c r="AH98" s="103"/>
      <c r="AI98" s="103"/>
      <c r="AJ98" s="15">
        <f t="shared" si="46"/>
        <v>0</v>
      </c>
    </row>
    <row r="99" spans="1:37" ht="15" thickBot="1" x14ac:dyDescent="0.25">
      <c r="A99" s="94" t="s">
        <v>134</v>
      </c>
      <c r="B99" s="184" t="s">
        <v>126</v>
      </c>
      <c r="C99" s="59"/>
      <c r="D99" s="228"/>
      <c r="E99" s="15">
        <f>IFERROR(VLOOKUP($B99,[1]NUM13!$H$3:$J$144,2,FALSE),0)</f>
        <v>58</v>
      </c>
      <c r="F99" s="45">
        <f t="shared" si="61"/>
        <v>58</v>
      </c>
      <c r="G99" s="15">
        <f>IFERROR(VLOOKUP($B99,[3]NUM13!$H$3:$J$153,2,FALSE),0)</f>
        <v>66</v>
      </c>
      <c r="H99" s="57"/>
      <c r="I99" s="46"/>
      <c r="J99" s="47"/>
      <c r="K99" s="105"/>
      <c r="L99" s="105"/>
      <c r="M99" s="105"/>
      <c r="N99" s="105"/>
      <c r="O99" s="105"/>
      <c r="P99" s="103"/>
      <c r="Q99" s="103"/>
      <c r="R99" s="103"/>
      <c r="S99" s="103"/>
      <c r="T99" s="104"/>
      <c r="U99" s="103"/>
      <c r="V99" s="103"/>
      <c r="W99" s="15">
        <f t="shared" si="51"/>
        <v>0</v>
      </c>
      <c r="X99" s="105"/>
      <c r="Y99" s="105"/>
      <c r="Z99" s="105"/>
      <c r="AA99" s="105"/>
      <c r="AB99" s="105"/>
      <c r="AC99" s="103"/>
      <c r="AD99" s="103"/>
      <c r="AE99" s="103"/>
      <c r="AF99" s="103"/>
      <c r="AG99" s="103"/>
      <c r="AH99" s="103"/>
      <c r="AI99" s="103"/>
      <c r="AJ99" s="15">
        <f t="shared" si="46"/>
        <v>0</v>
      </c>
    </row>
    <row r="100" spans="1:37" ht="15" thickBot="1" x14ac:dyDescent="0.25">
      <c r="A100" s="94" t="s">
        <v>134</v>
      </c>
      <c r="B100" s="184" t="s">
        <v>127</v>
      </c>
      <c r="C100" s="59"/>
      <c r="D100" s="228"/>
      <c r="E100" s="15">
        <f>IFERROR(VLOOKUP($B100,[1]NUM13!$H$3:$J$144,2,FALSE),0)</f>
        <v>11</v>
      </c>
      <c r="F100" s="45">
        <f t="shared" si="61"/>
        <v>11</v>
      </c>
      <c r="G100" s="15">
        <f>IFERROR(VLOOKUP($B100,[3]NUM13!$H$3:$J$153,2,FALSE),0)</f>
        <v>10</v>
      </c>
      <c r="H100" s="57"/>
      <c r="I100" s="46"/>
      <c r="J100" s="47"/>
      <c r="K100" s="105"/>
      <c r="L100" s="105"/>
      <c r="M100" s="105"/>
      <c r="N100" s="105"/>
      <c r="O100" s="105"/>
      <c r="P100" s="103"/>
      <c r="Q100" s="103"/>
      <c r="R100" s="103"/>
      <c r="S100" s="103"/>
      <c r="T100" s="104"/>
      <c r="U100" s="103"/>
      <c r="V100" s="103"/>
      <c r="W100" s="15">
        <f t="shared" si="51"/>
        <v>0</v>
      </c>
      <c r="X100" s="105"/>
      <c r="Y100" s="105"/>
      <c r="Z100" s="105"/>
      <c r="AA100" s="105"/>
      <c r="AB100" s="105"/>
      <c r="AC100" s="103"/>
      <c r="AD100" s="103"/>
      <c r="AE100" s="103"/>
      <c r="AF100" s="103"/>
      <c r="AG100" s="103"/>
      <c r="AH100" s="103"/>
      <c r="AI100" s="103"/>
      <c r="AJ100" s="15">
        <f t="shared" si="46"/>
        <v>0</v>
      </c>
    </row>
    <row r="101" spans="1:37" ht="15" thickBot="1" x14ac:dyDescent="0.25">
      <c r="A101" s="94" t="s">
        <v>134</v>
      </c>
      <c r="B101" s="184" t="s">
        <v>128</v>
      </c>
      <c r="C101" s="59"/>
      <c r="D101" s="228"/>
      <c r="E101" s="15">
        <f>IFERROR(VLOOKUP($B101,[1]NUM13!$H$3:$J$144,2,FALSE),0)</f>
        <v>41</v>
      </c>
      <c r="F101" s="45">
        <f t="shared" si="61"/>
        <v>41</v>
      </c>
      <c r="G101" s="15">
        <f>IFERROR(VLOOKUP($B101,[3]NUM13!$H$3:$J$153,2,FALSE),0)</f>
        <v>38</v>
      </c>
      <c r="H101" s="57"/>
      <c r="I101" s="46"/>
      <c r="J101" s="47"/>
      <c r="K101" s="105"/>
      <c r="L101" s="105"/>
      <c r="M101" s="105"/>
      <c r="N101" s="105"/>
      <c r="O101" s="105"/>
      <c r="P101" s="103"/>
      <c r="Q101" s="103"/>
      <c r="R101" s="103"/>
      <c r="S101" s="103"/>
      <c r="T101" s="104"/>
      <c r="U101" s="103"/>
      <c r="V101" s="103"/>
      <c r="W101" s="15">
        <f t="shared" si="51"/>
        <v>0</v>
      </c>
      <c r="X101" s="105"/>
      <c r="Y101" s="105"/>
      <c r="Z101" s="105"/>
      <c r="AA101" s="105"/>
      <c r="AB101" s="105"/>
      <c r="AC101" s="103"/>
      <c r="AD101" s="103"/>
      <c r="AE101" s="103"/>
      <c r="AF101" s="103"/>
      <c r="AG101" s="103"/>
      <c r="AH101" s="103"/>
      <c r="AI101" s="103"/>
      <c r="AJ101" s="15">
        <f t="shared" si="46"/>
        <v>0</v>
      </c>
    </row>
    <row r="102" spans="1:37" ht="15" thickBot="1" x14ac:dyDescent="0.25">
      <c r="A102" s="94" t="s">
        <v>134</v>
      </c>
      <c r="B102" s="184" t="s">
        <v>129</v>
      </c>
      <c r="C102" s="59"/>
      <c r="D102" s="228"/>
      <c r="E102" s="15">
        <f>IFERROR(VLOOKUP($B102,[1]NUM13!$H$3:$J$144,2,FALSE),0)</f>
        <v>7</v>
      </c>
      <c r="F102" s="45">
        <f t="shared" si="61"/>
        <v>7</v>
      </c>
      <c r="G102" s="15">
        <f>IFERROR(VLOOKUP($B102,[3]NUM13!$H$3:$J$153,2,FALSE),0)</f>
        <v>6</v>
      </c>
      <c r="H102" s="57"/>
      <c r="I102" s="46"/>
      <c r="J102" s="47"/>
      <c r="K102" s="105"/>
      <c r="L102" s="105"/>
      <c r="M102" s="105"/>
      <c r="N102" s="105"/>
      <c r="O102" s="105"/>
      <c r="P102" s="103"/>
      <c r="Q102" s="103"/>
      <c r="R102" s="103"/>
      <c r="S102" s="103"/>
      <c r="T102" s="104"/>
      <c r="U102" s="103"/>
      <c r="V102" s="103"/>
      <c r="W102" s="15">
        <f t="shared" si="51"/>
        <v>0</v>
      </c>
      <c r="X102" s="105"/>
      <c r="Y102" s="105"/>
      <c r="Z102" s="105"/>
      <c r="AA102" s="105"/>
      <c r="AB102" s="105"/>
      <c r="AC102" s="103"/>
      <c r="AD102" s="103"/>
      <c r="AE102" s="103"/>
      <c r="AF102" s="103"/>
      <c r="AG102" s="103"/>
      <c r="AH102" s="103"/>
      <c r="AI102" s="103"/>
      <c r="AJ102" s="15">
        <f t="shared" si="46"/>
        <v>0</v>
      </c>
    </row>
    <row r="103" spans="1:37" ht="15" thickBot="1" x14ac:dyDescent="0.25">
      <c r="A103" s="94" t="s">
        <v>134</v>
      </c>
      <c r="B103" s="184" t="s">
        <v>130</v>
      </c>
      <c r="C103" s="59"/>
      <c r="D103" s="228"/>
      <c r="E103" s="15">
        <f>IFERROR(VLOOKUP($B103,[1]NUM13!$H$3:$J$144,2,FALSE),0)</f>
        <v>51</v>
      </c>
      <c r="F103" s="45">
        <f t="shared" si="61"/>
        <v>51</v>
      </c>
      <c r="G103" s="15">
        <f>IFERROR(VLOOKUP($B103,[3]NUM13!$H$3:$J$153,2,FALSE),0)</f>
        <v>44</v>
      </c>
      <c r="H103" s="57"/>
      <c r="I103" s="46"/>
      <c r="J103" s="47"/>
      <c r="K103" s="105"/>
      <c r="L103" s="105"/>
      <c r="M103" s="105"/>
      <c r="N103" s="105"/>
      <c r="O103" s="105"/>
      <c r="P103" s="103"/>
      <c r="Q103" s="103"/>
      <c r="R103" s="103"/>
      <c r="S103" s="103"/>
      <c r="T103" s="104"/>
      <c r="U103" s="103"/>
      <c r="V103" s="103"/>
      <c r="W103" s="15">
        <f t="shared" si="51"/>
        <v>0</v>
      </c>
      <c r="X103" s="105"/>
      <c r="Y103" s="105"/>
      <c r="Z103" s="105"/>
      <c r="AA103" s="105"/>
      <c r="AB103" s="105"/>
      <c r="AC103" s="103"/>
      <c r="AD103" s="103"/>
      <c r="AE103" s="103"/>
      <c r="AF103" s="103"/>
      <c r="AG103" s="103"/>
      <c r="AH103" s="103"/>
      <c r="AI103" s="103"/>
      <c r="AJ103" s="15">
        <f t="shared" si="46"/>
        <v>0</v>
      </c>
    </row>
    <row r="104" spans="1:37" ht="15" thickBot="1" x14ac:dyDescent="0.25">
      <c r="A104" s="94" t="s">
        <v>134</v>
      </c>
      <c r="B104" s="184" t="s">
        <v>131</v>
      </c>
      <c r="C104" s="59"/>
      <c r="D104" s="228"/>
      <c r="E104" s="15">
        <f>IFERROR(VLOOKUP($B104,[1]NUM13!$H$3:$J$144,2,FALSE),0)</f>
        <v>30</v>
      </c>
      <c r="F104" s="45">
        <f t="shared" si="61"/>
        <v>30</v>
      </c>
      <c r="G104" s="15">
        <f>IFERROR(VLOOKUP($B104,[3]NUM13!$H$3:$J$153,2,FALSE),0)</f>
        <v>37</v>
      </c>
      <c r="H104" s="57"/>
      <c r="I104" s="46"/>
      <c r="J104" s="47"/>
      <c r="K104" s="105"/>
      <c r="L104" s="105"/>
      <c r="M104" s="105"/>
      <c r="N104" s="105"/>
      <c r="O104" s="105"/>
      <c r="P104" s="103"/>
      <c r="Q104" s="103"/>
      <c r="R104" s="103"/>
      <c r="S104" s="103"/>
      <c r="T104" s="104"/>
      <c r="U104" s="103"/>
      <c r="V104" s="103"/>
      <c r="W104" s="15">
        <f t="shared" si="51"/>
        <v>0</v>
      </c>
      <c r="X104" s="105"/>
      <c r="Y104" s="105"/>
      <c r="Z104" s="105"/>
      <c r="AA104" s="105"/>
      <c r="AB104" s="105"/>
      <c r="AC104" s="103"/>
      <c r="AD104" s="103"/>
      <c r="AE104" s="103"/>
      <c r="AF104" s="103"/>
      <c r="AG104" s="103"/>
      <c r="AH104" s="103"/>
      <c r="AI104" s="103"/>
      <c r="AJ104" s="15">
        <f t="shared" si="46"/>
        <v>0</v>
      </c>
    </row>
    <row r="105" spans="1:37" ht="15" thickBot="1" x14ac:dyDescent="0.25">
      <c r="A105" s="94" t="s">
        <v>134</v>
      </c>
      <c r="B105" s="184" t="s">
        <v>132</v>
      </c>
      <c r="C105" s="59"/>
      <c r="D105" s="228"/>
      <c r="E105" s="15">
        <f>IFERROR(VLOOKUP($B105,[1]NUM13!$H$3:$J$144,2,FALSE),0)</f>
        <v>175</v>
      </c>
      <c r="F105" s="45">
        <f t="shared" si="61"/>
        <v>175</v>
      </c>
      <c r="G105" s="15">
        <f>IFERROR(VLOOKUP($B105,[3]NUM13!$H$3:$J$153,2,FALSE),0)</f>
        <v>174</v>
      </c>
      <c r="H105" s="57"/>
      <c r="I105" s="46"/>
      <c r="J105" s="47"/>
      <c r="K105" s="105"/>
      <c r="L105" s="105"/>
      <c r="M105" s="105"/>
      <c r="N105" s="105"/>
      <c r="O105" s="105"/>
      <c r="P105" s="103"/>
      <c r="Q105" s="103"/>
      <c r="R105" s="103"/>
      <c r="S105" s="103"/>
      <c r="T105" s="104"/>
      <c r="U105" s="103"/>
      <c r="V105" s="103"/>
      <c r="W105" s="15">
        <f t="shared" si="51"/>
        <v>0</v>
      </c>
      <c r="X105" s="105"/>
      <c r="Y105" s="105"/>
      <c r="Z105" s="105"/>
      <c r="AA105" s="105"/>
      <c r="AB105" s="105"/>
      <c r="AC105" s="103"/>
      <c r="AD105" s="103"/>
      <c r="AE105" s="103"/>
      <c r="AF105" s="103"/>
      <c r="AG105" s="103"/>
      <c r="AH105" s="103"/>
      <c r="AI105" s="103"/>
      <c r="AJ105" s="15">
        <f t="shared" si="46"/>
        <v>0</v>
      </c>
    </row>
    <row r="106" spans="1:37" ht="15" thickBot="1" x14ac:dyDescent="0.25">
      <c r="A106" s="94" t="s">
        <v>134</v>
      </c>
      <c r="B106" s="184" t="s">
        <v>133</v>
      </c>
      <c r="C106" s="59"/>
      <c r="D106" s="228"/>
      <c r="E106" s="15">
        <f>IFERROR(VLOOKUP($B106,[1]NUM13!$H$3:$J$144,2,FALSE),0)</f>
        <v>169</v>
      </c>
      <c r="F106" s="45">
        <f t="shared" si="61"/>
        <v>169</v>
      </c>
      <c r="G106" s="15">
        <f>IFERROR(VLOOKUP($B106,[3]NUM13!$H$3:$J$153,2,FALSE),0)</f>
        <v>158</v>
      </c>
      <c r="H106" s="57"/>
      <c r="I106" s="46"/>
      <c r="J106" s="47"/>
      <c r="K106" s="105"/>
      <c r="L106" s="105"/>
      <c r="M106" s="105"/>
      <c r="N106" s="105"/>
      <c r="O106" s="105"/>
      <c r="P106" s="103"/>
      <c r="Q106" s="103"/>
      <c r="R106" s="103"/>
      <c r="S106" s="103"/>
      <c r="T106" s="104"/>
      <c r="U106" s="103"/>
      <c r="V106" s="103"/>
      <c r="W106" s="15">
        <f t="shared" si="51"/>
        <v>0</v>
      </c>
      <c r="X106" s="105"/>
      <c r="Y106" s="105"/>
      <c r="Z106" s="105"/>
      <c r="AA106" s="105"/>
      <c r="AB106" s="105"/>
      <c r="AC106" s="103"/>
      <c r="AD106" s="103"/>
      <c r="AE106" s="103"/>
      <c r="AF106" s="103"/>
      <c r="AG106" s="103"/>
      <c r="AH106" s="103"/>
      <c r="AI106" s="103"/>
      <c r="AJ106" s="15">
        <f>SUM(X106:AI106)</f>
        <v>0</v>
      </c>
    </row>
    <row r="107" spans="1:37" ht="15" thickBot="1" x14ac:dyDescent="0.25">
      <c r="A107" s="94" t="s">
        <v>134</v>
      </c>
      <c r="B107" s="184" t="s">
        <v>347</v>
      </c>
      <c r="C107" s="59"/>
      <c r="D107" s="228"/>
      <c r="E107" s="15">
        <f>IFERROR(VLOOKUP($B107,[1]NUM13!$H$3:$J$144,2,FALSE),0)</f>
        <v>47</v>
      </c>
      <c r="F107" s="45">
        <f t="shared" si="61"/>
        <v>47</v>
      </c>
      <c r="G107" s="15">
        <f>IFERROR(VLOOKUP($B107,[3]NUM13!$H$3:$J$153,2,FALSE),0)</f>
        <v>62</v>
      </c>
      <c r="H107" s="57"/>
      <c r="I107" s="46"/>
      <c r="J107" s="47"/>
      <c r="K107" s="105"/>
      <c r="L107" s="105"/>
      <c r="M107" s="105"/>
      <c r="N107" s="105"/>
      <c r="O107" s="105"/>
      <c r="P107" s="103"/>
      <c r="Q107" s="103"/>
      <c r="R107" s="103"/>
      <c r="S107" s="103"/>
      <c r="T107" s="104"/>
      <c r="U107" s="103"/>
      <c r="V107" s="103"/>
      <c r="W107" s="15">
        <f t="shared" si="51"/>
        <v>0</v>
      </c>
      <c r="X107" s="105"/>
      <c r="Y107" s="105"/>
      <c r="Z107" s="105"/>
      <c r="AA107" s="105"/>
      <c r="AB107" s="105"/>
      <c r="AC107" s="103"/>
      <c r="AD107" s="103"/>
      <c r="AE107" s="103"/>
      <c r="AF107" s="103"/>
      <c r="AG107" s="103"/>
      <c r="AH107" s="103"/>
      <c r="AI107" s="103"/>
      <c r="AJ107" s="15">
        <f>SUM(X107:AI107)</f>
        <v>0</v>
      </c>
    </row>
    <row r="108" spans="1:37" ht="22.5" customHeight="1" thickBot="1" x14ac:dyDescent="0.25">
      <c r="A108" s="351" t="s">
        <v>181</v>
      </c>
      <c r="B108" s="352"/>
      <c r="C108" s="276">
        <f>+D108/Metas!S72</f>
        <v>0.85365852905638462</v>
      </c>
      <c r="D108" s="230">
        <f>G108/AK108</f>
        <v>0.16829840601990453</v>
      </c>
      <c r="E108" s="12">
        <f>SUM(E91:E107)</f>
        <v>2035</v>
      </c>
      <c r="F108" s="12">
        <f>SUM(F91:F107)</f>
        <v>2035</v>
      </c>
      <c r="G108" s="12">
        <f>SUM(G91:G107)</f>
        <v>2080</v>
      </c>
      <c r="H108" s="12">
        <f>SUM(H91:H107)</f>
        <v>0</v>
      </c>
      <c r="I108" s="12">
        <f>SUM(I91:I107)</f>
        <v>0</v>
      </c>
      <c r="J108" s="12">
        <f t="shared" ref="J108:W108" si="62">SUM(J91:J107)</f>
        <v>0</v>
      </c>
      <c r="K108" s="12">
        <f t="shared" si="62"/>
        <v>0</v>
      </c>
      <c r="L108" s="12">
        <f t="shared" si="62"/>
        <v>0</v>
      </c>
      <c r="M108" s="12">
        <f t="shared" si="62"/>
        <v>0</v>
      </c>
      <c r="N108" s="12">
        <f t="shared" si="62"/>
        <v>0</v>
      </c>
      <c r="O108" s="12">
        <f t="shared" ref="O108" si="63">SUM(O91:O107)</f>
        <v>0</v>
      </c>
      <c r="P108" s="12">
        <f t="shared" si="62"/>
        <v>0</v>
      </c>
      <c r="Q108" s="12">
        <f t="shared" si="62"/>
        <v>0</v>
      </c>
      <c r="R108" s="12">
        <f t="shared" si="62"/>
        <v>0</v>
      </c>
      <c r="S108" s="12">
        <f t="shared" si="62"/>
        <v>0</v>
      </c>
      <c r="T108" s="12">
        <f t="shared" si="62"/>
        <v>0</v>
      </c>
      <c r="U108" s="12">
        <f t="shared" si="62"/>
        <v>0</v>
      </c>
      <c r="V108" s="12">
        <f t="shared" si="62"/>
        <v>0</v>
      </c>
      <c r="W108" s="12">
        <f t="shared" si="62"/>
        <v>0</v>
      </c>
      <c r="X108" s="12">
        <f t="shared" ref="X108" si="64">SUM(X91:X107)</f>
        <v>0</v>
      </c>
      <c r="Y108" s="12">
        <f t="shared" ref="Y108" si="65">SUM(Y91:Y107)</f>
        <v>0</v>
      </c>
      <c r="Z108" s="12">
        <f t="shared" ref="Z108" si="66">SUM(Z91:Z107)</f>
        <v>0</v>
      </c>
      <c r="AA108" s="12">
        <f t="shared" ref="AA108:AB108" si="67">SUM(AA91:AA107)</f>
        <v>0</v>
      </c>
      <c r="AB108" s="12">
        <f t="shared" si="67"/>
        <v>0</v>
      </c>
      <c r="AC108" s="12">
        <f t="shared" ref="AC108" si="68">SUM(AC91:AC107)</f>
        <v>0</v>
      </c>
      <c r="AD108" s="12">
        <f t="shared" ref="AD108" si="69">SUM(AD91:AD107)</f>
        <v>0</v>
      </c>
      <c r="AE108" s="12">
        <f t="shared" ref="AE108" si="70">SUM(AE91:AE107)</f>
        <v>0</v>
      </c>
      <c r="AF108" s="12">
        <f t="shared" ref="AF108" si="71">SUM(AF91:AF107)</f>
        <v>0</v>
      </c>
      <c r="AG108" s="12">
        <f t="shared" ref="AG108" si="72">SUM(AG91:AG107)</f>
        <v>0</v>
      </c>
      <c r="AH108" s="12">
        <f t="shared" ref="AH108" si="73">SUM(AH91:AH107)</f>
        <v>0</v>
      </c>
      <c r="AI108" s="12">
        <f>SUM(AI91:AI107)</f>
        <v>0</v>
      </c>
      <c r="AJ108" s="12">
        <f>SUM(AJ91:AJ107)</f>
        <v>0</v>
      </c>
      <c r="AK108" s="12">
        <v>12359</v>
      </c>
    </row>
    <row r="109" spans="1:37" ht="15" thickBot="1" x14ac:dyDescent="0.25">
      <c r="A109" s="94" t="s">
        <v>147</v>
      </c>
      <c r="B109" s="184" t="s">
        <v>135</v>
      </c>
      <c r="C109" s="59"/>
      <c r="D109" s="228"/>
      <c r="E109" s="15">
        <f>IFERROR(VLOOKUP($B109,[1]NUM13!$H$3:$J$144,2,FALSE),0)</f>
        <v>2</v>
      </c>
      <c r="F109" s="45">
        <f t="shared" ref="F109:F147" si="74">+E109+(K109+L109+M109+N109)-(X109+Y109+Z109+AA109)</f>
        <v>2</v>
      </c>
      <c r="G109" s="15">
        <f>IFERROR(VLOOKUP($B109,[3]NUM13!$H$3:$J$153,2,FALSE),0)</f>
        <v>4</v>
      </c>
      <c r="H109" s="57"/>
      <c r="I109" s="46"/>
      <c r="J109" s="47"/>
      <c r="K109" s="105"/>
      <c r="L109" s="105"/>
      <c r="M109" s="105"/>
      <c r="N109" s="105"/>
      <c r="O109" s="105"/>
      <c r="P109" s="103"/>
      <c r="Q109" s="103"/>
      <c r="R109" s="103"/>
      <c r="S109" s="103"/>
      <c r="T109" s="104"/>
      <c r="U109" s="103"/>
      <c r="V109" s="103"/>
      <c r="W109" s="15">
        <f t="shared" si="51"/>
        <v>0</v>
      </c>
      <c r="X109" s="105"/>
      <c r="Y109" s="105"/>
      <c r="Z109" s="105"/>
      <c r="AA109" s="105"/>
      <c r="AB109" s="105"/>
      <c r="AC109" s="103"/>
      <c r="AD109" s="103"/>
      <c r="AE109" s="103"/>
      <c r="AF109" s="103"/>
      <c r="AG109" s="103"/>
      <c r="AH109" s="103"/>
      <c r="AI109" s="103"/>
      <c r="AJ109" s="15">
        <f t="shared" si="46"/>
        <v>0</v>
      </c>
    </row>
    <row r="110" spans="1:37" ht="15" thickBot="1" x14ac:dyDescent="0.25">
      <c r="A110" s="94" t="s">
        <v>147</v>
      </c>
      <c r="B110" s="184" t="s">
        <v>136</v>
      </c>
      <c r="C110" s="59"/>
      <c r="D110" s="228"/>
      <c r="E110" s="15">
        <f>IFERROR(VLOOKUP($B110,[1]NUM13!$H$3:$J$144,2,FALSE),0)</f>
        <v>15</v>
      </c>
      <c r="F110" s="45">
        <f t="shared" si="74"/>
        <v>15</v>
      </c>
      <c r="G110" s="15">
        <f>IFERROR(VLOOKUP($B110,[3]NUM13!$H$3:$J$153,2,FALSE),0)</f>
        <v>15</v>
      </c>
      <c r="H110" s="57"/>
      <c r="I110" s="46"/>
      <c r="J110" s="47"/>
      <c r="K110" s="105"/>
      <c r="L110" s="105"/>
      <c r="M110" s="105"/>
      <c r="N110" s="105"/>
      <c r="O110" s="105"/>
      <c r="P110" s="103"/>
      <c r="Q110" s="103"/>
      <c r="R110" s="103"/>
      <c r="S110" s="103"/>
      <c r="T110" s="104"/>
      <c r="U110" s="103"/>
      <c r="V110" s="103"/>
      <c r="W110" s="15">
        <f t="shared" si="51"/>
        <v>0</v>
      </c>
      <c r="X110" s="105"/>
      <c r="Y110" s="105"/>
      <c r="Z110" s="105"/>
      <c r="AA110" s="105"/>
      <c r="AB110" s="105"/>
      <c r="AC110" s="103"/>
      <c r="AD110" s="103"/>
      <c r="AE110" s="103"/>
      <c r="AF110" s="103"/>
      <c r="AG110" s="103"/>
      <c r="AH110" s="103"/>
      <c r="AI110" s="103"/>
      <c r="AJ110" s="15">
        <f t="shared" si="46"/>
        <v>0</v>
      </c>
    </row>
    <row r="111" spans="1:37" ht="15" thickBot="1" x14ac:dyDescent="0.25">
      <c r="A111" s="94" t="s">
        <v>147</v>
      </c>
      <c r="B111" s="184" t="s">
        <v>137</v>
      </c>
      <c r="C111" s="59"/>
      <c r="D111" s="228"/>
      <c r="E111" s="15">
        <f>IFERROR(VLOOKUP($B111,[1]NUM13!$H$3:$J$144,2,FALSE),0)</f>
        <v>8</v>
      </c>
      <c r="F111" s="45">
        <f t="shared" si="74"/>
        <v>8</v>
      </c>
      <c r="G111" s="15">
        <f>IFERROR(VLOOKUP($B111,[3]NUM13!$H$3:$J$153,2,FALSE),0)</f>
        <v>11</v>
      </c>
      <c r="H111" s="57"/>
      <c r="I111" s="46"/>
      <c r="J111" s="47"/>
      <c r="K111" s="105"/>
      <c r="L111" s="105"/>
      <c r="M111" s="105"/>
      <c r="N111" s="105"/>
      <c r="O111" s="105"/>
      <c r="P111" s="103"/>
      <c r="Q111" s="103"/>
      <c r="R111" s="103"/>
      <c r="S111" s="103"/>
      <c r="T111" s="104"/>
      <c r="U111" s="103"/>
      <c r="V111" s="103"/>
      <c r="W111" s="15">
        <f t="shared" si="51"/>
        <v>0</v>
      </c>
      <c r="X111" s="105"/>
      <c r="Y111" s="105"/>
      <c r="Z111" s="105"/>
      <c r="AA111" s="105"/>
      <c r="AB111" s="105"/>
      <c r="AC111" s="103"/>
      <c r="AD111" s="103"/>
      <c r="AE111" s="103"/>
      <c r="AF111" s="103"/>
      <c r="AG111" s="103"/>
      <c r="AH111" s="103"/>
      <c r="AI111" s="103"/>
      <c r="AJ111" s="15">
        <f t="shared" si="46"/>
        <v>0</v>
      </c>
    </row>
    <row r="112" spans="1:37" ht="15" thickBot="1" x14ac:dyDescent="0.25">
      <c r="A112" s="94" t="s">
        <v>147</v>
      </c>
      <c r="B112" s="184" t="s">
        <v>138</v>
      </c>
      <c r="C112" s="59"/>
      <c r="D112" s="228"/>
      <c r="E112" s="15">
        <f>IFERROR(VLOOKUP($B112,[1]NUM13!$H$3:$J$144,2,FALSE),0)</f>
        <v>15</v>
      </c>
      <c r="F112" s="45">
        <f t="shared" si="74"/>
        <v>15</v>
      </c>
      <c r="G112" s="15">
        <f>IFERROR(VLOOKUP($B112,[3]NUM13!$H$3:$J$153,2,FALSE),0)</f>
        <v>17</v>
      </c>
      <c r="H112" s="57"/>
      <c r="I112" s="46"/>
      <c r="J112" s="47"/>
      <c r="K112" s="105"/>
      <c r="L112" s="105"/>
      <c r="M112" s="105"/>
      <c r="N112" s="105"/>
      <c r="O112" s="105"/>
      <c r="P112" s="103"/>
      <c r="Q112" s="103"/>
      <c r="R112" s="103"/>
      <c r="S112" s="103"/>
      <c r="T112" s="104"/>
      <c r="U112" s="103"/>
      <c r="V112" s="103"/>
      <c r="W112" s="15">
        <f t="shared" si="51"/>
        <v>0</v>
      </c>
      <c r="X112" s="105"/>
      <c r="Y112" s="105"/>
      <c r="Z112" s="105"/>
      <c r="AA112" s="105"/>
      <c r="AB112" s="105"/>
      <c r="AC112" s="103"/>
      <c r="AD112" s="103"/>
      <c r="AE112" s="103"/>
      <c r="AF112" s="103"/>
      <c r="AG112" s="103"/>
      <c r="AH112" s="103"/>
      <c r="AI112" s="103"/>
      <c r="AJ112" s="15">
        <f t="shared" si="46"/>
        <v>0</v>
      </c>
    </row>
    <row r="113" spans="1:37" ht="15" thickBot="1" x14ac:dyDescent="0.25">
      <c r="A113" s="94" t="s">
        <v>147</v>
      </c>
      <c r="B113" s="184" t="s">
        <v>139</v>
      </c>
      <c r="C113" s="59"/>
      <c r="D113" s="228"/>
      <c r="E113" s="15">
        <f>IFERROR(VLOOKUP($B113,[1]NUM13!$H$3:$J$144,2,FALSE),0)</f>
        <v>27</v>
      </c>
      <c r="F113" s="45">
        <f t="shared" si="74"/>
        <v>27</v>
      </c>
      <c r="G113" s="15">
        <f>IFERROR(VLOOKUP($B113,[3]NUM13!$H$3:$J$153,2,FALSE),0)</f>
        <v>28</v>
      </c>
      <c r="H113" s="57"/>
      <c r="I113" s="46"/>
      <c r="J113" s="47"/>
      <c r="K113" s="105"/>
      <c r="L113" s="105"/>
      <c r="M113" s="105"/>
      <c r="N113" s="105"/>
      <c r="O113" s="105"/>
      <c r="P113" s="103"/>
      <c r="Q113" s="103"/>
      <c r="R113" s="103"/>
      <c r="S113" s="103"/>
      <c r="T113" s="104"/>
      <c r="U113" s="103"/>
      <c r="V113" s="103"/>
      <c r="W113" s="15">
        <f t="shared" si="51"/>
        <v>0</v>
      </c>
      <c r="X113" s="105"/>
      <c r="Y113" s="105"/>
      <c r="Z113" s="105"/>
      <c r="AA113" s="105"/>
      <c r="AB113" s="105"/>
      <c r="AC113" s="103"/>
      <c r="AD113" s="103"/>
      <c r="AE113" s="103"/>
      <c r="AF113" s="103"/>
      <c r="AG113" s="103"/>
      <c r="AH113" s="103"/>
      <c r="AI113" s="103"/>
      <c r="AJ113" s="15">
        <f t="shared" si="46"/>
        <v>0</v>
      </c>
    </row>
    <row r="114" spans="1:37" ht="15" thickBot="1" x14ac:dyDescent="0.25">
      <c r="A114" s="94" t="s">
        <v>147</v>
      </c>
      <c r="B114" s="184" t="s">
        <v>140</v>
      </c>
      <c r="C114" s="59"/>
      <c r="D114" s="228"/>
      <c r="E114" s="15">
        <f>IFERROR(VLOOKUP($B114,[1]NUM13!$H$3:$J$144,2,FALSE),0)</f>
        <v>5</v>
      </c>
      <c r="F114" s="45">
        <f t="shared" si="74"/>
        <v>5</v>
      </c>
      <c r="G114" s="15">
        <f>IFERROR(VLOOKUP($B114,[3]NUM13!$H$3:$J$153,2,FALSE),0)</f>
        <v>5</v>
      </c>
      <c r="H114" s="57"/>
      <c r="I114" s="46"/>
      <c r="J114" s="47"/>
      <c r="K114" s="105"/>
      <c r="L114" s="105"/>
      <c r="M114" s="105"/>
      <c r="N114" s="105"/>
      <c r="O114" s="105"/>
      <c r="P114" s="103"/>
      <c r="Q114" s="103"/>
      <c r="R114" s="103"/>
      <c r="S114" s="103"/>
      <c r="T114" s="104"/>
      <c r="U114" s="103"/>
      <c r="V114" s="103"/>
      <c r="W114" s="15">
        <f t="shared" si="51"/>
        <v>0</v>
      </c>
      <c r="X114" s="105"/>
      <c r="Y114" s="105"/>
      <c r="Z114" s="105"/>
      <c r="AA114" s="105"/>
      <c r="AB114" s="105"/>
      <c r="AC114" s="103"/>
      <c r="AD114" s="103"/>
      <c r="AE114" s="103"/>
      <c r="AF114" s="103"/>
      <c r="AG114" s="103"/>
      <c r="AH114" s="103"/>
      <c r="AI114" s="103"/>
      <c r="AJ114" s="15">
        <f t="shared" si="46"/>
        <v>0</v>
      </c>
    </row>
    <row r="115" spans="1:37" ht="15" thickBot="1" x14ac:dyDescent="0.25">
      <c r="A115" s="94" t="s">
        <v>147</v>
      </c>
      <c r="B115" s="184" t="s">
        <v>141</v>
      </c>
      <c r="C115" s="59"/>
      <c r="D115" s="228"/>
      <c r="E115" s="15">
        <f>IFERROR(VLOOKUP($B115,[1]NUM13!$H$3:$J$144,2,FALSE),0)</f>
        <v>18</v>
      </c>
      <c r="F115" s="45">
        <f t="shared" si="74"/>
        <v>18</v>
      </c>
      <c r="G115" s="15">
        <f>IFERROR(VLOOKUP($B115,[3]NUM13!$H$3:$J$153,2,FALSE),0)</f>
        <v>21</v>
      </c>
      <c r="H115" s="57"/>
      <c r="I115" s="46"/>
      <c r="J115" s="47"/>
      <c r="K115" s="105"/>
      <c r="L115" s="105"/>
      <c r="M115" s="105"/>
      <c r="N115" s="105"/>
      <c r="O115" s="105"/>
      <c r="P115" s="103"/>
      <c r="Q115" s="103"/>
      <c r="R115" s="103"/>
      <c r="S115" s="103"/>
      <c r="T115" s="104"/>
      <c r="U115" s="103"/>
      <c r="V115" s="103"/>
      <c r="W115" s="15">
        <f t="shared" si="51"/>
        <v>0</v>
      </c>
      <c r="X115" s="105"/>
      <c r="Y115" s="105"/>
      <c r="Z115" s="105"/>
      <c r="AA115" s="105"/>
      <c r="AB115" s="105"/>
      <c r="AC115" s="103"/>
      <c r="AD115" s="103"/>
      <c r="AE115" s="103"/>
      <c r="AF115" s="103"/>
      <c r="AG115" s="103"/>
      <c r="AH115" s="103"/>
      <c r="AI115" s="103"/>
      <c r="AJ115" s="15">
        <f t="shared" si="46"/>
        <v>0</v>
      </c>
    </row>
    <row r="116" spans="1:37" ht="15" thickBot="1" x14ac:dyDescent="0.25">
      <c r="A116" s="94" t="s">
        <v>147</v>
      </c>
      <c r="B116" s="184" t="s">
        <v>142</v>
      </c>
      <c r="C116" s="59"/>
      <c r="D116" s="228"/>
      <c r="E116" s="15">
        <f>IFERROR(VLOOKUP($B116,[1]NUM13!$H$3:$J$144,2,FALSE),0)</f>
        <v>26</v>
      </c>
      <c r="F116" s="45">
        <f t="shared" si="74"/>
        <v>26</v>
      </c>
      <c r="G116" s="15">
        <f>IFERROR(VLOOKUP($B116,[3]NUM13!$H$3:$J$153,2,FALSE),0)</f>
        <v>35</v>
      </c>
      <c r="H116" s="57"/>
      <c r="I116" s="46"/>
      <c r="J116" s="47"/>
      <c r="K116" s="105"/>
      <c r="L116" s="105"/>
      <c r="M116" s="105"/>
      <c r="N116" s="105"/>
      <c r="O116" s="105"/>
      <c r="P116" s="103"/>
      <c r="Q116" s="103"/>
      <c r="R116" s="103"/>
      <c r="S116" s="103"/>
      <c r="T116" s="104"/>
      <c r="U116" s="103"/>
      <c r="V116" s="103"/>
      <c r="W116" s="15">
        <f t="shared" si="51"/>
        <v>0</v>
      </c>
      <c r="X116" s="105"/>
      <c r="Y116" s="105"/>
      <c r="Z116" s="105"/>
      <c r="AA116" s="105"/>
      <c r="AB116" s="105"/>
      <c r="AC116" s="103"/>
      <c r="AD116" s="103"/>
      <c r="AE116" s="103"/>
      <c r="AF116" s="103"/>
      <c r="AG116" s="103"/>
      <c r="AH116" s="103"/>
      <c r="AI116" s="103"/>
      <c r="AJ116" s="15">
        <f t="shared" si="46"/>
        <v>0</v>
      </c>
    </row>
    <row r="117" spans="1:37" ht="15" thickBot="1" x14ac:dyDescent="0.25">
      <c r="A117" s="94" t="s">
        <v>147</v>
      </c>
      <c r="B117" s="184" t="s">
        <v>143</v>
      </c>
      <c r="C117" s="59"/>
      <c r="D117" s="228"/>
      <c r="E117" s="15">
        <f>IFERROR(VLOOKUP($B117,[1]NUM13!$H$3:$J$144,2,FALSE),0)</f>
        <v>20</v>
      </c>
      <c r="F117" s="45">
        <f t="shared" si="74"/>
        <v>20</v>
      </c>
      <c r="G117" s="15">
        <f>IFERROR(VLOOKUP($B117,[3]NUM13!$H$3:$J$153,2,FALSE),0)</f>
        <v>21</v>
      </c>
      <c r="H117" s="57"/>
      <c r="I117" s="46"/>
      <c r="J117" s="47"/>
      <c r="K117" s="105"/>
      <c r="L117" s="105"/>
      <c r="M117" s="105"/>
      <c r="N117" s="105"/>
      <c r="O117" s="105"/>
      <c r="P117" s="103"/>
      <c r="Q117" s="103"/>
      <c r="R117" s="103"/>
      <c r="S117" s="103"/>
      <c r="T117" s="104"/>
      <c r="U117" s="103"/>
      <c r="V117" s="103"/>
      <c r="W117" s="15">
        <f t="shared" si="51"/>
        <v>0</v>
      </c>
      <c r="X117" s="105"/>
      <c r="Y117" s="105"/>
      <c r="Z117" s="105"/>
      <c r="AA117" s="105"/>
      <c r="AB117" s="105"/>
      <c r="AC117" s="103"/>
      <c r="AD117" s="103"/>
      <c r="AE117" s="103"/>
      <c r="AF117" s="103"/>
      <c r="AG117" s="103"/>
      <c r="AH117" s="103"/>
      <c r="AI117" s="103"/>
      <c r="AJ117" s="15">
        <f t="shared" si="46"/>
        <v>0</v>
      </c>
    </row>
    <row r="118" spans="1:37" ht="15" thickBot="1" x14ac:dyDescent="0.25">
      <c r="A118" s="94" t="s">
        <v>147</v>
      </c>
      <c r="B118" s="184" t="s">
        <v>144</v>
      </c>
      <c r="C118" s="59"/>
      <c r="D118" s="228"/>
      <c r="E118" s="15">
        <f>IFERROR(VLOOKUP($B118,[1]NUM13!$H$3:$J$144,2,FALSE),0)</f>
        <v>8</v>
      </c>
      <c r="F118" s="45">
        <f t="shared" si="74"/>
        <v>8</v>
      </c>
      <c r="G118" s="15">
        <f>IFERROR(VLOOKUP($B118,[3]NUM13!$H$3:$J$153,2,FALSE),0)</f>
        <v>7</v>
      </c>
      <c r="H118" s="57"/>
      <c r="I118" s="46"/>
      <c r="J118" s="47"/>
      <c r="K118" s="105"/>
      <c r="L118" s="105"/>
      <c r="M118" s="105"/>
      <c r="N118" s="105"/>
      <c r="O118" s="105"/>
      <c r="P118" s="103"/>
      <c r="Q118" s="103"/>
      <c r="R118" s="103"/>
      <c r="S118" s="103"/>
      <c r="T118" s="104"/>
      <c r="U118" s="103"/>
      <c r="V118" s="103"/>
      <c r="W118" s="15">
        <f t="shared" si="51"/>
        <v>0</v>
      </c>
      <c r="X118" s="105"/>
      <c r="Y118" s="105"/>
      <c r="Z118" s="105"/>
      <c r="AA118" s="105"/>
      <c r="AB118" s="105"/>
      <c r="AC118" s="103"/>
      <c r="AD118" s="103"/>
      <c r="AE118" s="103"/>
      <c r="AF118" s="103"/>
      <c r="AG118" s="103"/>
      <c r="AH118" s="103"/>
      <c r="AI118" s="103"/>
      <c r="AJ118" s="15">
        <f t="shared" si="46"/>
        <v>0</v>
      </c>
    </row>
    <row r="119" spans="1:37" ht="15" thickBot="1" x14ac:dyDescent="0.25">
      <c r="A119" s="94" t="s">
        <v>147</v>
      </c>
      <c r="B119" s="184" t="s">
        <v>145</v>
      </c>
      <c r="C119" s="59"/>
      <c r="D119" s="228"/>
      <c r="E119" s="15">
        <f>IFERROR(VLOOKUP($B119,[1]NUM13!$H$3:$J$144,2,FALSE),0)</f>
        <v>14</v>
      </c>
      <c r="F119" s="45">
        <f t="shared" si="74"/>
        <v>14</v>
      </c>
      <c r="G119" s="15">
        <f>IFERROR(VLOOKUP($B119,[3]NUM13!$H$3:$J$153,2,FALSE),0)</f>
        <v>16</v>
      </c>
      <c r="H119" s="57"/>
      <c r="I119" s="46"/>
      <c r="J119" s="47"/>
      <c r="K119" s="105"/>
      <c r="L119" s="105"/>
      <c r="M119" s="105"/>
      <c r="N119" s="105"/>
      <c r="O119" s="105"/>
      <c r="P119" s="103"/>
      <c r="Q119" s="103"/>
      <c r="R119" s="103"/>
      <c r="S119" s="103"/>
      <c r="T119" s="104"/>
      <c r="U119" s="103"/>
      <c r="V119" s="103"/>
      <c r="W119" s="15">
        <f t="shared" si="51"/>
        <v>0</v>
      </c>
      <c r="X119" s="105"/>
      <c r="Y119" s="105"/>
      <c r="Z119" s="105"/>
      <c r="AA119" s="105"/>
      <c r="AB119" s="105"/>
      <c r="AC119" s="103"/>
      <c r="AD119" s="103"/>
      <c r="AE119" s="103"/>
      <c r="AF119" s="103"/>
      <c r="AG119" s="103"/>
      <c r="AH119" s="103"/>
      <c r="AI119" s="103"/>
      <c r="AJ119" s="15">
        <f t="shared" si="46"/>
        <v>0</v>
      </c>
    </row>
    <row r="120" spans="1:37" ht="15" thickBot="1" x14ac:dyDescent="0.25">
      <c r="A120" s="94" t="s">
        <v>147</v>
      </c>
      <c r="B120" s="184" t="s">
        <v>146</v>
      </c>
      <c r="C120" s="59"/>
      <c r="D120" s="228"/>
      <c r="E120" s="15">
        <f>IFERROR(VLOOKUP($B120,[1]NUM13!$H$3:$J$144,2,FALSE),0)</f>
        <v>4</v>
      </c>
      <c r="F120" s="45">
        <f t="shared" si="74"/>
        <v>4</v>
      </c>
      <c r="G120" s="15">
        <f>IFERROR(VLOOKUP($B120,[3]NUM13!$H$3:$J$153,2,FALSE),0)</f>
        <v>4</v>
      </c>
      <c r="H120" s="57"/>
      <c r="I120" s="46"/>
      <c r="J120" s="47"/>
      <c r="K120" s="105"/>
      <c r="L120" s="105"/>
      <c r="M120" s="105"/>
      <c r="N120" s="105"/>
      <c r="O120" s="105"/>
      <c r="P120" s="103"/>
      <c r="Q120" s="103"/>
      <c r="R120" s="103"/>
      <c r="S120" s="103"/>
      <c r="T120" s="104"/>
      <c r="U120" s="103"/>
      <c r="V120" s="103"/>
      <c r="W120" s="15">
        <f t="shared" si="51"/>
        <v>0</v>
      </c>
      <c r="X120" s="105"/>
      <c r="Y120" s="105"/>
      <c r="Z120" s="105"/>
      <c r="AA120" s="105"/>
      <c r="AB120" s="105"/>
      <c r="AC120" s="103"/>
      <c r="AD120" s="103"/>
      <c r="AE120" s="103"/>
      <c r="AF120" s="103"/>
      <c r="AG120" s="103"/>
      <c r="AH120" s="103"/>
      <c r="AI120" s="103"/>
      <c r="AJ120" s="15">
        <f t="shared" si="46"/>
        <v>0</v>
      </c>
    </row>
    <row r="121" spans="1:37" ht="24" customHeight="1" thickBot="1" x14ac:dyDescent="0.25">
      <c r="A121" s="351" t="s">
        <v>182</v>
      </c>
      <c r="B121" s="352"/>
      <c r="C121" s="276">
        <f>+D121/Metas!S66</f>
        <v>0.98797360420763802</v>
      </c>
      <c r="D121" s="230">
        <f>G121/AK121</f>
        <v>0.1959531416400426</v>
      </c>
      <c r="E121" s="12">
        <f t="shared" ref="E121:K121" si="75">SUM(E109:E120)</f>
        <v>162</v>
      </c>
      <c r="F121" s="12">
        <f>SUM(F109:F120)</f>
        <v>162</v>
      </c>
      <c r="G121" s="12">
        <f t="shared" ref="G121" si="76">SUM(G109:G120)</f>
        <v>184</v>
      </c>
      <c r="H121" s="12">
        <f t="shared" si="75"/>
        <v>0</v>
      </c>
      <c r="I121" s="12">
        <f>SUM(I109:I120)</f>
        <v>0</v>
      </c>
      <c r="J121" s="12">
        <f t="shared" si="75"/>
        <v>0</v>
      </c>
      <c r="K121" s="12">
        <f t="shared" si="75"/>
        <v>0</v>
      </c>
      <c r="L121" s="12">
        <f t="shared" ref="L121:V121" si="77">SUM(L109:L120)</f>
        <v>0</v>
      </c>
      <c r="M121" s="12">
        <f t="shared" si="77"/>
        <v>0</v>
      </c>
      <c r="N121" s="12">
        <f t="shared" si="77"/>
        <v>0</v>
      </c>
      <c r="O121" s="12">
        <f t="shared" ref="O121" si="78">SUM(O109:O120)</f>
        <v>0</v>
      </c>
      <c r="P121" s="12">
        <f t="shared" si="77"/>
        <v>0</v>
      </c>
      <c r="Q121" s="12">
        <f t="shared" si="77"/>
        <v>0</v>
      </c>
      <c r="R121" s="12">
        <f t="shared" si="77"/>
        <v>0</v>
      </c>
      <c r="S121" s="12">
        <f t="shared" si="77"/>
        <v>0</v>
      </c>
      <c r="T121" s="12">
        <f t="shared" si="77"/>
        <v>0</v>
      </c>
      <c r="U121" s="12">
        <f t="shared" si="77"/>
        <v>0</v>
      </c>
      <c r="V121" s="12">
        <f t="shared" si="77"/>
        <v>0</v>
      </c>
      <c r="W121" s="12">
        <f t="shared" si="51"/>
        <v>0</v>
      </c>
      <c r="X121" s="12">
        <f t="shared" ref="X121:AI121" si="79">SUM(X109:X120)</f>
        <v>0</v>
      </c>
      <c r="Y121" s="12">
        <f t="shared" si="79"/>
        <v>0</v>
      </c>
      <c r="Z121" s="12">
        <f t="shared" si="79"/>
        <v>0</v>
      </c>
      <c r="AA121" s="12">
        <f t="shared" si="79"/>
        <v>0</v>
      </c>
      <c r="AB121" s="12">
        <f t="shared" ref="AB121" si="80">SUM(AB109:AB120)</f>
        <v>0</v>
      </c>
      <c r="AC121" s="12">
        <f t="shared" si="79"/>
        <v>0</v>
      </c>
      <c r="AD121" s="12">
        <f t="shared" si="79"/>
        <v>0</v>
      </c>
      <c r="AE121" s="12">
        <f t="shared" si="79"/>
        <v>0</v>
      </c>
      <c r="AF121" s="12">
        <f t="shared" si="79"/>
        <v>0</v>
      </c>
      <c r="AG121" s="12">
        <f t="shared" si="79"/>
        <v>0</v>
      </c>
      <c r="AH121" s="12">
        <f t="shared" si="79"/>
        <v>0</v>
      </c>
      <c r="AI121" s="12">
        <f t="shared" si="79"/>
        <v>0</v>
      </c>
      <c r="AJ121" s="12">
        <f t="shared" si="46"/>
        <v>0</v>
      </c>
      <c r="AK121" s="12">
        <v>939</v>
      </c>
    </row>
    <row r="122" spans="1:37" ht="15" thickBot="1" x14ac:dyDescent="0.25">
      <c r="A122" s="94" t="s">
        <v>161</v>
      </c>
      <c r="B122" s="184" t="s">
        <v>148</v>
      </c>
      <c r="C122" s="59"/>
      <c r="D122" s="228"/>
      <c r="E122" s="15">
        <f>IFERROR(VLOOKUP($B122,[1]NUM13!$H$3:$J$144,2,FALSE),0)</f>
        <v>341</v>
      </c>
      <c r="F122" s="45">
        <f t="shared" si="74"/>
        <v>341</v>
      </c>
      <c r="G122" s="15">
        <f>IFERROR(VLOOKUP($B122,[3]NUM13!$H$3:$J$153,2,FALSE),0)</f>
        <v>351</v>
      </c>
      <c r="H122" s="57"/>
      <c r="I122" s="46"/>
      <c r="J122" s="47"/>
      <c r="K122" s="105"/>
      <c r="L122" s="105"/>
      <c r="M122" s="105"/>
      <c r="N122" s="105"/>
      <c r="O122" s="105"/>
      <c r="P122" s="103"/>
      <c r="Q122" s="103"/>
      <c r="R122" s="103"/>
      <c r="S122" s="103"/>
      <c r="T122" s="104"/>
      <c r="U122" s="103"/>
      <c r="V122" s="103"/>
      <c r="W122" s="15">
        <f t="shared" si="51"/>
        <v>0</v>
      </c>
      <c r="X122" s="105"/>
      <c r="Y122" s="105"/>
      <c r="Z122" s="105"/>
      <c r="AA122" s="105"/>
      <c r="AB122" s="105"/>
      <c r="AC122" s="103"/>
      <c r="AD122" s="103"/>
      <c r="AE122" s="103"/>
      <c r="AF122" s="103"/>
      <c r="AG122" s="103"/>
      <c r="AH122" s="103"/>
      <c r="AI122" s="103"/>
      <c r="AJ122" s="15">
        <f t="shared" si="46"/>
        <v>0</v>
      </c>
    </row>
    <row r="123" spans="1:37" ht="15" thickBot="1" x14ac:dyDescent="0.25">
      <c r="A123" s="94" t="s">
        <v>161</v>
      </c>
      <c r="B123" s="184" t="s">
        <v>149</v>
      </c>
      <c r="C123" s="59"/>
      <c r="D123" s="228"/>
      <c r="E123" s="15">
        <f>IFERROR(VLOOKUP($B123,[1]NUM13!$H$3:$J$144,2,FALSE),0)</f>
        <v>84</v>
      </c>
      <c r="F123" s="45">
        <f t="shared" si="74"/>
        <v>84</v>
      </c>
      <c r="G123" s="15">
        <f>IFERROR(VLOOKUP($B123,[3]NUM13!$H$3:$J$153,2,FALSE),0)</f>
        <v>91</v>
      </c>
      <c r="H123" s="57"/>
      <c r="I123" s="46"/>
      <c r="J123" s="47"/>
      <c r="K123" s="105"/>
      <c r="L123" s="105"/>
      <c r="M123" s="105"/>
      <c r="N123" s="105"/>
      <c r="O123" s="105"/>
      <c r="P123" s="103"/>
      <c r="Q123" s="103"/>
      <c r="R123" s="103"/>
      <c r="S123" s="103"/>
      <c r="T123" s="104"/>
      <c r="U123" s="103"/>
      <c r="V123" s="103"/>
      <c r="W123" s="15">
        <f t="shared" si="51"/>
        <v>0</v>
      </c>
      <c r="X123" s="105"/>
      <c r="Y123" s="105"/>
      <c r="Z123" s="105"/>
      <c r="AA123" s="105"/>
      <c r="AB123" s="105"/>
      <c r="AC123" s="103"/>
      <c r="AD123" s="103"/>
      <c r="AE123" s="103"/>
      <c r="AF123" s="103"/>
      <c r="AG123" s="103"/>
      <c r="AH123" s="103"/>
      <c r="AI123" s="103"/>
      <c r="AJ123" s="15">
        <f t="shared" si="46"/>
        <v>0</v>
      </c>
    </row>
    <row r="124" spans="1:37" ht="15" thickBot="1" x14ac:dyDescent="0.25">
      <c r="A124" s="94" t="s">
        <v>161</v>
      </c>
      <c r="B124" s="184" t="s">
        <v>150</v>
      </c>
      <c r="C124" s="59"/>
      <c r="D124" s="228"/>
      <c r="E124" s="15">
        <f>IFERROR(VLOOKUP($B124,[1]NUM13!$H$3:$J$144,2,FALSE),0)</f>
        <v>96</v>
      </c>
      <c r="F124" s="45">
        <f t="shared" si="74"/>
        <v>96</v>
      </c>
      <c r="G124" s="15">
        <f>IFERROR(VLOOKUP($B124,[3]NUM13!$H$3:$J$153,2,FALSE),0)</f>
        <v>124</v>
      </c>
      <c r="H124" s="57"/>
      <c r="I124" s="46"/>
      <c r="J124" s="47"/>
      <c r="K124" s="105"/>
      <c r="L124" s="105"/>
      <c r="M124" s="105"/>
      <c r="N124" s="105"/>
      <c r="O124" s="105"/>
      <c r="P124" s="103"/>
      <c r="Q124" s="103"/>
      <c r="R124" s="103"/>
      <c r="S124" s="103"/>
      <c r="T124" s="104"/>
      <c r="U124" s="103"/>
      <c r="V124" s="103"/>
      <c r="W124" s="15">
        <f t="shared" si="51"/>
        <v>0</v>
      </c>
      <c r="X124" s="105"/>
      <c r="Y124" s="105"/>
      <c r="Z124" s="105"/>
      <c r="AA124" s="105"/>
      <c r="AB124" s="105"/>
      <c r="AC124" s="103"/>
      <c r="AD124" s="103"/>
      <c r="AE124" s="103"/>
      <c r="AF124" s="103"/>
      <c r="AG124" s="103"/>
      <c r="AH124" s="103"/>
      <c r="AI124" s="103"/>
      <c r="AJ124" s="15">
        <f t="shared" si="46"/>
        <v>0</v>
      </c>
    </row>
    <row r="125" spans="1:37" ht="15" thickBot="1" x14ac:dyDescent="0.25">
      <c r="A125" s="94" t="s">
        <v>161</v>
      </c>
      <c r="B125" s="184" t="s">
        <v>151</v>
      </c>
      <c r="C125" s="59"/>
      <c r="D125" s="228"/>
      <c r="E125" s="15">
        <f>IFERROR(VLOOKUP($B125,[1]NUM13!$H$3:$J$144,2,FALSE),0)</f>
        <v>128</v>
      </c>
      <c r="F125" s="45">
        <f t="shared" si="74"/>
        <v>128</v>
      </c>
      <c r="G125" s="15">
        <f>IFERROR(VLOOKUP($B125,[3]NUM13!$H$3:$J$153,2,FALSE),0)</f>
        <v>122</v>
      </c>
      <c r="H125" s="57"/>
      <c r="I125" s="46"/>
      <c r="J125" s="47"/>
      <c r="K125" s="105"/>
      <c r="L125" s="105"/>
      <c r="M125" s="105"/>
      <c r="N125" s="105"/>
      <c r="O125" s="105"/>
      <c r="P125" s="103"/>
      <c r="Q125" s="103"/>
      <c r="R125" s="103"/>
      <c r="S125" s="103"/>
      <c r="T125" s="104"/>
      <c r="U125" s="103"/>
      <c r="V125" s="103"/>
      <c r="W125" s="15">
        <f t="shared" si="51"/>
        <v>0</v>
      </c>
      <c r="X125" s="105"/>
      <c r="Y125" s="105"/>
      <c r="Z125" s="105"/>
      <c r="AA125" s="105"/>
      <c r="AB125" s="105"/>
      <c r="AC125" s="103"/>
      <c r="AD125" s="103"/>
      <c r="AE125" s="103"/>
      <c r="AF125" s="103"/>
      <c r="AG125" s="103"/>
      <c r="AH125" s="103"/>
      <c r="AI125" s="103"/>
      <c r="AJ125" s="15">
        <f t="shared" si="46"/>
        <v>0</v>
      </c>
    </row>
    <row r="126" spans="1:37" ht="15" thickBot="1" x14ac:dyDescent="0.25">
      <c r="A126" s="94" t="s">
        <v>161</v>
      </c>
      <c r="B126" s="184" t="s">
        <v>152</v>
      </c>
      <c r="C126" s="59"/>
      <c r="D126" s="228"/>
      <c r="E126" s="15">
        <f>IFERROR(VLOOKUP($B126,[1]NUM13!$H$3:$J$144,2,FALSE),0)</f>
        <v>0</v>
      </c>
      <c r="F126" s="45">
        <f t="shared" si="74"/>
        <v>0</v>
      </c>
      <c r="G126" s="15">
        <f>IFERROR(VLOOKUP($B126,[3]NUM13!$H$3:$J$153,2,FALSE),0)</f>
        <v>0</v>
      </c>
      <c r="H126" s="57"/>
      <c r="I126" s="46"/>
      <c r="J126" s="47"/>
      <c r="K126" s="105"/>
      <c r="L126" s="105"/>
      <c r="M126" s="105"/>
      <c r="N126" s="105"/>
      <c r="O126" s="105"/>
      <c r="P126" s="103"/>
      <c r="Q126" s="103"/>
      <c r="R126" s="103"/>
      <c r="S126" s="103"/>
      <c r="T126" s="104"/>
      <c r="U126" s="103"/>
      <c r="V126" s="103"/>
      <c r="W126" s="15">
        <f t="shared" si="51"/>
        <v>0</v>
      </c>
      <c r="X126" s="105"/>
      <c r="Y126" s="105"/>
      <c r="Z126" s="105"/>
      <c r="AA126" s="105"/>
      <c r="AB126" s="105"/>
      <c r="AC126" s="103"/>
      <c r="AD126" s="103"/>
      <c r="AE126" s="103"/>
      <c r="AF126" s="103"/>
      <c r="AG126" s="103"/>
      <c r="AH126" s="103"/>
      <c r="AI126" s="103"/>
      <c r="AJ126" s="15">
        <f t="shared" si="46"/>
        <v>0</v>
      </c>
    </row>
    <row r="127" spans="1:37" ht="15" thickBot="1" x14ac:dyDescent="0.25">
      <c r="A127" s="94" t="s">
        <v>161</v>
      </c>
      <c r="B127" s="184" t="s">
        <v>153</v>
      </c>
      <c r="C127" s="59"/>
      <c r="D127" s="228"/>
      <c r="E127" s="15">
        <f>IFERROR(VLOOKUP($B127,[1]NUM13!$H$3:$J$144,2,FALSE),0)</f>
        <v>0</v>
      </c>
      <c r="F127" s="45">
        <f t="shared" si="74"/>
        <v>0</v>
      </c>
      <c r="G127" s="15">
        <f>IFERROR(VLOOKUP($B127,[3]NUM13!$H$3:$J$153,2,FALSE),0)</f>
        <v>0</v>
      </c>
      <c r="H127" s="57"/>
      <c r="I127" s="46"/>
      <c r="J127" s="47"/>
      <c r="K127" s="105"/>
      <c r="L127" s="105"/>
      <c r="M127" s="105"/>
      <c r="N127" s="105"/>
      <c r="O127" s="105"/>
      <c r="P127" s="103"/>
      <c r="Q127" s="103"/>
      <c r="R127" s="103"/>
      <c r="S127" s="103"/>
      <c r="T127" s="104"/>
      <c r="U127" s="103"/>
      <c r="V127" s="103"/>
      <c r="W127" s="15">
        <f t="shared" si="51"/>
        <v>0</v>
      </c>
      <c r="X127" s="105"/>
      <c r="Y127" s="105"/>
      <c r="Z127" s="105"/>
      <c r="AA127" s="105"/>
      <c r="AB127" s="105"/>
      <c r="AC127" s="103"/>
      <c r="AD127" s="103"/>
      <c r="AE127" s="103"/>
      <c r="AF127" s="103"/>
      <c r="AG127" s="103"/>
      <c r="AH127" s="103"/>
      <c r="AI127" s="103"/>
      <c r="AJ127" s="15">
        <f t="shared" si="46"/>
        <v>0</v>
      </c>
    </row>
    <row r="128" spans="1:37" ht="15" thickBot="1" x14ac:dyDescent="0.25">
      <c r="A128" s="94" t="s">
        <v>161</v>
      </c>
      <c r="B128" s="184" t="s">
        <v>154</v>
      </c>
      <c r="C128" s="59"/>
      <c r="D128" s="228"/>
      <c r="E128" s="15">
        <f>IFERROR(VLOOKUP($B128,[1]NUM13!$H$3:$J$144,2,FALSE),0)</f>
        <v>3</v>
      </c>
      <c r="F128" s="45">
        <f t="shared" si="74"/>
        <v>3</v>
      </c>
      <c r="G128" s="15">
        <f>IFERROR(VLOOKUP($B128,[3]NUM13!$H$3:$J$153,2,FALSE),0)</f>
        <v>0</v>
      </c>
      <c r="H128" s="57"/>
      <c r="I128" s="46"/>
      <c r="J128" s="47"/>
      <c r="K128" s="105"/>
      <c r="L128" s="105"/>
      <c r="M128" s="105"/>
      <c r="N128" s="105"/>
      <c r="O128" s="105"/>
      <c r="P128" s="98"/>
      <c r="Q128" s="98"/>
      <c r="R128" s="98"/>
      <c r="S128" s="98"/>
      <c r="T128" s="104"/>
      <c r="U128" s="103"/>
      <c r="V128" s="103"/>
      <c r="W128" s="15">
        <f t="shared" si="51"/>
        <v>0</v>
      </c>
      <c r="X128" s="105"/>
      <c r="Y128" s="105"/>
      <c r="Z128" s="105"/>
      <c r="AA128" s="105"/>
      <c r="AB128" s="105"/>
      <c r="AC128" s="103"/>
      <c r="AD128" s="103"/>
      <c r="AE128" s="103"/>
      <c r="AF128" s="103"/>
      <c r="AG128" s="103"/>
      <c r="AH128" s="103"/>
      <c r="AI128" s="103"/>
      <c r="AJ128" s="15">
        <f t="shared" si="46"/>
        <v>0</v>
      </c>
    </row>
    <row r="129" spans="1:37" ht="15" thickBot="1" x14ac:dyDescent="0.25">
      <c r="A129" s="94" t="s">
        <v>161</v>
      </c>
      <c r="B129" s="184" t="s">
        <v>155</v>
      </c>
      <c r="C129" s="59"/>
      <c r="D129" s="228"/>
      <c r="E129" s="15">
        <f>IFERROR(VLOOKUP($B129,[1]NUM13!$H$3:$J$144,2,FALSE),0)</f>
        <v>0</v>
      </c>
      <c r="F129" s="45">
        <f t="shared" si="74"/>
        <v>0</v>
      </c>
      <c r="G129" s="15">
        <f>IFERROR(VLOOKUP($B129,[3]NUM13!$H$3:$J$153,2,FALSE),0)</f>
        <v>0</v>
      </c>
      <c r="H129" s="57"/>
      <c r="I129" s="46"/>
      <c r="J129" s="47"/>
      <c r="K129" s="105"/>
      <c r="L129" s="105"/>
      <c r="M129" s="105"/>
      <c r="N129" s="105"/>
      <c r="O129" s="105"/>
      <c r="P129" s="103"/>
      <c r="Q129" s="103"/>
      <c r="R129" s="103"/>
      <c r="S129" s="103"/>
      <c r="T129" s="104"/>
      <c r="U129" s="103"/>
      <c r="V129" s="103"/>
      <c r="W129" s="15">
        <f t="shared" si="51"/>
        <v>0</v>
      </c>
      <c r="X129" s="105"/>
      <c r="Y129" s="105"/>
      <c r="Z129" s="105"/>
      <c r="AA129" s="105"/>
      <c r="AB129" s="105"/>
      <c r="AC129" s="98"/>
      <c r="AD129" s="98"/>
      <c r="AE129" s="98"/>
      <c r="AF129" s="98"/>
      <c r="AG129" s="103"/>
      <c r="AH129" s="103"/>
      <c r="AI129" s="103"/>
      <c r="AJ129" s="15">
        <f t="shared" si="46"/>
        <v>0</v>
      </c>
    </row>
    <row r="130" spans="1:37" ht="14.25" customHeight="1" thickBot="1" x14ac:dyDescent="0.25">
      <c r="A130" s="94" t="s">
        <v>161</v>
      </c>
      <c r="B130" s="184" t="s">
        <v>156</v>
      </c>
      <c r="C130" s="59"/>
      <c r="D130" s="228"/>
      <c r="E130" s="15">
        <f>IFERROR(VLOOKUP($B130,[1]NUM13!$H$3:$J$144,2,FALSE),0)</f>
        <v>0</v>
      </c>
      <c r="F130" s="45">
        <f t="shared" si="74"/>
        <v>0</v>
      </c>
      <c r="G130" s="15">
        <f>IFERROR(VLOOKUP($B130,[3]NUM13!$H$3:$J$153,2,FALSE),0)</f>
        <v>0</v>
      </c>
      <c r="H130" s="57"/>
      <c r="I130" s="46"/>
      <c r="J130" s="47"/>
      <c r="K130" s="105"/>
      <c r="L130" s="105"/>
      <c r="M130" s="105"/>
      <c r="N130" s="105"/>
      <c r="O130" s="105"/>
      <c r="P130" s="103"/>
      <c r="Q130" s="103"/>
      <c r="R130" s="103"/>
      <c r="S130" s="103"/>
      <c r="T130" s="104"/>
      <c r="U130" s="103"/>
      <c r="V130" s="103"/>
      <c r="W130" s="15">
        <f t="shared" si="51"/>
        <v>0</v>
      </c>
      <c r="X130" s="105"/>
      <c r="Y130" s="105"/>
      <c r="Z130" s="105"/>
      <c r="AA130" s="105"/>
      <c r="AB130" s="105"/>
      <c r="AC130" s="103"/>
      <c r="AD130" s="103"/>
      <c r="AE130" s="103"/>
      <c r="AF130" s="103"/>
      <c r="AG130" s="103"/>
      <c r="AH130" s="103"/>
      <c r="AI130" s="103"/>
      <c r="AJ130" s="15">
        <f t="shared" si="46"/>
        <v>0</v>
      </c>
    </row>
    <row r="131" spans="1:37" ht="15" thickBot="1" x14ac:dyDescent="0.25">
      <c r="A131" s="94" t="s">
        <v>161</v>
      </c>
      <c r="B131" s="184" t="s">
        <v>157</v>
      </c>
      <c r="C131" s="59"/>
      <c r="D131" s="228"/>
      <c r="E131" s="15">
        <f>IFERROR(VLOOKUP($B131,[1]NUM13!$H$3:$J$144,2,FALSE),0)</f>
        <v>0</v>
      </c>
      <c r="F131" s="45">
        <f t="shared" si="74"/>
        <v>0</v>
      </c>
      <c r="G131" s="15">
        <f>IFERROR(VLOOKUP($B131,[3]NUM13!$H$3:$J$153,2,FALSE),0)</f>
        <v>0</v>
      </c>
      <c r="H131" s="57"/>
      <c r="I131" s="46"/>
      <c r="J131" s="47"/>
      <c r="K131" s="105"/>
      <c r="L131" s="105"/>
      <c r="M131" s="105"/>
      <c r="N131" s="105"/>
      <c r="O131" s="105"/>
      <c r="P131" s="103"/>
      <c r="Q131" s="103"/>
      <c r="R131" s="103"/>
      <c r="S131" s="103"/>
      <c r="T131" s="104"/>
      <c r="U131" s="103"/>
      <c r="V131" s="103"/>
      <c r="W131" s="15">
        <f t="shared" si="51"/>
        <v>0</v>
      </c>
      <c r="X131" s="105"/>
      <c r="Y131" s="105"/>
      <c r="Z131" s="105"/>
      <c r="AA131" s="105"/>
      <c r="AB131" s="105"/>
      <c r="AC131" s="103"/>
      <c r="AD131" s="103"/>
      <c r="AE131" s="103"/>
      <c r="AF131" s="103"/>
      <c r="AG131" s="103"/>
      <c r="AH131" s="103"/>
      <c r="AI131" s="103"/>
      <c r="AJ131" s="15">
        <f t="shared" si="46"/>
        <v>0</v>
      </c>
    </row>
    <row r="132" spans="1:37" ht="15" thickBot="1" x14ac:dyDescent="0.25">
      <c r="A132" s="94" t="s">
        <v>161</v>
      </c>
      <c r="B132" s="184" t="s">
        <v>158</v>
      </c>
      <c r="C132" s="59"/>
      <c r="D132" s="228"/>
      <c r="E132" s="15">
        <f>IFERROR(VLOOKUP($B132,[1]NUM13!$H$3:$J$144,2,FALSE),0)</f>
        <v>0</v>
      </c>
      <c r="F132" s="45">
        <f t="shared" si="74"/>
        <v>0</v>
      </c>
      <c r="G132" s="15">
        <f>IFERROR(VLOOKUP($B132,[3]NUM13!$H$3:$J$153,2,FALSE),0)</f>
        <v>0</v>
      </c>
      <c r="H132" s="57"/>
      <c r="I132" s="46"/>
      <c r="J132" s="47"/>
      <c r="K132" s="105"/>
      <c r="L132" s="105"/>
      <c r="M132" s="105"/>
      <c r="N132" s="105"/>
      <c r="O132" s="105"/>
      <c r="P132" s="105"/>
      <c r="Q132" s="105"/>
      <c r="R132" s="105"/>
      <c r="S132" s="105"/>
      <c r="T132" s="104"/>
      <c r="U132" s="105"/>
      <c r="V132" s="105"/>
      <c r="W132" s="15">
        <f t="shared" si="51"/>
        <v>0</v>
      </c>
      <c r="X132" s="105"/>
      <c r="Y132" s="105"/>
      <c r="Z132" s="105"/>
      <c r="AA132" s="105"/>
      <c r="AB132" s="105"/>
      <c r="AC132" s="103"/>
      <c r="AD132" s="103"/>
      <c r="AE132" s="103"/>
      <c r="AF132" s="103"/>
      <c r="AG132" s="105"/>
      <c r="AH132" s="105"/>
      <c r="AI132" s="105"/>
      <c r="AJ132" s="15">
        <f>SUM(X132:AI132)</f>
        <v>0</v>
      </c>
    </row>
    <row r="133" spans="1:37" ht="15" thickBot="1" x14ac:dyDescent="0.25">
      <c r="A133" s="94" t="s">
        <v>161</v>
      </c>
      <c r="B133" s="184" t="s">
        <v>159</v>
      </c>
      <c r="C133" s="59"/>
      <c r="D133" s="228"/>
      <c r="E133" s="15">
        <f>IFERROR(VLOOKUP($B133,[1]NUM13!$H$3:$J$144,2,FALSE),0)</f>
        <v>0</v>
      </c>
      <c r="F133" s="45">
        <f t="shared" si="74"/>
        <v>0</v>
      </c>
      <c r="G133" s="15">
        <f>IFERROR(VLOOKUP($B133,[3]NUM13!$H$3:$J$153,2,FALSE),0)</f>
        <v>0</v>
      </c>
      <c r="H133" s="57"/>
      <c r="I133" s="46"/>
      <c r="J133" s="47"/>
      <c r="K133" s="105"/>
      <c r="L133" s="105"/>
      <c r="M133" s="105"/>
      <c r="N133" s="105"/>
      <c r="O133" s="105"/>
      <c r="P133" s="105"/>
      <c r="Q133" s="105"/>
      <c r="R133" s="105"/>
      <c r="S133" s="105"/>
      <c r="T133" s="104"/>
      <c r="U133" s="105"/>
      <c r="V133" s="105"/>
      <c r="W133" s="15">
        <f t="shared" si="51"/>
        <v>0</v>
      </c>
      <c r="X133" s="105"/>
      <c r="Y133" s="105"/>
      <c r="Z133" s="105"/>
      <c r="AA133" s="105"/>
      <c r="AB133" s="105"/>
      <c r="AC133" s="105"/>
      <c r="AD133" s="105"/>
      <c r="AE133" s="105"/>
      <c r="AF133" s="105"/>
      <c r="AG133" s="105"/>
      <c r="AH133" s="105"/>
      <c r="AI133" s="105"/>
      <c r="AJ133" s="15">
        <f t="shared" si="46"/>
        <v>0</v>
      </c>
    </row>
    <row r="134" spans="1:37" ht="15" thickBot="1" x14ac:dyDescent="0.25">
      <c r="A134" s="94" t="s">
        <v>161</v>
      </c>
      <c r="B134" s="184" t="s">
        <v>160</v>
      </c>
      <c r="C134" s="59"/>
      <c r="D134" s="228"/>
      <c r="E134" s="15">
        <f>IFERROR(VLOOKUP($B134,[1]NUM13!$H$3:$J$144,2,FALSE),0)</f>
        <v>6</v>
      </c>
      <c r="F134" s="45">
        <f t="shared" si="74"/>
        <v>6</v>
      </c>
      <c r="G134" s="15">
        <f>IFERROR(VLOOKUP($B134,[3]NUM13!$H$3:$J$153,2,FALSE),0)</f>
        <v>0</v>
      </c>
      <c r="H134" s="57"/>
      <c r="I134" s="46"/>
      <c r="J134" s="47"/>
      <c r="K134" s="105"/>
      <c r="L134" s="105"/>
      <c r="M134" s="105"/>
      <c r="N134" s="105"/>
      <c r="O134" s="105"/>
      <c r="P134" s="105"/>
      <c r="Q134" s="105"/>
      <c r="R134" s="105"/>
      <c r="S134" s="105"/>
      <c r="T134" s="104"/>
      <c r="U134" s="105"/>
      <c r="V134" s="105"/>
      <c r="W134" s="15">
        <f t="shared" si="51"/>
        <v>0</v>
      </c>
      <c r="X134" s="105"/>
      <c r="Y134" s="105"/>
      <c r="Z134" s="105"/>
      <c r="AA134" s="105"/>
      <c r="AB134" s="105"/>
      <c r="AC134" s="105"/>
      <c r="AD134" s="105"/>
      <c r="AE134" s="105"/>
      <c r="AF134" s="105"/>
      <c r="AG134" s="105"/>
      <c r="AH134" s="105"/>
      <c r="AI134" s="105"/>
      <c r="AJ134" s="15">
        <f t="shared" si="46"/>
        <v>0</v>
      </c>
    </row>
    <row r="135" spans="1:37" ht="15" thickBot="1" x14ac:dyDescent="0.25">
      <c r="A135" s="351" t="s">
        <v>183</v>
      </c>
      <c r="B135" s="352"/>
      <c r="C135" s="276">
        <f>+D135/Metas!S71</f>
        <v>0.80846386334284548</v>
      </c>
      <c r="D135" s="230">
        <f>G135/AK135</f>
        <v>0.1566841266226372</v>
      </c>
      <c r="E135" s="12">
        <f t="shared" ref="E135:K135" si="81">SUM(E122:E134)</f>
        <v>658</v>
      </c>
      <c r="F135" s="12">
        <f>SUM(F122:F134)</f>
        <v>658</v>
      </c>
      <c r="G135" s="12">
        <f t="shared" ref="G135" si="82">SUM(G122:G134)</f>
        <v>688</v>
      </c>
      <c r="H135" s="12">
        <f t="shared" si="81"/>
        <v>0</v>
      </c>
      <c r="I135" s="12">
        <f>SUM(I122:I134)</f>
        <v>0</v>
      </c>
      <c r="J135" s="12">
        <f t="shared" si="81"/>
        <v>0</v>
      </c>
      <c r="K135" s="12">
        <f t="shared" si="81"/>
        <v>0</v>
      </c>
      <c r="L135" s="12">
        <f t="shared" ref="L135:V135" si="83">SUM(L122:L134)</f>
        <v>0</v>
      </c>
      <c r="M135" s="12">
        <f t="shared" si="83"/>
        <v>0</v>
      </c>
      <c r="N135" s="12">
        <f t="shared" si="83"/>
        <v>0</v>
      </c>
      <c r="O135" s="12">
        <f t="shared" ref="O135" si="84">SUM(O122:O134)</f>
        <v>0</v>
      </c>
      <c r="P135" s="12">
        <f t="shared" si="83"/>
        <v>0</v>
      </c>
      <c r="Q135" s="12">
        <f t="shared" si="83"/>
        <v>0</v>
      </c>
      <c r="R135" s="12">
        <f t="shared" si="83"/>
        <v>0</v>
      </c>
      <c r="S135" s="12">
        <f t="shared" si="83"/>
        <v>0</v>
      </c>
      <c r="T135" s="12">
        <f t="shared" si="83"/>
        <v>0</v>
      </c>
      <c r="U135" s="12">
        <f t="shared" si="83"/>
        <v>0</v>
      </c>
      <c r="V135" s="12">
        <f t="shared" si="83"/>
        <v>0</v>
      </c>
      <c r="W135" s="12">
        <f t="shared" si="51"/>
        <v>0</v>
      </c>
      <c r="X135" s="12">
        <f t="shared" ref="X135:AI135" si="85">SUM(X122:X134)</f>
        <v>0</v>
      </c>
      <c r="Y135" s="12">
        <f t="shared" si="85"/>
        <v>0</v>
      </c>
      <c r="Z135" s="12">
        <f t="shared" si="85"/>
        <v>0</v>
      </c>
      <c r="AA135" s="12">
        <f t="shared" si="85"/>
        <v>0</v>
      </c>
      <c r="AB135" s="12">
        <f t="shared" ref="AB135" si="86">SUM(AB122:AB134)</f>
        <v>0</v>
      </c>
      <c r="AC135" s="12">
        <f t="shared" si="85"/>
        <v>0</v>
      </c>
      <c r="AD135" s="12">
        <f t="shared" si="85"/>
        <v>0</v>
      </c>
      <c r="AE135" s="12">
        <f t="shared" si="85"/>
        <v>0</v>
      </c>
      <c r="AF135" s="12">
        <f t="shared" si="85"/>
        <v>0</v>
      </c>
      <c r="AG135" s="12">
        <f t="shared" si="85"/>
        <v>0</v>
      </c>
      <c r="AH135" s="12">
        <f t="shared" si="85"/>
        <v>0</v>
      </c>
      <c r="AI135" s="12">
        <f t="shared" si="85"/>
        <v>0</v>
      </c>
      <c r="AJ135" s="12">
        <f t="shared" si="46"/>
        <v>0</v>
      </c>
      <c r="AK135" s="12">
        <v>4391</v>
      </c>
    </row>
    <row r="136" spans="1:37" ht="15" thickBot="1" x14ac:dyDescent="0.25">
      <c r="A136" s="94" t="s">
        <v>166</v>
      </c>
      <c r="B136" s="184" t="s">
        <v>162</v>
      </c>
      <c r="C136" s="59"/>
      <c r="D136" s="228"/>
      <c r="E136" s="15">
        <f>IFERROR(VLOOKUP($B136,[1]NUM13!$H$3:$J$144,2,FALSE),0)</f>
        <v>276</v>
      </c>
      <c r="F136" s="45">
        <f t="shared" si="74"/>
        <v>276</v>
      </c>
      <c r="G136" s="15">
        <f>IFERROR(VLOOKUP($B136,[3]NUM13!$H$3:$J$153,2,FALSE),0)</f>
        <v>297</v>
      </c>
      <c r="H136" s="57"/>
      <c r="I136" s="46"/>
      <c r="J136" s="47"/>
      <c r="K136" s="105"/>
      <c r="L136" s="105"/>
      <c r="M136" s="105"/>
      <c r="N136" s="105"/>
      <c r="O136" s="105"/>
      <c r="P136" s="98"/>
      <c r="Q136" s="98"/>
      <c r="R136" s="106"/>
      <c r="S136" s="106"/>
      <c r="T136" s="104"/>
      <c r="U136" s="106"/>
      <c r="V136" s="106"/>
      <c r="W136" s="15">
        <f t="shared" si="51"/>
        <v>0</v>
      </c>
      <c r="X136" s="105"/>
      <c r="Y136" s="105"/>
      <c r="Z136" s="105"/>
      <c r="AA136" s="105"/>
      <c r="AB136" s="105"/>
      <c r="AC136" s="98"/>
      <c r="AD136" s="98"/>
      <c r="AE136" s="98"/>
      <c r="AF136" s="98"/>
      <c r="AG136" s="106"/>
      <c r="AH136" s="106"/>
      <c r="AI136" s="106"/>
      <c r="AJ136" s="15">
        <f t="shared" si="46"/>
        <v>0</v>
      </c>
    </row>
    <row r="137" spans="1:37" ht="15" thickBot="1" x14ac:dyDescent="0.25">
      <c r="A137" s="94" t="s">
        <v>166</v>
      </c>
      <c r="B137" s="184" t="s">
        <v>163</v>
      </c>
      <c r="C137" s="59"/>
      <c r="D137" s="228"/>
      <c r="E137" s="15">
        <f>IFERROR(VLOOKUP($B137,[1]NUM13!$H$3:$J$144,2,FALSE),0)</f>
        <v>6</v>
      </c>
      <c r="F137" s="45">
        <f t="shared" si="74"/>
        <v>6</v>
      </c>
      <c r="G137" s="15">
        <f>IFERROR(VLOOKUP($B137,[3]NUM13!$H$3:$J$153,2,FALSE),0)</f>
        <v>0</v>
      </c>
      <c r="H137" s="57"/>
      <c r="I137" s="46"/>
      <c r="J137" s="47"/>
      <c r="K137" s="105"/>
      <c r="L137" s="105"/>
      <c r="M137" s="105"/>
      <c r="N137" s="105"/>
      <c r="O137" s="105"/>
      <c r="P137" s="98"/>
      <c r="Q137" s="98"/>
      <c r="R137" s="98"/>
      <c r="S137" s="98"/>
      <c r="T137" s="107"/>
      <c r="U137" s="98"/>
      <c r="V137" s="98"/>
      <c r="W137" s="15">
        <f t="shared" si="51"/>
        <v>0</v>
      </c>
      <c r="X137" s="105"/>
      <c r="Y137" s="105"/>
      <c r="Z137" s="105"/>
      <c r="AA137" s="105"/>
      <c r="AB137" s="105"/>
      <c r="AC137" s="98"/>
      <c r="AD137" s="98"/>
      <c r="AE137" s="98"/>
      <c r="AF137" s="98"/>
      <c r="AG137" s="98"/>
      <c r="AH137" s="98"/>
      <c r="AI137" s="98"/>
      <c r="AJ137" s="15">
        <f t="shared" si="46"/>
        <v>0</v>
      </c>
    </row>
    <row r="138" spans="1:37" ht="15" thickBot="1" x14ac:dyDescent="0.25">
      <c r="A138" s="94" t="s">
        <v>166</v>
      </c>
      <c r="B138" s="184" t="s">
        <v>164</v>
      </c>
      <c r="C138" s="59"/>
      <c r="D138" s="228"/>
      <c r="E138" s="15">
        <f>IFERROR(VLOOKUP($B138,[1]NUM13!$H$3:$J$144,2,FALSE),0)</f>
        <v>0</v>
      </c>
      <c r="F138" s="45">
        <f t="shared" si="74"/>
        <v>0</v>
      </c>
      <c r="G138" s="15">
        <f>IFERROR(VLOOKUP($B138,[3]NUM13!$H$3:$J$153,2,FALSE),0)</f>
        <v>0</v>
      </c>
      <c r="H138" s="57"/>
      <c r="I138" s="46"/>
      <c r="J138" s="47"/>
      <c r="K138" s="105"/>
      <c r="L138" s="105"/>
      <c r="M138" s="105"/>
      <c r="N138" s="105"/>
      <c r="O138" s="105"/>
      <c r="P138" s="98"/>
      <c r="Q138" s="98"/>
      <c r="R138" s="98"/>
      <c r="S138" s="98"/>
      <c r="T138" s="107"/>
      <c r="U138" s="98"/>
      <c r="V138" s="98"/>
      <c r="W138" s="15">
        <f t="shared" si="51"/>
        <v>0</v>
      </c>
      <c r="X138" s="105"/>
      <c r="Y138" s="105"/>
      <c r="Z138" s="105"/>
      <c r="AA138" s="105"/>
      <c r="AB138" s="105"/>
      <c r="AC138" s="98"/>
      <c r="AD138" s="98"/>
      <c r="AE138" s="98"/>
      <c r="AF138" s="98"/>
      <c r="AG138" s="98"/>
      <c r="AH138" s="98"/>
      <c r="AI138" s="98"/>
      <c r="AJ138" s="15">
        <f t="shared" si="46"/>
        <v>0</v>
      </c>
    </row>
    <row r="139" spans="1:37" ht="15" thickBot="1" x14ac:dyDescent="0.25">
      <c r="A139" s="94" t="s">
        <v>166</v>
      </c>
      <c r="B139" s="184" t="s">
        <v>165</v>
      </c>
      <c r="C139" s="59"/>
      <c r="D139" s="228"/>
      <c r="E139" s="15">
        <f>IFERROR(VLOOKUP($B139,[1]NUM13!$H$3:$J$144,2,FALSE),0)</f>
        <v>3</v>
      </c>
      <c r="F139" s="45">
        <f>+E139+(K139+L139+M139+N139)-(X139+Y139+Z139+AA139)</f>
        <v>3</v>
      </c>
      <c r="G139" s="15">
        <f>IFERROR(VLOOKUP($B139,[3]NUM13!$H$3:$J$153,2,FALSE),0)</f>
        <v>2</v>
      </c>
      <c r="H139" s="57"/>
      <c r="I139" s="46"/>
      <c r="J139" s="47"/>
      <c r="K139" s="105"/>
      <c r="L139" s="105"/>
      <c r="M139" s="105"/>
      <c r="N139" s="105"/>
      <c r="O139" s="105"/>
      <c r="P139" s="98"/>
      <c r="Q139" s="98"/>
      <c r="R139" s="98"/>
      <c r="S139" s="98"/>
      <c r="T139" s="107"/>
      <c r="U139" s="98"/>
      <c r="V139" s="98"/>
      <c r="W139" s="15">
        <f t="shared" si="51"/>
        <v>0</v>
      </c>
      <c r="X139" s="105"/>
      <c r="Y139" s="105"/>
      <c r="Z139" s="105"/>
      <c r="AA139" s="105"/>
      <c r="AB139" s="105"/>
      <c r="AC139" s="98"/>
      <c r="AD139" s="98"/>
      <c r="AE139" s="98"/>
      <c r="AF139" s="98"/>
      <c r="AG139" s="98"/>
      <c r="AH139" s="98"/>
      <c r="AI139" s="98"/>
      <c r="AJ139" s="15">
        <f t="shared" si="46"/>
        <v>0</v>
      </c>
    </row>
    <row r="140" spans="1:37" ht="15" thickBot="1" x14ac:dyDescent="0.25">
      <c r="A140" s="351" t="s">
        <v>184</v>
      </c>
      <c r="B140" s="352"/>
      <c r="C140" s="276">
        <f>+D140/Metas!S73</f>
        <v>0.92840216315012669</v>
      </c>
      <c r="D140" s="230">
        <f>G140/AK140</f>
        <v>0.19933333333333333</v>
      </c>
      <c r="E140" s="12">
        <f t="shared" ref="E140:K140" si="87">SUM(E136:E139)</f>
        <v>285</v>
      </c>
      <c r="F140" s="12">
        <f>SUM(F136:F139)</f>
        <v>285</v>
      </c>
      <c r="G140" s="12">
        <f t="shared" ref="G140" si="88">SUM(G136:G139)</f>
        <v>299</v>
      </c>
      <c r="H140" s="12">
        <f t="shared" si="87"/>
        <v>0</v>
      </c>
      <c r="I140" s="12">
        <f>SUM(I136:I139)</f>
        <v>0</v>
      </c>
      <c r="J140" s="12">
        <f t="shared" si="87"/>
        <v>0</v>
      </c>
      <c r="K140" s="12">
        <f t="shared" si="87"/>
        <v>0</v>
      </c>
      <c r="L140" s="12">
        <f t="shared" ref="L140:V140" si="89">SUM(L136:L139)</f>
        <v>0</v>
      </c>
      <c r="M140" s="12">
        <f t="shared" si="89"/>
        <v>0</v>
      </c>
      <c r="N140" s="12">
        <f t="shared" si="89"/>
        <v>0</v>
      </c>
      <c r="O140" s="12">
        <f t="shared" ref="O140" si="90">SUM(O136:O139)</f>
        <v>0</v>
      </c>
      <c r="P140" s="12">
        <f t="shared" si="89"/>
        <v>0</v>
      </c>
      <c r="Q140" s="12">
        <f t="shared" si="89"/>
        <v>0</v>
      </c>
      <c r="R140" s="12">
        <f t="shared" si="89"/>
        <v>0</v>
      </c>
      <c r="S140" s="12">
        <f t="shared" si="89"/>
        <v>0</v>
      </c>
      <c r="T140" s="12">
        <f t="shared" si="89"/>
        <v>0</v>
      </c>
      <c r="U140" s="12">
        <f t="shared" si="89"/>
        <v>0</v>
      </c>
      <c r="V140" s="12">
        <f t="shared" si="89"/>
        <v>0</v>
      </c>
      <c r="W140" s="12">
        <f t="shared" si="51"/>
        <v>0</v>
      </c>
      <c r="X140" s="12">
        <f t="shared" ref="X140:AI140" si="91">SUM(X136:X139)</f>
        <v>0</v>
      </c>
      <c r="Y140" s="12">
        <f t="shared" si="91"/>
        <v>0</v>
      </c>
      <c r="Z140" s="12">
        <f t="shared" si="91"/>
        <v>0</v>
      </c>
      <c r="AA140" s="12">
        <f t="shared" si="91"/>
        <v>0</v>
      </c>
      <c r="AB140" s="12">
        <f t="shared" ref="AB140" si="92">SUM(AB136:AB139)</f>
        <v>0</v>
      </c>
      <c r="AC140" s="12">
        <f t="shared" si="91"/>
        <v>0</v>
      </c>
      <c r="AD140" s="12">
        <f t="shared" si="91"/>
        <v>0</v>
      </c>
      <c r="AE140" s="12">
        <f t="shared" si="91"/>
        <v>0</v>
      </c>
      <c r="AF140" s="12">
        <f t="shared" si="91"/>
        <v>0</v>
      </c>
      <c r="AG140" s="12">
        <f t="shared" si="91"/>
        <v>0</v>
      </c>
      <c r="AH140" s="12">
        <f t="shared" si="91"/>
        <v>0</v>
      </c>
      <c r="AI140" s="12">
        <f t="shared" si="91"/>
        <v>0</v>
      </c>
      <c r="AJ140" s="12">
        <f t="shared" si="46"/>
        <v>0</v>
      </c>
      <c r="AK140" s="12">
        <v>1500</v>
      </c>
    </row>
    <row r="141" spans="1:37" ht="15" thickBot="1" x14ac:dyDescent="0.25">
      <c r="A141" s="94" t="s">
        <v>174</v>
      </c>
      <c r="B141" s="184" t="s">
        <v>167</v>
      </c>
      <c r="C141" s="59"/>
      <c r="D141" s="228"/>
      <c r="E141" s="15">
        <f>IFERROR(VLOOKUP($B141,[1]NUM13!$H$3:$J$144,2,FALSE),0)</f>
        <v>73</v>
      </c>
      <c r="F141" s="45">
        <f t="shared" si="74"/>
        <v>73</v>
      </c>
      <c r="G141" s="15">
        <f>IFERROR(VLOOKUP($B141,[3]NUM13!$H$3:$J$153,2,FALSE),0)</f>
        <v>136</v>
      </c>
      <c r="H141" s="57"/>
      <c r="I141" s="46"/>
      <c r="J141" s="47"/>
      <c r="K141" s="105"/>
      <c r="L141" s="105"/>
      <c r="M141" s="105"/>
      <c r="N141" s="105"/>
      <c r="O141" s="105"/>
      <c r="P141" s="98"/>
      <c r="Q141" s="98"/>
      <c r="R141" s="98"/>
      <c r="S141" s="98"/>
      <c r="T141" s="98"/>
      <c r="U141" s="98"/>
      <c r="V141" s="98"/>
      <c r="W141" s="15">
        <f t="shared" si="51"/>
        <v>0</v>
      </c>
      <c r="X141" s="105"/>
      <c r="Y141" s="105"/>
      <c r="Z141" s="105"/>
      <c r="AA141" s="105"/>
      <c r="AB141" s="105"/>
      <c r="AC141" s="98"/>
      <c r="AD141" s="98"/>
      <c r="AE141" s="98"/>
      <c r="AF141" s="98"/>
      <c r="AG141" s="98"/>
      <c r="AH141" s="98"/>
      <c r="AI141" s="98"/>
      <c r="AJ141" s="15">
        <f t="shared" si="46"/>
        <v>0</v>
      </c>
    </row>
    <row r="142" spans="1:37" ht="15" thickBot="1" x14ac:dyDescent="0.25">
      <c r="A142" s="94" t="s">
        <v>174</v>
      </c>
      <c r="B142" s="184" t="s">
        <v>168</v>
      </c>
      <c r="C142" s="59"/>
      <c r="D142" s="228"/>
      <c r="E142" s="15">
        <f>IFERROR(VLOOKUP($B142,[1]NUM13!$H$3:$J$144,2,FALSE),0)</f>
        <v>6</v>
      </c>
      <c r="F142" s="45">
        <f t="shared" si="74"/>
        <v>6</v>
      </c>
      <c r="G142" s="15">
        <f>IFERROR(VLOOKUP($B142,[3]NUM13!$H$3:$J$153,2,FALSE),0)</f>
        <v>0</v>
      </c>
      <c r="H142" s="57"/>
      <c r="I142" s="46"/>
      <c r="J142" s="47"/>
      <c r="K142" s="105"/>
      <c r="L142" s="105"/>
      <c r="M142" s="105"/>
      <c r="N142" s="105"/>
      <c r="O142" s="105"/>
      <c r="P142" s="98"/>
      <c r="Q142" s="98"/>
      <c r="R142" s="98"/>
      <c r="S142" s="98"/>
      <c r="T142" s="98"/>
      <c r="U142" s="98"/>
      <c r="V142" s="98"/>
      <c r="W142" s="15">
        <f t="shared" si="51"/>
        <v>0</v>
      </c>
      <c r="X142" s="105"/>
      <c r="Y142" s="105"/>
      <c r="Z142" s="105"/>
      <c r="AA142" s="105"/>
      <c r="AB142" s="105"/>
      <c r="AC142" s="98"/>
      <c r="AD142" s="98"/>
      <c r="AE142" s="98"/>
      <c r="AF142" s="98"/>
      <c r="AG142" s="98"/>
      <c r="AH142" s="98"/>
      <c r="AI142" s="98"/>
      <c r="AJ142" s="15">
        <f t="shared" ref="AJ142:AJ148" si="93">SUM(X142:AI142)</f>
        <v>0</v>
      </c>
    </row>
    <row r="143" spans="1:37" ht="15" thickBot="1" x14ac:dyDescent="0.25">
      <c r="A143" s="94" t="s">
        <v>174</v>
      </c>
      <c r="B143" s="184" t="s">
        <v>169</v>
      </c>
      <c r="C143" s="59"/>
      <c r="D143" s="228"/>
      <c r="E143" s="15">
        <f>IFERROR(VLOOKUP($B143,[1]NUM13!$H$3:$J$144,2,FALSE),0)</f>
        <v>17</v>
      </c>
      <c r="F143" s="45">
        <f t="shared" si="74"/>
        <v>17</v>
      </c>
      <c r="G143" s="15">
        <f>IFERROR(VLOOKUP($B143,[3]NUM13!$H$3:$J$153,2,FALSE),0)</f>
        <v>0</v>
      </c>
      <c r="H143" s="57"/>
      <c r="I143" s="46"/>
      <c r="J143" s="47"/>
      <c r="K143" s="105"/>
      <c r="L143" s="105"/>
      <c r="M143" s="105"/>
      <c r="N143" s="105"/>
      <c r="O143" s="105"/>
      <c r="P143" s="98"/>
      <c r="Q143" s="98"/>
      <c r="R143" s="98"/>
      <c r="S143" s="98"/>
      <c r="T143" s="98"/>
      <c r="U143" s="98"/>
      <c r="V143" s="98"/>
      <c r="W143" s="15">
        <f t="shared" si="51"/>
        <v>0</v>
      </c>
      <c r="X143" s="105"/>
      <c r="Y143" s="105"/>
      <c r="Z143" s="105"/>
      <c r="AA143" s="105"/>
      <c r="AB143" s="105"/>
      <c r="AC143" s="98"/>
      <c r="AD143" s="98"/>
      <c r="AE143" s="98"/>
      <c r="AF143" s="98"/>
      <c r="AG143" s="98"/>
      <c r="AH143" s="98"/>
      <c r="AI143" s="98"/>
      <c r="AJ143" s="15">
        <f t="shared" si="93"/>
        <v>0</v>
      </c>
    </row>
    <row r="144" spans="1:37" ht="15" thickBot="1" x14ac:dyDescent="0.25">
      <c r="A144" s="94" t="s">
        <v>174</v>
      </c>
      <c r="B144" s="184" t="s">
        <v>170</v>
      </c>
      <c r="C144" s="59"/>
      <c r="D144" s="228"/>
      <c r="E144" s="15">
        <f>IFERROR(VLOOKUP($B144,[1]NUM13!$H$3:$J$144,2,FALSE),0)</f>
        <v>21</v>
      </c>
      <c r="F144" s="45">
        <f t="shared" si="74"/>
        <v>21</v>
      </c>
      <c r="G144" s="15">
        <f>IFERROR(VLOOKUP($B144,[3]NUM13!$H$3:$J$153,2,FALSE),0)</f>
        <v>0</v>
      </c>
      <c r="H144" s="57"/>
      <c r="I144" s="46"/>
      <c r="J144" s="47"/>
      <c r="K144" s="105"/>
      <c r="L144" s="105"/>
      <c r="M144" s="105"/>
      <c r="N144" s="105"/>
      <c r="O144" s="105"/>
      <c r="P144" s="98"/>
      <c r="Q144" s="98"/>
      <c r="R144" s="98"/>
      <c r="S144" s="98"/>
      <c r="T144" s="98"/>
      <c r="U144" s="98"/>
      <c r="V144" s="98"/>
      <c r="W144" s="15">
        <f>SUM(K144:V144)</f>
        <v>0</v>
      </c>
      <c r="X144" s="105"/>
      <c r="Y144" s="105"/>
      <c r="Z144" s="105"/>
      <c r="AA144" s="105"/>
      <c r="AB144" s="105"/>
      <c r="AC144" s="98"/>
      <c r="AD144" s="98"/>
      <c r="AE144" s="98"/>
      <c r="AF144" s="98"/>
      <c r="AG144" s="98"/>
      <c r="AH144" s="98"/>
      <c r="AI144" s="98"/>
      <c r="AJ144" s="15">
        <f t="shared" si="93"/>
        <v>0</v>
      </c>
    </row>
    <row r="145" spans="1:37" ht="15" thickBot="1" x14ac:dyDescent="0.25">
      <c r="A145" s="94" t="s">
        <v>174</v>
      </c>
      <c r="B145" s="184" t="s">
        <v>171</v>
      </c>
      <c r="C145" s="59"/>
      <c r="D145" s="228"/>
      <c r="E145" s="15">
        <f>IFERROR(VLOOKUP($B145,[1]NUM13!$H$3:$J$144,2,FALSE),0)</f>
        <v>38</v>
      </c>
      <c r="F145" s="45">
        <f t="shared" si="74"/>
        <v>38</v>
      </c>
      <c r="G145" s="15">
        <f>IFERROR(VLOOKUP($B145,[3]NUM13!$H$3:$J$153,2,FALSE),0)</f>
        <v>35</v>
      </c>
      <c r="H145" s="57"/>
      <c r="I145" s="46"/>
      <c r="J145" s="47"/>
      <c r="K145" s="105"/>
      <c r="L145" s="105"/>
      <c r="M145" s="105"/>
      <c r="N145" s="105"/>
      <c r="O145" s="105"/>
      <c r="P145" s="98"/>
      <c r="Q145" s="98"/>
      <c r="R145" s="98"/>
      <c r="S145" s="98"/>
      <c r="T145" s="98"/>
      <c r="U145" s="98"/>
      <c r="V145" s="98"/>
      <c r="W145" s="15">
        <f>SUM(K145:V145)</f>
        <v>0</v>
      </c>
      <c r="X145" s="105"/>
      <c r="Y145" s="105"/>
      <c r="Z145" s="105"/>
      <c r="AA145" s="105"/>
      <c r="AB145" s="105"/>
      <c r="AC145" s="98"/>
      <c r="AD145" s="98"/>
      <c r="AE145" s="98"/>
      <c r="AF145" s="98"/>
      <c r="AG145" s="98"/>
      <c r="AH145" s="98"/>
      <c r="AI145" s="98"/>
      <c r="AJ145" s="15">
        <f t="shared" si="93"/>
        <v>0</v>
      </c>
    </row>
    <row r="146" spans="1:37" ht="15" thickBot="1" x14ac:dyDescent="0.25">
      <c r="A146" s="94" t="s">
        <v>174</v>
      </c>
      <c r="B146" s="184" t="s">
        <v>172</v>
      </c>
      <c r="C146" s="59"/>
      <c r="D146" s="228"/>
      <c r="E146" s="15">
        <f>IFERROR(VLOOKUP($B146,[1]NUM13!$H$3:$J$144,2,FALSE),0)</f>
        <v>22</v>
      </c>
      <c r="F146" s="45">
        <f t="shared" si="74"/>
        <v>22</v>
      </c>
      <c r="G146" s="15">
        <f>IFERROR(VLOOKUP($B146,[3]NUM13!$H$3:$J$153,2,FALSE),0)</f>
        <v>71</v>
      </c>
      <c r="H146" s="57"/>
      <c r="I146" s="46"/>
      <c r="J146" s="47"/>
      <c r="K146" s="105"/>
      <c r="L146" s="105"/>
      <c r="M146" s="105"/>
      <c r="N146" s="105"/>
      <c r="O146" s="105"/>
      <c r="P146" s="98"/>
      <c r="Q146" s="98"/>
      <c r="R146" s="98"/>
      <c r="S146" s="98"/>
      <c r="T146" s="98"/>
      <c r="U146" s="98"/>
      <c r="V146" s="98"/>
      <c r="W146" s="15">
        <f>SUM(K146:V146)</f>
        <v>0</v>
      </c>
      <c r="X146" s="105"/>
      <c r="Y146" s="105"/>
      <c r="Z146" s="105"/>
      <c r="AA146" s="105"/>
      <c r="AB146" s="105"/>
      <c r="AC146" s="98"/>
      <c r="AD146" s="98"/>
      <c r="AE146" s="98"/>
      <c r="AF146" s="98"/>
      <c r="AG146" s="98"/>
      <c r="AH146" s="98"/>
      <c r="AI146" s="98"/>
      <c r="AJ146" s="15">
        <f>SUM(X146:AI146)</f>
        <v>0</v>
      </c>
    </row>
    <row r="147" spans="1:37" ht="15" thickBot="1" x14ac:dyDescent="0.25">
      <c r="A147" s="94" t="s">
        <v>174</v>
      </c>
      <c r="B147" s="184" t="s">
        <v>173</v>
      </c>
      <c r="C147" s="59"/>
      <c r="D147" s="228"/>
      <c r="E147" s="15">
        <f>IFERROR(VLOOKUP($B147,[1]NUM13!$H$3:$J$144,2,FALSE),0)</f>
        <v>13</v>
      </c>
      <c r="F147" s="45">
        <f t="shared" si="74"/>
        <v>13</v>
      </c>
      <c r="G147" s="15">
        <f>IFERROR(VLOOKUP($B147,[3]NUM13!$H$3:$J$153,2,FALSE),0)</f>
        <v>14</v>
      </c>
      <c r="H147" s="57"/>
      <c r="I147" s="46"/>
      <c r="J147" s="47"/>
      <c r="K147" s="105"/>
      <c r="L147" s="105"/>
      <c r="M147" s="105"/>
      <c r="N147" s="105"/>
      <c r="O147" s="105"/>
      <c r="P147" s="98"/>
      <c r="Q147" s="98"/>
      <c r="R147" s="98"/>
      <c r="S147" s="98"/>
      <c r="T147" s="98"/>
      <c r="U147" s="98"/>
      <c r="V147" s="98"/>
      <c r="W147" s="15">
        <f>SUM(K147:V147)</f>
        <v>0</v>
      </c>
      <c r="X147" s="105"/>
      <c r="Y147" s="105"/>
      <c r="Z147" s="105"/>
      <c r="AA147" s="105"/>
      <c r="AB147" s="105"/>
      <c r="AC147" s="98"/>
      <c r="AD147" s="98"/>
      <c r="AE147" s="98"/>
      <c r="AF147" s="98"/>
      <c r="AG147" s="98"/>
      <c r="AH147" s="98"/>
      <c r="AI147" s="98"/>
      <c r="AJ147" s="15">
        <f>SUM(X147:AI147)</f>
        <v>0</v>
      </c>
    </row>
    <row r="148" spans="1:37" ht="15" thickBot="1" x14ac:dyDescent="0.25">
      <c r="A148" s="351" t="s">
        <v>185</v>
      </c>
      <c r="B148" s="352"/>
      <c r="C148" s="276">
        <f>+D148/Metas!S74</f>
        <v>1.2172986093406555</v>
      </c>
      <c r="D148" s="230">
        <f>G148/AK148</f>
        <v>0.42595673876871881</v>
      </c>
      <c r="E148" s="12">
        <f t="shared" ref="E148:K148" si="94">SUM(E141:E147)</f>
        <v>190</v>
      </c>
      <c r="F148" s="12">
        <f>SUM(F141:F147)</f>
        <v>190</v>
      </c>
      <c r="G148" s="12">
        <f t="shared" ref="G148" si="95">SUM(G141:G147)</f>
        <v>256</v>
      </c>
      <c r="H148" s="12">
        <f t="shared" si="94"/>
        <v>0</v>
      </c>
      <c r="I148" s="12">
        <f>SUM(I141:I147)</f>
        <v>0</v>
      </c>
      <c r="J148" s="12">
        <f t="shared" si="94"/>
        <v>0</v>
      </c>
      <c r="K148" s="12">
        <f t="shared" si="94"/>
        <v>0</v>
      </c>
      <c r="L148" s="12">
        <f t="shared" ref="L148:V148" si="96">SUM(L141:L147)</f>
        <v>0</v>
      </c>
      <c r="M148" s="12">
        <f t="shared" si="96"/>
        <v>0</v>
      </c>
      <c r="N148" s="12">
        <f t="shared" si="96"/>
        <v>0</v>
      </c>
      <c r="O148" s="12">
        <f t="shared" ref="O148" si="97">SUM(O141:O147)</f>
        <v>0</v>
      </c>
      <c r="P148" s="12">
        <f t="shared" si="96"/>
        <v>0</v>
      </c>
      <c r="Q148" s="12">
        <f t="shared" si="96"/>
        <v>0</v>
      </c>
      <c r="R148" s="12">
        <f t="shared" si="96"/>
        <v>0</v>
      </c>
      <c r="S148" s="12">
        <f t="shared" si="96"/>
        <v>0</v>
      </c>
      <c r="T148" s="12">
        <f t="shared" si="96"/>
        <v>0</v>
      </c>
      <c r="U148" s="12">
        <f t="shared" si="96"/>
        <v>0</v>
      </c>
      <c r="V148" s="12">
        <f t="shared" si="96"/>
        <v>0</v>
      </c>
      <c r="W148" s="12">
        <f>SUM(K148:V148)</f>
        <v>0</v>
      </c>
      <c r="X148" s="12">
        <f t="shared" ref="X148:AI148" si="98">SUM(X141:X147)</f>
        <v>0</v>
      </c>
      <c r="Y148" s="12">
        <f t="shared" si="98"/>
        <v>0</v>
      </c>
      <c r="Z148" s="12">
        <f t="shared" si="98"/>
        <v>0</v>
      </c>
      <c r="AA148" s="12">
        <f t="shared" si="98"/>
        <v>0</v>
      </c>
      <c r="AB148" s="12">
        <f t="shared" ref="AB148" si="99">SUM(AB141:AB147)</f>
        <v>0</v>
      </c>
      <c r="AC148" s="12">
        <f t="shared" si="98"/>
        <v>0</v>
      </c>
      <c r="AD148" s="12">
        <f t="shared" si="98"/>
        <v>0</v>
      </c>
      <c r="AE148" s="12">
        <f t="shared" si="98"/>
        <v>0</v>
      </c>
      <c r="AF148" s="12">
        <f t="shared" si="98"/>
        <v>0</v>
      </c>
      <c r="AG148" s="12">
        <f t="shared" si="98"/>
        <v>0</v>
      </c>
      <c r="AH148" s="12">
        <f t="shared" si="98"/>
        <v>0</v>
      </c>
      <c r="AI148" s="12">
        <f t="shared" si="98"/>
        <v>0</v>
      </c>
      <c r="AJ148" s="12">
        <f t="shared" si="93"/>
        <v>0</v>
      </c>
      <c r="AK148" s="12">
        <v>601</v>
      </c>
    </row>
    <row r="149" spans="1:37" x14ac:dyDescent="0.2">
      <c r="B149" s="112" t="s">
        <v>190</v>
      </c>
      <c r="C149" s="68"/>
      <c r="D149" s="231"/>
      <c r="E149" s="71">
        <f t="shared" ref="E149:AJ149" si="100">+E25+E37+E48+E62+E73+E79+E90+E108+E121+E135+E140+E148</f>
        <v>11617</v>
      </c>
      <c r="F149" s="71">
        <f>+F25+F37+F48+F62+F73+F79+F90+F108+F121+F135+F140+F148</f>
        <v>11617</v>
      </c>
      <c r="G149" s="71">
        <f t="shared" ref="G149" si="101">+G25+G37+G48+G62+G73+G79+G90+G108+G121+G135+G140+G148</f>
        <v>10897</v>
      </c>
      <c r="H149" s="71">
        <f t="shared" si="100"/>
        <v>0</v>
      </c>
      <c r="I149" s="71">
        <f>+I25+I37+I48+I62+I73+I79+I90+I108+I121+I135+I140+I148</f>
        <v>0</v>
      </c>
      <c r="J149" s="71">
        <f t="shared" si="100"/>
        <v>0</v>
      </c>
      <c r="K149" s="71">
        <f t="shared" si="100"/>
        <v>0</v>
      </c>
      <c r="L149" s="71">
        <f t="shared" si="100"/>
        <v>0</v>
      </c>
      <c r="M149" s="71">
        <f t="shared" si="100"/>
        <v>0</v>
      </c>
      <c r="N149" s="71">
        <f t="shared" si="100"/>
        <v>0</v>
      </c>
      <c r="O149" s="71">
        <f t="shared" ref="O149" si="102">+O25+O37+O48+O62+O73+O79+O90+O108+O121+O135+O140+O148</f>
        <v>0</v>
      </c>
      <c r="P149" s="71">
        <f t="shared" si="100"/>
        <v>0</v>
      </c>
      <c r="Q149" s="71">
        <f t="shared" si="100"/>
        <v>0</v>
      </c>
      <c r="R149" s="71">
        <f t="shared" si="100"/>
        <v>0</v>
      </c>
      <c r="S149" s="71">
        <f t="shared" si="100"/>
        <v>0</v>
      </c>
      <c r="T149" s="71">
        <f t="shared" si="100"/>
        <v>0</v>
      </c>
      <c r="U149" s="71">
        <f t="shared" si="100"/>
        <v>0</v>
      </c>
      <c r="V149" s="71">
        <f t="shared" si="100"/>
        <v>0</v>
      </c>
      <c r="W149" s="71">
        <f>+W25+W37+W48+W62+W73+W79+W90+W108+W121+W135+W140+W148</f>
        <v>0</v>
      </c>
      <c r="X149" s="71">
        <f t="shared" si="100"/>
        <v>0</v>
      </c>
      <c r="Y149" s="71">
        <f t="shared" si="100"/>
        <v>0</v>
      </c>
      <c r="Z149" s="71">
        <f t="shared" si="100"/>
        <v>0</v>
      </c>
      <c r="AA149" s="71">
        <f t="shared" si="100"/>
        <v>0</v>
      </c>
      <c r="AB149" s="71">
        <f t="shared" ref="AB149" si="103">+AB25+AB37+AB48+AB62+AB73+AB79+AB90+AB108+AB121+AB135+AB140+AB148</f>
        <v>0</v>
      </c>
      <c r="AC149" s="71">
        <f t="shared" si="100"/>
        <v>0</v>
      </c>
      <c r="AD149" s="71">
        <f t="shared" si="100"/>
        <v>0</v>
      </c>
      <c r="AE149" s="71">
        <f t="shared" si="100"/>
        <v>0</v>
      </c>
      <c r="AF149" s="71">
        <f t="shared" si="100"/>
        <v>0</v>
      </c>
      <c r="AG149" s="71">
        <f t="shared" si="100"/>
        <v>0</v>
      </c>
      <c r="AH149" s="71">
        <f t="shared" si="100"/>
        <v>0</v>
      </c>
      <c r="AI149" s="71">
        <f t="shared" si="100"/>
        <v>0</v>
      </c>
      <c r="AJ149" s="71">
        <f t="shared" si="100"/>
        <v>0</v>
      </c>
      <c r="AK149" s="71">
        <f>+AK148+AK140+AK135+AK121+AK108+AK90+AK79+AK73+AK62+AK48+AK37+AK25</f>
        <v>75867</v>
      </c>
    </row>
    <row r="150" spans="1:37" x14ac:dyDescent="0.2">
      <c r="C150" s="69"/>
      <c r="D150" s="232"/>
    </row>
  </sheetData>
  <mergeCells count="23">
    <mergeCell ref="A135:B135"/>
    <mergeCell ref="A140:B140"/>
    <mergeCell ref="A148:B148"/>
    <mergeCell ref="A62:B62"/>
    <mergeCell ref="A73:B73"/>
    <mergeCell ref="A79:B79"/>
    <mergeCell ref="A90:B90"/>
    <mergeCell ref="A108:B108"/>
    <mergeCell ref="A121:B121"/>
    <mergeCell ref="E1:AK1"/>
    <mergeCell ref="A25:B25"/>
    <mergeCell ref="A37:B37"/>
    <mergeCell ref="A48:B48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G12" sqref="G12"/>
    </sheetView>
  </sheetViews>
  <sheetFormatPr baseColWidth="10" defaultRowHeight="15" x14ac:dyDescent="0.25"/>
  <cols>
    <col min="1" max="1" width="31.5703125" style="161" bestFit="1" customWidth="1"/>
    <col min="2" max="2" width="39" style="161" customWidth="1"/>
    <col min="3" max="3" width="14.42578125" style="58" customWidth="1"/>
    <col min="4" max="4" width="11.28515625" style="161" bestFit="1" customWidth="1"/>
    <col min="5" max="5" width="22.28515625" style="169" customWidth="1"/>
    <col min="6" max="6" width="25.28515625" style="161" customWidth="1"/>
    <col min="7" max="7" width="20" style="161" customWidth="1"/>
    <col min="8" max="8" width="26.7109375" style="161" customWidth="1"/>
    <col min="9" max="255" width="11.42578125" style="161"/>
    <col min="256" max="256" width="31.5703125" style="161" bestFit="1" customWidth="1"/>
    <col min="257" max="257" width="39" style="161" customWidth="1"/>
    <col min="258" max="258" width="14.42578125" style="161" customWidth="1"/>
    <col min="259" max="259" width="10.85546875" style="161" bestFit="1" customWidth="1"/>
    <col min="260" max="260" width="22.28515625" style="161" customWidth="1"/>
    <col min="261" max="261" width="25.28515625" style="161" customWidth="1"/>
    <col min="262" max="262" width="20" style="161" customWidth="1"/>
    <col min="263" max="263" width="26.7109375" style="161" customWidth="1"/>
    <col min="264" max="511" width="11.42578125" style="161"/>
    <col min="512" max="512" width="31.5703125" style="161" bestFit="1" customWidth="1"/>
    <col min="513" max="513" width="39" style="161" customWidth="1"/>
    <col min="514" max="514" width="14.42578125" style="161" customWidth="1"/>
    <col min="515" max="515" width="10.85546875" style="161" bestFit="1" customWidth="1"/>
    <col min="516" max="516" width="22.28515625" style="161" customWidth="1"/>
    <col min="517" max="517" width="25.28515625" style="161" customWidth="1"/>
    <col min="518" max="518" width="20" style="161" customWidth="1"/>
    <col min="519" max="519" width="26.7109375" style="161" customWidth="1"/>
    <col min="520" max="767" width="11.42578125" style="161"/>
    <col min="768" max="768" width="31.5703125" style="161" bestFit="1" customWidth="1"/>
    <col min="769" max="769" width="39" style="161" customWidth="1"/>
    <col min="770" max="770" width="14.42578125" style="161" customWidth="1"/>
    <col min="771" max="771" width="10.85546875" style="161" bestFit="1" customWidth="1"/>
    <col min="772" max="772" width="22.28515625" style="161" customWidth="1"/>
    <col min="773" max="773" width="25.28515625" style="161" customWidth="1"/>
    <col min="774" max="774" width="20" style="161" customWidth="1"/>
    <col min="775" max="775" width="26.7109375" style="161" customWidth="1"/>
    <col min="776" max="1023" width="11.42578125" style="161"/>
    <col min="1024" max="1024" width="31.5703125" style="161" bestFit="1" customWidth="1"/>
    <col min="1025" max="1025" width="39" style="161" customWidth="1"/>
    <col min="1026" max="1026" width="14.42578125" style="161" customWidth="1"/>
    <col min="1027" max="1027" width="10.85546875" style="161" bestFit="1" customWidth="1"/>
    <col min="1028" max="1028" width="22.28515625" style="161" customWidth="1"/>
    <col min="1029" max="1029" width="25.28515625" style="161" customWidth="1"/>
    <col min="1030" max="1030" width="20" style="161" customWidth="1"/>
    <col min="1031" max="1031" width="26.7109375" style="161" customWidth="1"/>
    <col min="1032" max="1279" width="11.42578125" style="161"/>
    <col min="1280" max="1280" width="31.5703125" style="161" bestFit="1" customWidth="1"/>
    <col min="1281" max="1281" width="39" style="161" customWidth="1"/>
    <col min="1282" max="1282" width="14.42578125" style="161" customWidth="1"/>
    <col min="1283" max="1283" width="10.85546875" style="161" bestFit="1" customWidth="1"/>
    <col min="1284" max="1284" width="22.28515625" style="161" customWidth="1"/>
    <col min="1285" max="1285" width="25.28515625" style="161" customWidth="1"/>
    <col min="1286" max="1286" width="20" style="161" customWidth="1"/>
    <col min="1287" max="1287" width="26.7109375" style="161" customWidth="1"/>
    <col min="1288" max="1535" width="11.42578125" style="161"/>
    <col min="1536" max="1536" width="31.5703125" style="161" bestFit="1" customWidth="1"/>
    <col min="1537" max="1537" width="39" style="161" customWidth="1"/>
    <col min="1538" max="1538" width="14.42578125" style="161" customWidth="1"/>
    <col min="1539" max="1539" width="10.85546875" style="161" bestFit="1" customWidth="1"/>
    <col min="1540" max="1540" width="22.28515625" style="161" customWidth="1"/>
    <col min="1541" max="1541" width="25.28515625" style="161" customWidth="1"/>
    <col min="1542" max="1542" width="20" style="161" customWidth="1"/>
    <col min="1543" max="1543" width="26.7109375" style="161" customWidth="1"/>
    <col min="1544" max="1791" width="11.42578125" style="161"/>
    <col min="1792" max="1792" width="31.5703125" style="161" bestFit="1" customWidth="1"/>
    <col min="1793" max="1793" width="39" style="161" customWidth="1"/>
    <col min="1794" max="1794" width="14.42578125" style="161" customWidth="1"/>
    <col min="1795" max="1795" width="10.85546875" style="161" bestFit="1" customWidth="1"/>
    <col min="1796" max="1796" width="22.28515625" style="161" customWidth="1"/>
    <col min="1797" max="1797" width="25.28515625" style="161" customWidth="1"/>
    <col min="1798" max="1798" width="20" style="161" customWidth="1"/>
    <col min="1799" max="1799" width="26.7109375" style="161" customWidth="1"/>
    <col min="1800" max="2047" width="11.42578125" style="161"/>
    <col min="2048" max="2048" width="31.5703125" style="161" bestFit="1" customWidth="1"/>
    <col min="2049" max="2049" width="39" style="161" customWidth="1"/>
    <col min="2050" max="2050" width="14.42578125" style="161" customWidth="1"/>
    <col min="2051" max="2051" width="10.85546875" style="161" bestFit="1" customWidth="1"/>
    <col min="2052" max="2052" width="22.28515625" style="161" customWidth="1"/>
    <col min="2053" max="2053" width="25.28515625" style="161" customWidth="1"/>
    <col min="2054" max="2054" width="20" style="161" customWidth="1"/>
    <col min="2055" max="2055" width="26.7109375" style="161" customWidth="1"/>
    <col min="2056" max="2303" width="11.42578125" style="161"/>
    <col min="2304" max="2304" width="31.5703125" style="161" bestFit="1" customWidth="1"/>
    <col min="2305" max="2305" width="39" style="161" customWidth="1"/>
    <col min="2306" max="2306" width="14.42578125" style="161" customWidth="1"/>
    <col min="2307" max="2307" width="10.85546875" style="161" bestFit="1" customWidth="1"/>
    <col min="2308" max="2308" width="22.28515625" style="161" customWidth="1"/>
    <col min="2309" max="2309" width="25.28515625" style="161" customWidth="1"/>
    <col min="2310" max="2310" width="20" style="161" customWidth="1"/>
    <col min="2311" max="2311" width="26.7109375" style="161" customWidth="1"/>
    <col min="2312" max="2559" width="11.42578125" style="161"/>
    <col min="2560" max="2560" width="31.5703125" style="161" bestFit="1" customWidth="1"/>
    <col min="2561" max="2561" width="39" style="161" customWidth="1"/>
    <col min="2562" max="2562" width="14.42578125" style="161" customWidth="1"/>
    <col min="2563" max="2563" width="10.85546875" style="161" bestFit="1" customWidth="1"/>
    <col min="2564" max="2564" width="22.28515625" style="161" customWidth="1"/>
    <col min="2565" max="2565" width="25.28515625" style="161" customWidth="1"/>
    <col min="2566" max="2566" width="20" style="161" customWidth="1"/>
    <col min="2567" max="2567" width="26.7109375" style="161" customWidth="1"/>
    <col min="2568" max="2815" width="11.42578125" style="161"/>
    <col min="2816" max="2816" width="31.5703125" style="161" bestFit="1" customWidth="1"/>
    <col min="2817" max="2817" width="39" style="161" customWidth="1"/>
    <col min="2818" max="2818" width="14.42578125" style="161" customWidth="1"/>
    <col min="2819" max="2819" width="10.85546875" style="161" bestFit="1" customWidth="1"/>
    <col min="2820" max="2820" width="22.28515625" style="161" customWidth="1"/>
    <col min="2821" max="2821" width="25.28515625" style="161" customWidth="1"/>
    <col min="2822" max="2822" width="20" style="161" customWidth="1"/>
    <col min="2823" max="2823" width="26.7109375" style="161" customWidth="1"/>
    <col min="2824" max="3071" width="11.42578125" style="161"/>
    <col min="3072" max="3072" width="31.5703125" style="161" bestFit="1" customWidth="1"/>
    <col min="3073" max="3073" width="39" style="161" customWidth="1"/>
    <col min="3074" max="3074" width="14.42578125" style="161" customWidth="1"/>
    <col min="3075" max="3075" width="10.85546875" style="161" bestFit="1" customWidth="1"/>
    <col min="3076" max="3076" width="22.28515625" style="161" customWidth="1"/>
    <col min="3077" max="3077" width="25.28515625" style="161" customWidth="1"/>
    <col min="3078" max="3078" width="20" style="161" customWidth="1"/>
    <col min="3079" max="3079" width="26.7109375" style="161" customWidth="1"/>
    <col min="3080" max="3327" width="11.42578125" style="161"/>
    <col min="3328" max="3328" width="31.5703125" style="161" bestFit="1" customWidth="1"/>
    <col min="3329" max="3329" width="39" style="161" customWidth="1"/>
    <col min="3330" max="3330" width="14.42578125" style="161" customWidth="1"/>
    <col min="3331" max="3331" width="10.85546875" style="161" bestFit="1" customWidth="1"/>
    <col min="3332" max="3332" width="22.28515625" style="161" customWidth="1"/>
    <col min="3333" max="3333" width="25.28515625" style="161" customWidth="1"/>
    <col min="3334" max="3334" width="20" style="161" customWidth="1"/>
    <col min="3335" max="3335" width="26.7109375" style="161" customWidth="1"/>
    <col min="3336" max="3583" width="11.42578125" style="161"/>
    <col min="3584" max="3584" width="31.5703125" style="161" bestFit="1" customWidth="1"/>
    <col min="3585" max="3585" width="39" style="161" customWidth="1"/>
    <col min="3586" max="3586" width="14.42578125" style="161" customWidth="1"/>
    <col min="3587" max="3587" width="10.85546875" style="161" bestFit="1" customWidth="1"/>
    <col min="3588" max="3588" width="22.28515625" style="161" customWidth="1"/>
    <col min="3589" max="3589" width="25.28515625" style="161" customWidth="1"/>
    <col min="3590" max="3590" width="20" style="161" customWidth="1"/>
    <col min="3591" max="3591" width="26.7109375" style="161" customWidth="1"/>
    <col min="3592" max="3839" width="11.42578125" style="161"/>
    <col min="3840" max="3840" width="31.5703125" style="161" bestFit="1" customWidth="1"/>
    <col min="3841" max="3841" width="39" style="161" customWidth="1"/>
    <col min="3842" max="3842" width="14.42578125" style="161" customWidth="1"/>
    <col min="3843" max="3843" width="10.85546875" style="161" bestFit="1" customWidth="1"/>
    <col min="3844" max="3844" width="22.28515625" style="161" customWidth="1"/>
    <col min="3845" max="3845" width="25.28515625" style="161" customWidth="1"/>
    <col min="3846" max="3846" width="20" style="161" customWidth="1"/>
    <col min="3847" max="3847" width="26.7109375" style="161" customWidth="1"/>
    <col min="3848" max="4095" width="11.42578125" style="161"/>
    <col min="4096" max="4096" width="31.5703125" style="161" bestFit="1" customWidth="1"/>
    <col min="4097" max="4097" width="39" style="161" customWidth="1"/>
    <col min="4098" max="4098" width="14.42578125" style="161" customWidth="1"/>
    <col min="4099" max="4099" width="10.85546875" style="161" bestFit="1" customWidth="1"/>
    <col min="4100" max="4100" width="22.28515625" style="161" customWidth="1"/>
    <col min="4101" max="4101" width="25.28515625" style="161" customWidth="1"/>
    <col min="4102" max="4102" width="20" style="161" customWidth="1"/>
    <col min="4103" max="4103" width="26.7109375" style="161" customWidth="1"/>
    <col min="4104" max="4351" width="11.42578125" style="161"/>
    <col min="4352" max="4352" width="31.5703125" style="161" bestFit="1" customWidth="1"/>
    <col min="4353" max="4353" width="39" style="161" customWidth="1"/>
    <col min="4354" max="4354" width="14.42578125" style="161" customWidth="1"/>
    <col min="4355" max="4355" width="10.85546875" style="161" bestFit="1" customWidth="1"/>
    <col min="4356" max="4356" width="22.28515625" style="161" customWidth="1"/>
    <col min="4357" max="4357" width="25.28515625" style="161" customWidth="1"/>
    <col min="4358" max="4358" width="20" style="161" customWidth="1"/>
    <col min="4359" max="4359" width="26.7109375" style="161" customWidth="1"/>
    <col min="4360" max="4607" width="11.42578125" style="161"/>
    <col min="4608" max="4608" width="31.5703125" style="161" bestFit="1" customWidth="1"/>
    <col min="4609" max="4609" width="39" style="161" customWidth="1"/>
    <col min="4610" max="4610" width="14.42578125" style="161" customWidth="1"/>
    <col min="4611" max="4611" width="10.85546875" style="161" bestFit="1" customWidth="1"/>
    <col min="4612" max="4612" width="22.28515625" style="161" customWidth="1"/>
    <col min="4613" max="4613" width="25.28515625" style="161" customWidth="1"/>
    <col min="4614" max="4614" width="20" style="161" customWidth="1"/>
    <col min="4615" max="4615" width="26.7109375" style="161" customWidth="1"/>
    <col min="4616" max="4863" width="11.42578125" style="161"/>
    <col min="4864" max="4864" width="31.5703125" style="161" bestFit="1" customWidth="1"/>
    <col min="4865" max="4865" width="39" style="161" customWidth="1"/>
    <col min="4866" max="4866" width="14.42578125" style="161" customWidth="1"/>
    <col min="4867" max="4867" width="10.85546875" style="161" bestFit="1" customWidth="1"/>
    <col min="4868" max="4868" width="22.28515625" style="161" customWidth="1"/>
    <col min="4869" max="4869" width="25.28515625" style="161" customWidth="1"/>
    <col min="4870" max="4870" width="20" style="161" customWidth="1"/>
    <col min="4871" max="4871" width="26.7109375" style="161" customWidth="1"/>
    <col min="4872" max="5119" width="11.42578125" style="161"/>
    <col min="5120" max="5120" width="31.5703125" style="161" bestFit="1" customWidth="1"/>
    <col min="5121" max="5121" width="39" style="161" customWidth="1"/>
    <col min="5122" max="5122" width="14.42578125" style="161" customWidth="1"/>
    <col min="5123" max="5123" width="10.85546875" style="161" bestFit="1" customWidth="1"/>
    <col min="5124" max="5124" width="22.28515625" style="161" customWidth="1"/>
    <col min="5125" max="5125" width="25.28515625" style="161" customWidth="1"/>
    <col min="5126" max="5126" width="20" style="161" customWidth="1"/>
    <col min="5127" max="5127" width="26.7109375" style="161" customWidth="1"/>
    <col min="5128" max="5375" width="11.42578125" style="161"/>
    <col min="5376" max="5376" width="31.5703125" style="161" bestFit="1" customWidth="1"/>
    <col min="5377" max="5377" width="39" style="161" customWidth="1"/>
    <col min="5378" max="5378" width="14.42578125" style="161" customWidth="1"/>
    <col min="5379" max="5379" width="10.85546875" style="161" bestFit="1" customWidth="1"/>
    <col min="5380" max="5380" width="22.28515625" style="161" customWidth="1"/>
    <col min="5381" max="5381" width="25.28515625" style="161" customWidth="1"/>
    <col min="5382" max="5382" width="20" style="161" customWidth="1"/>
    <col min="5383" max="5383" width="26.7109375" style="161" customWidth="1"/>
    <col min="5384" max="5631" width="11.42578125" style="161"/>
    <col min="5632" max="5632" width="31.5703125" style="161" bestFit="1" customWidth="1"/>
    <col min="5633" max="5633" width="39" style="161" customWidth="1"/>
    <col min="5634" max="5634" width="14.42578125" style="161" customWidth="1"/>
    <col min="5635" max="5635" width="10.85546875" style="161" bestFit="1" customWidth="1"/>
    <col min="5636" max="5636" width="22.28515625" style="161" customWidth="1"/>
    <col min="5637" max="5637" width="25.28515625" style="161" customWidth="1"/>
    <col min="5638" max="5638" width="20" style="161" customWidth="1"/>
    <col min="5639" max="5639" width="26.7109375" style="161" customWidth="1"/>
    <col min="5640" max="5887" width="11.42578125" style="161"/>
    <col min="5888" max="5888" width="31.5703125" style="161" bestFit="1" customWidth="1"/>
    <col min="5889" max="5889" width="39" style="161" customWidth="1"/>
    <col min="5890" max="5890" width="14.42578125" style="161" customWidth="1"/>
    <col min="5891" max="5891" width="10.85546875" style="161" bestFit="1" customWidth="1"/>
    <col min="5892" max="5892" width="22.28515625" style="161" customWidth="1"/>
    <col min="5893" max="5893" width="25.28515625" style="161" customWidth="1"/>
    <col min="5894" max="5894" width="20" style="161" customWidth="1"/>
    <col min="5895" max="5895" width="26.7109375" style="161" customWidth="1"/>
    <col min="5896" max="6143" width="11.42578125" style="161"/>
    <col min="6144" max="6144" width="31.5703125" style="161" bestFit="1" customWidth="1"/>
    <col min="6145" max="6145" width="39" style="161" customWidth="1"/>
    <col min="6146" max="6146" width="14.42578125" style="161" customWidth="1"/>
    <col min="6147" max="6147" width="10.85546875" style="161" bestFit="1" customWidth="1"/>
    <col min="6148" max="6148" width="22.28515625" style="161" customWidth="1"/>
    <col min="6149" max="6149" width="25.28515625" style="161" customWidth="1"/>
    <col min="6150" max="6150" width="20" style="161" customWidth="1"/>
    <col min="6151" max="6151" width="26.7109375" style="161" customWidth="1"/>
    <col min="6152" max="6399" width="11.42578125" style="161"/>
    <col min="6400" max="6400" width="31.5703125" style="161" bestFit="1" customWidth="1"/>
    <col min="6401" max="6401" width="39" style="161" customWidth="1"/>
    <col min="6402" max="6402" width="14.42578125" style="161" customWidth="1"/>
    <col min="6403" max="6403" width="10.85546875" style="161" bestFit="1" customWidth="1"/>
    <col min="6404" max="6404" width="22.28515625" style="161" customWidth="1"/>
    <col min="6405" max="6405" width="25.28515625" style="161" customWidth="1"/>
    <col min="6406" max="6406" width="20" style="161" customWidth="1"/>
    <col min="6407" max="6407" width="26.7109375" style="161" customWidth="1"/>
    <col min="6408" max="6655" width="11.42578125" style="161"/>
    <col min="6656" max="6656" width="31.5703125" style="161" bestFit="1" customWidth="1"/>
    <col min="6657" max="6657" width="39" style="161" customWidth="1"/>
    <col min="6658" max="6658" width="14.42578125" style="161" customWidth="1"/>
    <col min="6659" max="6659" width="10.85546875" style="161" bestFit="1" customWidth="1"/>
    <col min="6660" max="6660" width="22.28515625" style="161" customWidth="1"/>
    <col min="6661" max="6661" width="25.28515625" style="161" customWidth="1"/>
    <col min="6662" max="6662" width="20" style="161" customWidth="1"/>
    <col min="6663" max="6663" width="26.7109375" style="161" customWidth="1"/>
    <col min="6664" max="6911" width="11.42578125" style="161"/>
    <col min="6912" max="6912" width="31.5703125" style="161" bestFit="1" customWidth="1"/>
    <col min="6913" max="6913" width="39" style="161" customWidth="1"/>
    <col min="6914" max="6914" width="14.42578125" style="161" customWidth="1"/>
    <col min="6915" max="6915" width="10.85546875" style="161" bestFit="1" customWidth="1"/>
    <col min="6916" max="6916" width="22.28515625" style="161" customWidth="1"/>
    <col min="6917" max="6917" width="25.28515625" style="161" customWidth="1"/>
    <col min="6918" max="6918" width="20" style="161" customWidth="1"/>
    <col min="6919" max="6919" width="26.7109375" style="161" customWidth="1"/>
    <col min="6920" max="7167" width="11.42578125" style="161"/>
    <col min="7168" max="7168" width="31.5703125" style="161" bestFit="1" customWidth="1"/>
    <col min="7169" max="7169" width="39" style="161" customWidth="1"/>
    <col min="7170" max="7170" width="14.42578125" style="161" customWidth="1"/>
    <col min="7171" max="7171" width="10.85546875" style="161" bestFit="1" customWidth="1"/>
    <col min="7172" max="7172" width="22.28515625" style="161" customWidth="1"/>
    <col min="7173" max="7173" width="25.28515625" style="161" customWidth="1"/>
    <col min="7174" max="7174" width="20" style="161" customWidth="1"/>
    <col min="7175" max="7175" width="26.7109375" style="161" customWidth="1"/>
    <col min="7176" max="7423" width="11.42578125" style="161"/>
    <col min="7424" max="7424" width="31.5703125" style="161" bestFit="1" customWidth="1"/>
    <col min="7425" max="7425" width="39" style="161" customWidth="1"/>
    <col min="7426" max="7426" width="14.42578125" style="161" customWidth="1"/>
    <col min="7427" max="7427" width="10.85546875" style="161" bestFit="1" customWidth="1"/>
    <col min="7428" max="7428" width="22.28515625" style="161" customWidth="1"/>
    <col min="7429" max="7429" width="25.28515625" style="161" customWidth="1"/>
    <col min="7430" max="7430" width="20" style="161" customWidth="1"/>
    <col min="7431" max="7431" width="26.7109375" style="161" customWidth="1"/>
    <col min="7432" max="7679" width="11.42578125" style="161"/>
    <col min="7680" max="7680" width="31.5703125" style="161" bestFit="1" customWidth="1"/>
    <col min="7681" max="7681" width="39" style="161" customWidth="1"/>
    <col min="7682" max="7682" width="14.42578125" style="161" customWidth="1"/>
    <col min="7683" max="7683" width="10.85546875" style="161" bestFit="1" customWidth="1"/>
    <col min="7684" max="7684" width="22.28515625" style="161" customWidth="1"/>
    <col min="7685" max="7685" width="25.28515625" style="161" customWidth="1"/>
    <col min="7686" max="7686" width="20" style="161" customWidth="1"/>
    <col min="7687" max="7687" width="26.7109375" style="161" customWidth="1"/>
    <col min="7688" max="7935" width="11.42578125" style="161"/>
    <col min="7936" max="7936" width="31.5703125" style="161" bestFit="1" customWidth="1"/>
    <col min="7937" max="7937" width="39" style="161" customWidth="1"/>
    <col min="7938" max="7938" width="14.42578125" style="161" customWidth="1"/>
    <col min="7939" max="7939" width="10.85546875" style="161" bestFit="1" customWidth="1"/>
    <col min="7940" max="7940" width="22.28515625" style="161" customWidth="1"/>
    <col min="7941" max="7941" width="25.28515625" style="161" customWidth="1"/>
    <col min="7942" max="7942" width="20" style="161" customWidth="1"/>
    <col min="7943" max="7943" width="26.7109375" style="161" customWidth="1"/>
    <col min="7944" max="8191" width="11.42578125" style="161"/>
    <col min="8192" max="8192" width="31.5703125" style="161" bestFit="1" customWidth="1"/>
    <col min="8193" max="8193" width="39" style="161" customWidth="1"/>
    <col min="8194" max="8194" width="14.42578125" style="161" customWidth="1"/>
    <col min="8195" max="8195" width="10.85546875" style="161" bestFit="1" customWidth="1"/>
    <col min="8196" max="8196" width="22.28515625" style="161" customWidth="1"/>
    <col min="8197" max="8197" width="25.28515625" style="161" customWidth="1"/>
    <col min="8198" max="8198" width="20" style="161" customWidth="1"/>
    <col min="8199" max="8199" width="26.7109375" style="161" customWidth="1"/>
    <col min="8200" max="8447" width="11.42578125" style="161"/>
    <col min="8448" max="8448" width="31.5703125" style="161" bestFit="1" customWidth="1"/>
    <col min="8449" max="8449" width="39" style="161" customWidth="1"/>
    <col min="8450" max="8450" width="14.42578125" style="161" customWidth="1"/>
    <col min="8451" max="8451" width="10.85546875" style="161" bestFit="1" customWidth="1"/>
    <col min="8452" max="8452" width="22.28515625" style="161" customWidth="1"/>
    <col min="8453" max="8453" width="25.28515625" style="161" customWidth="1"/>
    <col min="8454" max="8454" width="20" style="161" customWidth="1"/>
    <col min="8455" max="8455" width="26.7109375" style="161" customWidth="1"/>
    <col min="8456" max="8703" width="11.42578125" style="161"/>
    <col min="8704" max="8704" width="31.5703125" style="161" bestFit="1" customWidth="1"/>
    <col min="8705" max="8705" width="39" style="161" customWidth="1"/>
    <col min="8706" max="8706" width="14.42578125" style="161" customWidth="1"/>
    <col min="8707" max="8707" width="10.85546875" style="161" bestFit="1" customWidth="1"/>
    <col min="8708" max="8708" width="22.28515625" style="161" customWidth="1"/>
    <col min="8709" max="8709" width="25.28515625" style="161" customWidth="1"/>
    <col min="8710" max="8710" width="20" style="161" customWidth="1"/>
    <col min="8711" max="8711" width="26.7109375" style="161" customWidth="1"/>
    <col min="8712" max="8959" width="11.42578125" style="161"/>
    <col min="8960" max="8960" width="31.5703125" style="161" bestFit="1" customWidth="1"/>
    <col min="8961" max="8961" width="39" style="161" customWidth="1"/>
    <col min="8962" max="8962" width="14.42578125" style="161" customWidth="1"/>
    <col min="8963" max="8963" width="10.85546875" style="161" bestFit="1" customWidth="1"/>
    <col min="8964" max="8964" width="22.28515625" style="161" customWidth="1"/>
    <col min="8965" max="8965" width="25.28515625" style="161" customWidth="1"/>
    <col min="8966" max="8966" width="20" style="161" customWidth="1"/>
    <col min="8967" max="8967" width="26.7109375" style="161" customWidth="1"/>
    <col min="8968" max="9215" width="11.42578125" style="161"/>
    <col min="9216" max="9216" width="31.5703125" style="161" bestFit="1" customWidth="1"/>
    <col min="9217" max="9217" width="39" style="161" customWidth="1"/>
    <col min="9218" max="9218" width="14.42578125" style="161" customWidth="1"/>
    <col min="9219" max="9219" width="10.85546875" style="161" bestFit="1" customWidth="1"/>
    <col min="9220" max="9220" width="22.28515625" style="161" customWidth="1"/>
    <col min="9221" max="9221" width="25.28515625" style="161" customWidth="1"/>
    <col min="9222" max="9222" width="20" style="161" customWidth="1"/>
    <col min="9223" max="9223" width="26.7109375" style="161" customWidth="1"/>
    <col min="9224" max="9471" width="11.42578125" style="161"/>
    <col min="9472" max="9472" width="31.5703125" style="161" bestFit="1" customWidth="1"/>
    <col min="9473" max="9473" width="39" style="161" customWidth="1"/>
    <col min="9474" max="9474" width="14.42578125" style="161" customWidth="1"/>
    <col min="9475" max="9475" width="10.85546875" style="161" bestFit="1" customWidth="1"/>
    <col min="9476" max="9476" width="22.28515625" style="161" customWidth="1"/>
    <col min="9477" max="9477" width="25.28515625" style="161" customWidth="1"/>
    <col min="9478" max="9478" width="20" style="161" customWidth="1"/>
    <col min="9479" max="9479" width="26.7109375" style="161" customWidth="1"/>
    <col min="9480" max="9727" width="11.42578125" style="161"/>
    <col min="9728" max="9728" width="31.5703125" style="161" bestFit="1" customWidth="1"/>
    <col min="9729" max="9729" width="39" style="161" customWidth="1"/>
    <col min="9730" max="9730" width="14.42578125" style="161" customWidth="1"/>
    <col min="9731" max="9731" width="10.85546875" style="161" bestFit="1" customWidth="1"/>
    <col min="9732" max="9732" width="22.28515625" style="161" customWidth="1"/>
    <col min="9733" max="9733" width="25.28515625" style="161" customWidth="1"/>
    <col min="9734" max="9734" width="20" style="161" customWidth="1"/>
    <col min="9735" max="9735" width="26.7109375" style="161" customWidth="1"/>
    <col min="9736" max="9983" width="11.42578125" style="161"/>
    <col min="9984" max="9984" width="31.5703125" style="161" bestFit="1" customWidth="1"/>
    <col min="9985" max="9985" width="39" style="161" customWidth="1"/>
    <col min="9986" max="9986" width="14.42578125" style="161" customWidth="1"/>
    <col min="9987" max="9987" width="10.85546875" style="161" bestFit="1" customWidth="1"/>
    <col min="9988" max="9988" width="22.28515625" style="161" customWidth="1"/>
    <col min="9989" max="9989" width="25.28515625" style="161" customWidth="1"/>
    <col min="9990" max="9990" width="20" style="161" customWidth="1"/>
    <col min="9991" max="9991" width="26.7109375" style="161" customWidth="1"/>
    <col min="9992" max="10239" width="11.42578125" style="161"/>
    <col min="10240" max="10240" width="31.5703125" style="161" bestFit="1" customWidth="1"/>
    <col min="10241" max="10241" width="39" style="161" customWidth="1"/>
    <col min="10242" max="10242" width="14.42578125" style="161" customWidth="1"/>
    <col min="10243" max="10243" width="10.85546875" style="161" bestFit="1" customWidth="1"/>
    <col min="10244" max="10244" width="22.28515625" style="161" customWidth="1"/>
    <col min="10245" max="10245" width="25.28515625" style="161" customWidth="1"/>
    <col min="10246" max="10246" width="20" style="161" customWidth="1"/>
    <col min="10247" max="10247" width="26.7109375" style="161" customWidth="1"/>
    <col min="10248" max="10495" width="11.42578125" style="161"/>
    <col min="10496" max="10496" width="31.5703125" style="161" bestFit="1" customWidth="1"/>
    <col min="10497" max="10497" width="39" style="161" customWidth="1"/>
    <col min="10498" max="10498" width="14.42578125" style="161" customWidth="1"/>
    <col min="10499" max="10499" width="10.85546875" style="161" bestFit="1" customWidth="1"/>
    <col min="10500" max="10500" width="22.28515625" style="161" customWidth="1"/>
    <col min="10501" max="10501" width="25.28515625" style="161" customWidth="1"/>
    <col min="10502" max="10502" width="20" style="161" customWidth="1"/>
    <col min="10503" max="10503" width="26.7109375" style="161" customWidth="1"/>
    <col min="10504" max="10751" width="11.42578125" style="161"/>
    <col min="10752" max="10752" width="31.5703125" style="161" bestFit="1" customWidth="1"/>
    <col min="10753" max="10753" width="39" style="161" customWidth="1"/>
    <col min="10754" max="10754" width="14.42578125" style="161" customWidth="1"/>
    <col min="10755" max="10755" width="10.85546875" style="161" bestFit="1" customWidth="1"/>
    <col min="10756" max="10756" width="22.28515625" style="161" customWidth="1"/>
    <col min="10757" max="10757" width="25.28515625" style="161" customWidth="1"/>
    <col min="10758" max="10758" width="20" style="161" customWidth="1"/>
    <col min="10759" max="10759" width="26.7109375" style="161" customWidth="1"/>
    <col min="10760" max="11007" width="11.42578125" style="161"/>
    <col min="11008" max="11008" width="31.5703125" style="161" bestFit="1" customWidth="1"/>
    <col min="11009" max="11009" width="39" style="161" customWidth="1"/>
    <col min="11010" max="11010" width="14.42578125" style="161" customWidth="1"/>
    <col min="11011" max="11011" width="10.85546875" style="161" bestFit="1" customWidth="1"/>
    <col min="11012" max="11012" width="22.28515625" style="161" customWidth="1"/>
    <col min="11013" max="11013" width="25.28515625" style="161" customWidth="1"/>
    <col min="11014" max="11014" width="20" style="161" customWidth="1"/>
    <col min="11015" max="11015" width="26.7109375" style="161" customWidth="1"/>
    <col min="11016" max="11263" width="11.42578125" style="161"/>
    <col min="11264" max="11264" width="31.5703125" style="161" bestFit="1" customWidth="1"/>
    <col min="11265" max="11265" width="39" style="161" customWidth="1"/>
    <col min="11266" max="11266" width="14.42578125" style="161" customWidth="1"/>
    <col min="11267" max="11267" width="10.85546875" style="161" bestFit="1" customWidth="1"/>
    <col min="11268" max="11268" width="22.28515625" style="161" customWidth="1"/>
    <col min="11269" max="11269" width="25.28515625" style="161" customWidth="1"/>
    <col min="11270" max="11270" width="20" style="161" customWidth="1"/>
    <col min="11271" max="11271" width="26.7109375" style="161" customWidth="1"/>
    <col min="11272" max="11519" width="11.42578125" style="161"/>
    <col min="11520" max="11520" width="31.5703125" style="161" bestFit="1" customWidth="1"/>
    <col min="11521" max="11521" width="39" style="161" customWidth="1"/>
    <col min="11522" max="11522" width="14.42578125" style="161" customWidth="1"/>
    <col min="11523" max="11523" width="10.85546875" style="161" bestFit="1" customWidth="1"/>
    <col min="11524" max="11524" width="22.28515625" style="161" customWidth="1"/>
    <col min="11525" max="11525" width="25.28515625" style="161" customWidth="1"/>
    <col min="11526" max="11526" width="20" style="161" customWidth="1"/>
    <col min="11527" max="11527" width="26.7109375" style="161" customWidth="1"/>
    <col min="11528" max="11775" width="11.42578125" style="161"/>
    <col min="11776" max="11776" width="31.5703125" style="161" bestFit="1" customWidth="1"/>
    <col min="11777" max="11777" width="39" style="161" customWidth="1"/>
    <col min="11778" max="11778" width="14.42578125" style="161" customWidth="1"/>
    <col min="11779" max="11779" width="10.85546875" style="161" bestFit="1" customWidth="1"/>
    <col min="11780" max="11780" width="22.28515625" style="161" customWidth="1"/>
    <col min="11781" max="11781" width="25.28515625" style="161" customWidth="1"/>
    <col min="11782" max="11782" width="20" style="161" customWidth="1"/>
    <col min="11783" max="11783" width="26.7109375" style="161" customWidth="1"/>
    <col min="11784" max="12031" width="11.42578125" style="161"/>
    <col min="12032" max="12032" width="31.5703125" style="161" bestFit="1" customWidth="1"/>
    <col min="12033" max="12033" width="39" style="161" customWidth="1"/>
    <col min="12034" max="12034" width="14.42578125" style="161" customWidth="1"/>
    <col min="12035" max="12035" width="10.85546875" style="161" bestFit="1" customWidth="1"/>
    <col min="12036" max="12036" width="22.28515625" style="161" customWidth="1"/>
    <col min="12037" max="12037" width="25.28515625" style="161" customWidth="1"/>
    <col min="12038" max="12038" width="20" style="161" customWidth="1"/>
    <col min="12039" max="12039" width="26.7109375" style="161" customWidth="1"/>
    <col min="12040" max="12287" width="11.42578125" style="161"/>
    <col min="12288" max="12288" width="31.5703125" style="161" bestFit="1" customWidth="1"/>
    <col min="12289" max="12289" width="39" style="161" customWidth="1"/>
    <col min="12290" max="12290" width="14.42578125" style="161" customWidth="1"/>
    <col min="12291" max="12291" width="10.85546875" style="161" bestFit="1" customWidth="1"/>
    <col min="12292" max="12292" width="22.28515625" style="161" customWidth="1"/>
    <col min="12293" max="12293" width="25.28515625" style="161" customWidth="1"/>
    <col min="12294" max="12294" width="20" style="161" customWidth="1"/>
    <col min="12295" max="12295" width="26.7109375" style="161" customWidth="1"/>
    <col min="12296" max="12543" width="11.42578125" style="161"/>
    <col min="12544" max="12544" width="31.5703125" style="161" bestFit="1" customWidth="1"/>
    <col min="12545" max="12545" width="39" style="161" customWidth="1"/>
    <col min="12546" max="12546" width="14.42578125" style="161" customWidth="1"/>
    <col min="12547" max="12547" width="10.85546875" style="161" bestFit="1" customWidth="1"/>
    <col min="12548" max="12548" width="22.28515625" style="161" customWidth="1"/>
    <col min="12549" max="12549" width="25.28515625" style="161" customWidth="1"/>
    <col min="12550" max="12550" width="20" style="161" customWidth="1"/>
    <col min="12551" max="12551" width="26.7109375" style="161" customWidth="1"/>
    <col min="12552" max="12799" width="11.42578125" style="161"/>
    <col min="12800" max="12800" width="31.5703125" style="161" bestFit="1" customWidth="1"/>
    <col min="12801" max="12801" width="39" style="161" customWidth="1"/>
    <col min="12802" max="12802" width="14.42578125" style="161" customWidth="1"/>
    <col min="12803" max="12803" width="10.85546875" style="161" bestFit="1" customWidth="1"/>
    <col min="12804" max="12804" width="22.28515625" style="161" customWidth="1"/>
    <col min="12805" max="12805" width="25.28515625" style="161" customWidth="1"/>
    <col min="12806" max="12806" width="20" style="161" customWidth="1"/>
    <col min="12807" max="12807" width="26.7109375" style="161" customWidth="1"/>
    <col min="12808" max="13055" width="11.42578125" style="161"/>
    <col min="13056" max="13056" width="31.5703125" style="161" bestFit="1" customWidth="1"/>
    <col min="13057" max="13057" width="39" style="161" customWidth="1"/>
    <col min="13058" max="13058" width="14.42578125" style="161" customWidth="1"/>
    <col min="13059" max="13059" width="10.85546875" style="161" bestFit="1" customWidth="1"/>
    <col min="13060" max="13060" width="22.28515625" style="161" customWidth="1"/>
    <col min="13061" max="13061" width="25.28515625" style="161" customWidth="1"/>
    <col min="13062" max="13062" width="20" style="161" customWidth="1"/>
    <col min="13063" max="13063" width="26.7109375" style="161" customWidth="1"/>
    <col min="13064" max="13311" width="11.42578125" style="161"/>
    <col min="13312" max="13312" width="31.5703125" style="161" bestFit="1" customWidth="1"/>
    <col min="13313" max="13313" width="39" style="161" customWidth="1"/>
    <col min="13314" max="13314" width="14.42578125" style="161" customWidth="1"/>
    <col min="13315" max="13315" width="10.85546875" style="161" bestFit="1" customWidth="1"/>
    <col min="13316" max="13316" width="22.28515625" style="161" customWidth="1"/>
    <col min="13317" max="13317" width="25.28515625" style="161" customWidth="1"/>
    <col min="13318" max="13318" width="20" style="161" customWidth="1"/>
    <col min="13319" max="13319" width="26.7109375" style="161" customWidth="1"/>
    <col min="13320" max="13567" width="11.42578125" style="161"/>
    <col min="13568" max="13568" width="31.5703125" style="161" bestFit="1" customWidth="1"/>
    <col min="13569" max="13569" width="39" style="161" customWidth="1"/>
    <col min="13570" max="13570" width="14.42578125" style="161" customWidth="1"/>
    <col min="13571" max="13571" width="10.85546875" style="161" bestFit="1" customWidth="1"/>
    <col min="13572" max="13572" width="22.28515625" style="161" customWidth="1"/>
    <col min="13573" max="13573" width="25.28515625" style="161" customWidth="1"/>
    <col min="13574" max="13574" width="20" style="161" customWidth="1"/>
    <col min="13575" max="13575" width="26.7109375" style="161" customWidth="1"/>
    <col min="13576" max="13823" width="11.42578125" style="161"/>
    <col min="13824" max="13824" width="31.5703125" style="161" bestFit="1" customWidth="1"/>
    <col min="13825" max="13825" width="39" style="161" customWidth="1"/>
    <col min="13826" max="13826" width="14.42578125" style="161" customWidth="1"/>
    <col min="13827" max="13827" width="10.85546875" style="161" bestFit="1" customWidth="1"/>
    <col min="13828" max="13828" width="22.28515625" style="161" customWidth="1"/>
    <col min="13829" max="13829" width="25.28515625" style="161" customWidth="1"/>
    <col min="13830" max="13830" width="20" style="161" customWidth="1"/>
    <col min="13831" max="13831" width="26.7109375" style="161" customWidth="1"/>
    <col min="13832" max="14079" width="11.42578125" style="161"/>
    <col min="14080" max="14080" width="31.5703125" style="161" bestFit="1" customWidth="1"/>
    <col min="14081" max="14081" width="39" style="161" customWidth="1"/>
    <col min="14082" max="14082" width="14.42578125" style="161" customWidth="1"/>
    <col min="14083" max="14083" width="10.85546875" style="161" bestFit="1" customWidth="1"/>
    <col min="14084" max="14084" width="22.28515625" style="161" customWidth="1"/>
    <col min="14085" max="14085" width="25.28515625" style="161" customWidth="1"/>
    <col min="14086" max="14086" width="20" style="161" customWidth="1"/>
    <col min="14087" max="14087" width="26.7109375" style="161" customWidth="1"/>
    <col min="14088" max="14335" width="11.42578125" style="161"/>
    <col min="14336" max="14336" width="31.5703125" style="161" bestFit="1" customWidth="1"/>
    <col min="14337" max="14337" width="39" style="161" customWidth="1"/>
    <col min="14338" max="14338" width="14.42578125" style="161" customWidth="1"/>
    <col min="14339" max="14339" width="10.85546875" style="161" bestFit="1" customWidth="1"/>
    <col min="14340" max="14340" width="22.28515625" style="161" customWidth="1"/>
    <col min="14341" max="14341" width="25.28515625" style="161" customWidth="1"/>
    <col min="14342" max="14342" width="20" style="161" customWidth="1"/>
    <col min="14343" max="14343" width="26.7109375" style="161" customWidth="1"/>
    <col min="14344" max="14591" width="11.42578125" style="161"/>
    <col min="14592" max="14592" width="31.5703125" style="161" bestFit="1" customWidth="1"/>
    <col min="14593" max="14593" width="39" style="161" customWidth="1"/>
    <col min="14594" max="14594" width="14.42578125" style="161" customWidth="1"/>
    <col min="14595" max="14595" width="10.85546875" style="161" bestFit="1" customWidth="1"/>
    <col min="14596" max="14596" width="22.28515625" style="161" customWidth="1"/>
    <col min="14597" max="14597" width="25.28515625" style="161" customWidth="1"/>
    <col min="14598" max="14598" width="20" style="161" customWidth="1"/>
    <col min="14599" max="14599" width="26.7109375" style="161" customWidth="1"/>
    <col min="14600" max="14847" width="11.42578125" style="161"/>
    <col min="14848" max="14848" width="31.5703125" style="161" bestFit="1" customWidth="1"/>
    <col min="14849" max="14849" width="39" style="161" customWidth="1"/>
    <col min="14850" max="14850" width="14.42578125" style="161" customWidth="1"/>
    <col min="14851" max="14851" width="10.85546875" style="161" bestFit="1" customWidth="1"/>
    <col min="14852" max="14852" width="22.28515625" style="161" customWidth="1"/>
    <col min="14853" max="14853" width="25.28515625" style="161" customWidth="1"/>
    <col min="14854" max="14854" width="20" style="161" customWidth="1"/>
    <col min="14855" max="14855" width="26.7109375" style="161" customWidth="1"/>
    <col min="14856" max="15103" width="11.42578125" style="161"/>
    <col min="15104" max="15104" width="31.5703125" style="161" bestFit="1" customWidth="1"/>
    <col min="15105" max="15105" width="39" style="161" customWidth="1"/>
    <col min="15106" max="15106" width="14.42578125" style="161" customWidth="1"/>
    <col min="15107" max="15107" width="10.85546875" style="161" bestFit="1" customWidth="1"/>
    <col min="15108" max="15108" width="22.28515625" style="161" customWidth="1"/>
    <col min="15109" max="15109" width="25.28515625" style="161" customWidth="1"/>
    <col min="15110" max="15110" width="20" style="161" customWidth="1"/>
    <col min="15111" max="15111" width="26.7109375" style="161" customWidth="1"/>
    <col min="15112" max="15359" width="11.42578125" style="161"/>
    <col min="15360" max="15360" width="31.5703125" style="161" bestFit="1" customWidth="1"/>
    <col min="15361" max="15361" width="39" style="161" customWidth="1"/>
    <col min="15362" max="15362" width="14.42578125" style="161" customWidth="1"/>
    <col min="15363" max="15363" width="10.85546875" style="161" bestFit="1" customWidth="1"/>
    <col min="15364" max="15364" width="22.28515625" style="161" customWidth="1"/>
    <col min="15365" max="15365" width="25.28515625" style="161" customWidth="1"/>
    <col min="15366" max="15366" width="20" style="161" customWidth="1"/>
    <col min="15367" max="15367" width="26.7109375" style="161" customWidth="1"/>
    <col min="15368" max="15615" width="11.42578125" style="161"/>
    <col min="15616" max="15616" width="31.5703125" style="161" bestFit="1" customWidth="1"/>
    <col min="15617" max="15617" width="39" style="161" customWidth="1"/>
    <col min="15618" max="15618" width="14.42578125" style="161" customWidth="1"/>
    <col min="15619" max="15619" width="10.85546875" style="161" bestFit="1" customWidth="1"/>
    <col min="15620" max="15620" width="22.28515625" style="161" customWidth="1"/>
    <col min="15621" max="15621" width="25.28515625" style="161" customWidth="1"/>
    <col min="15622" max="15622" width="20" style="161" customWidth="1"/>
    <col min="15623" max="15623" width="26.7109375" style="161" customWidth="1"/>
    <col min="15624" max="15871" width="11.42578125" style="161"/>
    <col min="15872" max="15872" width="31.5703125" style="161" bestFit="1" customWidth="1"/>
    <col min="15873" max="15873" width="39" style="161" customWidth="1"/>
    <col min="15874" max="15874" width="14.42578125" style="161" customWidth="1"/>
    <col min="15875" max="15875" width="10.85546875" style="161" bestFit="1" customWidth="1"/>
    <col min="15876" max="15876" width="22.28515625" style="161" customWidth="1"/>
    <col min="15877" max="15877" width="25.28515625" style="161" customWidth="1"/>
    <col min="15878" max="15878" width="20" style="161" customWidth="1"/>
    <col min="15879" max="15879" width="26.7109375" style="161" customWidth="1"/>
    <col min="15880" max="16127" width="11.42578125" style="161"/>
    <col min="16128" max="16128" width="31.5703125" style="161" bestFit="1" customWidth="1"/>
    <col min="16129" max="16129" width="39" style="161" customWidth="1"/>
    <col min="16130" max="16130" width="14.42578125" style="161" customWidth="1"/>
    <col min="16131" max="16131" width="10.85546875" style="161" bestFit="1" customWidth="1"/>
    <col min="16132" max="16132" width="22.28515625" style="161" customWidth="1"/>
    <col min="16133" max="16133" width="25.28515625" style="161" customWidth="1"/>
    <col min="16134" max="16134" width="20" style="161" customWidth="1"/>
    <col min="16135" max="16135" width="26.7109375" style="161" customWidth="1"/>
    <col min="16136" max="16384" width="11.42578125" style="161"/>
  </cols>
  <sheetData>
    <row r="1" spans="1:8" s="170" customFormat="1" ht="83.25" customHeight="1" thickTop="1" thickBot="1" x14ac:dyDescent="0.3">
      <c r="A1" s="318" t="s">
        <v>0</v>
      </c>
      <c r="B1" s="318" t="s">
        <v>1</v>
      </c>
      <c r="C1" s="322" t="s">
        <v>191</v>
      </c>
      <c r="D1" s="438" t="s">
        <v>188</v>
      </c>
      <c r="E1" s="439" t="s">
        <v>338</v>
      </c>
      <c r="F1" s="440"/>
      <c r="G1" s="440"/>
      <c r="H1" s="441"/>
    </row>
    <row r="2" spans="1:8" s="170" customFormat="1" ht="15" customHeight="1" x14ac:dyDescent="0.25">
      <c r="A2" s="319"/>
      <c r="B2" s="321"/>
      <c r="C2" s="323"/>
      <c r="D2" s="326"/>
      <c r="E2" s="442" t="s">
        <v>2</v>
      </c>
      <c r="F2" s="443"/>
      <c r="G2" s="442" t="s">
        <v>3</v>
      </c>
      <c r="H2" s="444"/>
    </row>
    <row r="3" spans="1:8" s="170" customFormat="1" ht="15" customHeight="1" x14ac:dyDescent="0.25">
      <c r="A3" s="319"/>
      <c r="B3" s="321"/>
      <c r="C3" s="323"/>
      <c r="D3" s="326"/>
      <c r="E3" s="328"/>
      <c r="F3" s="329"/>
      <c r="G3" s="328"/>
      <c r="H3" s="445"/>
    </row>
    <row r="4" spans="1:8" s="170" customFormat="1" ht="15" customHeight="1" x14ac:dyDescent="0.25">
      <c r="A4" s="319"/>
      <c r="B4" s="321"/>
      <c r="C4" s="323"/>
      <c r="D4" s="326"/>
      <c r="E4" s="328"/>
      <c r="F4" s="329"/>
      <c r="G4" s="328"/>
      <c r="H4" s="445"/>
    </row>
    <row r="5" spans="1:8" s="170" customFormat="1" ht="15" customHeight="1" x14ac:dyDescent="0.25">
      <c r="A5" s="319"/>
      <c r="B5" s="321"/>
      <c r="C5" s="323"/>
      <c r="D5" s="326"/>
      <c r="E5" s="328"/>
      <c r="F5" s="329"/>
      <c r="G5" s="328"/>
      <c r="H5" s="445"/>
    </row>
    <row r="6" spans="1:8" s="170" customFormat="1" ht="15" customHeight="1" x14ac:dyDescent="0.25">
      <c r="A6" s="319"/>
      <c r="B6" s="321"/>
      <c r="C6" s="323"/>
      <c r="D6" s="326"/>
      <c r="E6" s="328"/>
      <c r="F6" s="329"/>
      <c r="G6" s="328"/>
      <c r="H6" s="445"/>
    </row>
    <row r="7" spans="1:8" s="170" customFormat="1" ht="15" customHeight="1" x14ac:dyDescent="0.25">
      <c r="A7" s="319"/>
      <c r="B7" s="321"/>
      <c r="C7" s="323"/>
      <c r="D7" s="326"/>
      <c r="E7" s="328"/>
      <c r="F7" s="329"/>
      <c r="G7" s="328"/>
      <c r="H7" s="445"/>
    </row>
    <row r="8" spans="1:8" s="170" customFormat="1" ht="15" customHeight="1" x14ac:dyDescent="0.25">
      <c r="A8" s="319"/>
      <c r="B8" s="321"/>
      <c r="C8" s="323"/>
      <c r="D8" s="326"/>
      <c r="E8" s="328"/>
      <c r="F8" s="329"/>
      <c r="G8" s="328"/>
      <c r="H8" s="445"/>
    </row>
    <row r="9" spans="1:8" s="170" customFormat="1" ht="15.75" customHeight="1" thickBot="1" x14ac:dyDescent="0.3">
      <c r="A9" s="319"/>
      <c r="B9" s="321"/>
      <c r="C9" s="323"/>
      <c r="D9" s="326"/>
      <c r="E9" s="330"/>
      <c r="F9" s="331"/>
      <c r="G9" s="330"/>
      <c r="H9" s="446"/>
    </row>
    <row r="10" spans="1:8" s="170" customFormat="1" ht="57.75" customHeight="1" thickTop="1" thickBot="1" x14ac:dyDescent="0.3">
      <c r="A10" s="320"/>
      <c r="B10" s="320"/>
      <c r="C10" s="323"/>
      <c r="D10" s="327"/>
      <c r="E10" s="332" t="s">
        <v>339</v>
      </c>
      <c r="F10" s="333"/>
      <c r="G10" s="332" t="s">
        <v>340</v>
      </c>
      <c r="H10" s="447"/>
    </row>
    <row r="11" spans="1:8" s="170" customFormat="1" ht="15.75" thickBot="1" x14ac:dyDescent="0.3">
      <c r="A11" s="171"/>
      <c r="B11" s="171"/>
      <c r="C11" s="324"/>
      <c r="D11" s="171" t="s">
        <v>189</v>
      </c>
      <c r="E11" s="172" t="s">
        <v>17</v>
      </c>
      <c r="F11" s="173" t="s">
        <v>20</v>
      </c>
      <c r="G11" s="172" t="s">
        <v>17</v>
      </c>
      <c r="H11" s="174" t="s">
        <v>20</v>
      </c>
    </row>
    <row r="12" spans="1:8" ht="15.75" thickBot="1" x14ac:dyDescent="0.3">
      <c r="A12" s="85" t="s">
        <v>53</v>
      </c>
      <c r="B12" s="183" t="s">
        <v>40</v>
      </c>
      <c r="C12" s="59"/>
      <c r="D12" s="162"/>
      <c r="E12" s="15">
        <f>IFERROR(VLOOKUP($B12,[3]NUM14!$H$3:$J$135,2,FALSE),0)</f>
        <v>2</v>
      </c>
      <c r="F12" s="164"/>
      <c r="G12" s="15">
        <f>IFERROR(VLOOKUP($B12,[3]DEN14!$H$3:$J$135,2,FALSE),0)</f>
        <v>2</v>
      </c>
      <c r="H12" s="164"/>
    </row>
    <row r="13" spans="1:8" ht="15.75" thickBot="1" x14ac:dyDescent="0.3">
      <c r="A13" s="85" t="s">
        <v>53</v>
      </c>
      <c r="B13" s="183" t="s">
        <v>41</v>
      </c>
      <c r="C13" s="59"/>
      <c r="D13" s="162"/>
      <c r="E13" s="15">
        <f>IFERROR(VLOOKUP($B13,[3]NUM14!$H$3:$J$135,2,FALSE),0)</f>
        <v>10</v>
      </c>
      <c r="F13" s="163"/>
      <c r="G13" s="15">
        <f>IFERROR(VLOOKUP($B13,[3]DEN14!$H$3:$J$135,2,FALSE),0)</f>
        <v>10</v>
      </c>
      <c r="H13" s="164"/>
    </row>
    <row r="14" spans="1:8" ht="15.75" thickBot="1" x14ac:dyDescent="0.3">
      <c r="A14" s="85" t="s">
        <v>53</v>
      </c>
      <c r="B14" s="183" t="s">
        <v>42</v>
      </c>
      <c r="C14" s="59"/>
      <c r="D14" s="162"/>
      <c r="E14" s="15">
        <f>IFERROR(VLOOKUP($B14,[3]NUM14!$H$3:$J$135,2,FALSE),0)</f>
        <v>7</v>
      </c>
      <c r="F14" s="163"/>
      <c r="G14" s="15">
        <f>IFERROR(VLOOKUP($B14,[3]DEN14!$H$3:$J$135,2,FALSE),0)</f>
        <v>7</v>
      </c>
      <c r="H14" s="164"/>
    </row>
    <row r="15" spans="1:8" ht="15.75" thickBot="1" x14ac:dyDescent="0.3">
      <c r="A15" s="85" t="s">
        <v>53</v>
      </c>
      <c r="B15" s="183" t="s">
        <v>43</v>
      </c>
      <c r="C15" s="59"/>
      <c r="D15" s="162"/>
      <c r="E15" s="15">
        <f>IFERROR(VLOOKUP($B15,[3]NUM14!$H$3:$J$135,2,FALSE),0)</f>
        <v>8</v>
      </c>
      <c r="F15" s="163"/>
      <c r="G15" s="15">
        <f>IFERROR(VLOOKUP($B15,[3]DEN14!$H$3:$J$135,2,FALSE),0)</f>
        <v>8</v>
      </c>
      <c r="H15" s="164"/>
    </row>
    <row r="16" spans="1:8" ht="15.75" thickBot="1" x14ac:dyDescent="0.3">
      <c r="A16" s="85" t="s">
        <v>53</v>
      </c>
      <c r="B16" s="183" t="s">
        <v>44</v>
      </c>
      <c r="C16" s="62"/>
      <c r="D16" s="162"/>
      <c r="E16" s="15">
        <f>IFERROR(VLOOKUP($B16,[3]NUM14!$H$3:$J$135,2,FALSE),0)</f>
        <v>13</v>
      </c>
      <c r="F16" s="163"/>
      <c r="G16" s="15">
        <f>IFERROR(VLOOKUP($B16,[3]DEN14!$H$3:$J$135,2,FALSE),0)</f>
        <v>13</v>
      </c>
      <c r="H16" s="164"/>
    </row>
    <row r="17" spans="1:8" ht="15.75" thickBot="1" x14ac:dyDescent="0.3">
      <c r="A17" s="85" t="s">
        <v>53</v>
      </c>
      <c r="B17" s="183" t="s">
        <v>45</v>
      </c>
      <c r="C17" s="59"/>
      <c r="D17" s="162"/>
      <c r="E17" s="15">
        <f>IFERROR(VLOOKUP($B17,[3]NUM14!$H$3:$J$135,2,FALSE),0)</f>
        <v>13</v>
      </c>
      <c r="F17" s="163"/>
      <c r="G17" s="15">
        <f>IFERROR(VLOOKUP($B17,[3]DEN14!$H$3:$J$135,2,FALSE),0)</f>
        <v>13</v>
      </c>
      <c r="H17" s="164"/>
    </row>
    <row r="18" spans="1:8" ht="15.75" thickBot="1" x14ac:dyDescent="0.3">
      <c r="A18" s="85" t="s">
        <v>53</v>
      </c>
      <c r="B18" s="183" t="s">
        <v>46</v>
      </c>
      <c r="C18" s="59"/>
      <c r="D18" s="162"/>
      <c r="E18" s="15">
        <f>IFERROR(VLOOKUP($B18,[3]NUM14!$H$3:$J$135,2,FALSE),0)</f>
        <v>5</v>
      </c>
      <c r="F18" s="163"/>
      <c r="G18" s="15">
        <f>IFERROR(VLOOKUP($B18,[3]DEN14!$H$3:$J$135,2,FALSE),0)</f>
        <v>5</v>
      </c>
      <c r="H18" s="164"/>
    </row>
    <row r="19" spans="1:8" ht="15.75" thickBot="1" x14ac:dyDescent="0.3">
      <c r="A19" s="85" t="s">
        <v>53</v>
      </c>
      <c r="B19" s="183" t="s">
        <v>47</v>
      </c>
      <c r="C19" s="59"/>
      <c r="D19" s="162"/>
      <c r="E19" s="15">
        <f>IFERROR(VLOOKUP($B19,[3]NUM14!$H$3:$J$135,2,FALSE),0)</f>
        <v>0</v>
      </c>
      <c r="F19" s="163"/>
      <c r="G19" s="15">
        <f>IFERROR(VLOOKUP($B19,[3]DEN14!$H$3:$J$135,2,FALSE),0)</f>
        <v>0</v>
      </c>
      <c r="H19" s="164"/>
    </row>
    <row r="20" spans="1:8" ht="15.75" thickBot="1" x14ac:dyDescent="0.3">
      <c r="A20" s="85" t="s">
        <v>53</v>
      </c>
      <c r="B20" s="183" t="s">
        <v>48</v>
      </c>
      <c r="C20" s="59"/>
      <c r="D20" s="162"/>
      <c r="E20" s="15">
        <f>IFERROR(VLOOKUP($B20,[3]NUM14!$H$3:$J$135,2,FALSE),0)</f>
        <v>2</v>
      </c>
      <c r="F20" s="163"/>
      <c r="G20" s="15">
        <f>IFERROR(VLOOKUP($B20,[3]DEN14!$H$3:$J$135,2,FALSE),0)</f>
        <v>2</v>
      </c>
      <c r="H20" s="164"/>
    </row>
    <row r="21" spans="1:8" ht="15.75" thickBot="1" x14ac:dyDescent="0.3">
      <c r="A21" s="85" t="s">
        <v>53</v>
      </c>
      <c r="B21" s="183" t="s">
        <v>49</v>
      </c>
      <c r="C21" s="63"/>
      <c r="D21" s="162"/>
      <c r="E21" s="15">
        <f>IFERROR(VLOOKUP($B21,[3]NUM14!$H$3:$J$135,2,FALSE),0)</f>
        <v>1</v>
      </c>
      <c r="F21" s="163"/>
      <c r="G21" s="15">
        <f>IFERROR(VLOOKUP($B21,[3]DEN14!$H$3:$J$135,2,FALSE),0)</f>
        <v>1</v>
      </c>
      <c r="H21" s="164"/>
    </row>
    <row r="22" spans="1:8" ht="15.75" thickBot="1" x14ac:dyDescent="0.3">
      <c r="A22" s="85" t="s">
        <v>53</v>
      </c>
      <c r="B22" s="183" t="s">
        <v>50</v>
      </c>
      <c r="C22" s="59"/>
      <c r="D22" s="162"/>
      <c r="E22" s="15">
        <f>IFERROR(VLOOKUP($B22,[3]NUM14!$H$3:$J$135,2,FALSE),0)</f>
        <v>0</v>
      </c>
      <c r="F22" s="163"/>
      <c r="G22" s="15">
        <f>IFERROR(VLOOKUP($B22,[3]DEN14!$H$3:$J$135,2,FALSE),0)</f>
        <v>0</v>
      </c>
      <c r="H22" s="164"/>
    </row>
    <row r="23" spans="1:8" ht="15.75" thickBot="1" x14ac:dyDescent="0.3">
      <c r="A23" s="85" t="s">
        <v>53</v>
      </c>
      <c r="B23" s="183" t="s">
        <v>51</v>
      </c>
      <c r="C23" s="59"/>
      <c r="D23" s="162"/>
      <c r="E23" s="15">
        <f>IFERROR(VLOOKUP($B23,[3]NUM14!$H$3:$J$135,2,FALSE),0)</f>
        <v>2</v>
      </c>
      <c r="F23" s="163"/>
      <c r="G23" s="15">
        <f>IFERROR(VLOOKUP($B23,[3]DEN14!$H$3:$J$135,2,FALSE),0)</f>
        <v>2</v>
      </c>
      <c r="H23" s="164"/>
    </row>
    <row r="24" spans="1:8" ht="15.75" thickBot="1" x14ac:dyDescent="0.3">
      <c r="A24" s="85" t="s">
        <v>53</v>
      </c>
      <c r="B24" s="183" t="s">
        <v>52</v>
      </c>
      <c r="C24" s="59"/>
      <c r="D24" s="162"/>
      <c r="E24" s="15">
        <f>IFERROR(VLOOKUP($B24,[3]NUM14!$H$3:$J$135,2,FALSE),0)</f>
        <v>3</v>
      </c>
      <c r="F24" s="163"/>
      <c r="G24" s="15">
        <f>IFERROR(VLOOKUP($B24,[3]DEN14!$H$3:$J$135,2,FALSE),0)</f>
        <v>3</v>
      </c>
      <c r="H24" s="164"/>
    </row>
    <row r="25" spans="1:8" ht="15.75" thickBot="1" x14ac:dyDescent="0.3">
      <c r="A25" s="436" t="s">
        <v>175</v>
      </c>
      <c r="B25" s="437"/>
      <c r="C25" s="276">
        <f>+D25/Metas!T69</f>
        <v>2.2121212121212124</v>
      </c>
      <c r="D25" s="283">
        <f>+E25/G25</f>
        <v>1</v>
      </c>
      <c r="E25" s="178">
        <f>SUM(E12:E24)</f>
        <v>66</v>
      </c>
      <c r="F25" s="178">
        <f>SUM(F12:F24)</f>
        <v>0</v>
      </c>
      <c r="G25" s="178">
        <f>SUM(G12:G24)</f>
        <v>66</v>
      </c>
      <c r="H25" s="178">
        <f>SUM(H12:H24)</f>
        <v>0</v>
      </c>
    </row>
    <row r="26" spans="1:8" ht="15.75" thickBot="1" x14ac:dyDescent="0.3">
      <c r="A26" s="85" t="s">
        <v>54</v>
      </c>
      <c r="B26" s="183" t="s">
        <v>55</v>
      </c>
      <c r="C26" s="59"/>
      <c r="D26" s="162"/>
      <c r="E26" s="15">
        <f>IFERROR(VLOOKUP($B26,[3]NUM14!$H$3:$J$135,2,FALSE),0)</f>
        <v>8</v>
      </c>
      <c r="F26" s="163"/>
      <c r="G26" s="15">
        <f>IFERROR(VLOOKUP($B26,[3]DEN14!$H$3:$J$135,2,FALSE),0)</f>
        <v>8</v>
      </c>
      <c r="H26" s="163"/>
    </row>
    <row r="27" spans="1:8" ht="15.75" thickBot="1" x14ac:dyDescent="0.3">
      <c r="A27" s="85" t="s">
        <v>54</v>
      </c>
      <c r="B27" s="183" t="s">
        <v>56</v>
      </c>
      <c r="C27" s="59"/>
      <c r="D27" s="162"/>
      <c r="E27" s="15">
        <f>IFERROR(VLOOKUP($B27,[3]NUM14!$H$3:$J$135,2,FALSE),0)</f>
        <v>16</v>
      </c>
      <c r="F27" s="163"/>
      <c r="G27" s="15">
        <f>IFERROR(VLOOKUP($B27,[3]DEN14!$H$3:$J$135,2,FALSE),0)</f>
        <v>16</v>
      </c>
      <c r="H27" s="163"/>
    </row>
    <row r="28" spans="1:8" ht="15.75" thickBot="1" x14ac:dyDescent="0.3">
      <c r="A28" s="85" t="s">
        <v>54</v>
      </c>
      <c r="B28" s="183" t="s">
        <v>57</v>
      </c>
      <c r="C28" s="59"/>
      <c r="D28" s="162"/>
      <c r="E28" s="15">
        <f>IFERROR(VLOOKUP($B28,[3]NUM14!$H$3:$J$135,2,FALSE),0)</f>
        <v>0</v>
      </c>
      <c r="F28" s="163"/>
      <c r="G28" s="15">
        <f>IFERROR(VLOOKUP($B28,[3]DEN14!$H$3:$J$135,2,FALSE),0)</f>
        <v>0</v>
      </c>
      <c r="H28" s="163"/>
    </row>
    <row r="29" spans="1:8" ht="15.75" thickBot="1" x14ac:dyDescent="0.3">
      <c r="A29" s="85" t="s">
        <v>54</v>
      </c>
      <c r="B29" s="183" t="s">
        <v>58</v>
      </c>
      <c r="C29" s="59"/>
      <c r="D29" s="162"/>
      <c r="E29" s="15">
        <f>IFERROR(VLOOKUP($B29,[3]NUM14!$H$3:$J$135,2,FALSE),0)</f>
        <v>6</v>
      </c>
      <c r="F29" s="163"/>
      <c r="G29" s="15">
        <f>IFERROR(VLOOKUP($B29,[3]DEN14!$H$3:$J$135,2,FALSE),0)</f>
        <v>6</v>
      </c>
      <c r="H29" s="163"/>
    </row>
    <row r="30" spans="1:8" ht="15.75" thickBot="1" x14ac:dyDescent="0.3">
      <c r="A30" s="85" t="s">
        <v>54</v>
      </c>
      <c r="B30" s="183" t="s">
        <v>59</v>
      </c>
      <c r="C30" s="59"/>
      <c r="D30" s="162"/>
      <c r="E30" s="15">
        <f>IFERROR(VLOOKUP($B30,[3]NUM14!$H$3:$J$135,2,FALSE),0)</f>
        <v>13</v>
      </c>
      <c r="F30" s="163"/>
      <c r="G30" s="15">
        <f>IFERROR(VLOOKUP($B30,[3]DEN14!$H$3:$J$135,2,FALSE),0)</f>
        <v>13</v>
      </c>
      <c r="H30" s="163"/>
    </row>
    <row r="31" spans="1:8" ht="15.75" thickBot="1" x14ac:dyDescent="0.3">
      <c r="A31" s="85" t="s">
        <v>54</v>
      </c>
      <c r="B31" s="183" t="s">
        <v>60</v>
      </c>
      <c r="C31" s="59"/>
      <c r="D31" s="162"/>
      <c r="E31" s="15">
        <f>IFERROR(VLOOKUP($B31,[3]NUM14!$H$3:$J$135,2,FALSE),0)</f>
        <v>0</v>
      </c>
      <c r="F31" s="163"/>
      <c r="G31" s="15">
        <f>IFERROR(VLOOKUP($B31,[3]DEN14!$H$3:$J$135,2,FALSE),0)</f>
        <v>0</v>
      </c>
      <c r="H31" s="163"/>
    </row>
    <row r="32" spans="1:8" ht="15.75" thickBot="1" x14ac:dyDescent="0.3">
      <c r="A32" s="85" t="s">
        <v>54</v>
      </c>
      <c r="B32" s="183" t="s">
        <v>61</v>
      </c>
      <c r="C32" s="59"/>
      <c r="D32" s="162"/>
      <c r="E32" s="15">
        <f>IFERROR(VLOOKUP($B32,[3]NUM14!$H$3:$J$135,2,FALSE),0)</f>
        <v>2</v>
      </c>
      <c r="F32" s="163"/>
      <c r="G32" s="15">
        <f>IFERROR(VLOOKUP($B32,[3]DEN14!$H$3:$J$135,2,FALSE),0)</f>
        <v>2</v>
      </c>
      <c r="H32" s="163"/>
    </row>
    <row r="33" spans="1:8" ht="15.75" thickBot="1" x14ac:dyDescent="0.3">
      <c r="A33" s="85" t="s">
        <v>54</v>
      </c>
      <c r="B33" s="183" t="s">
        <v>62</v>
      </c>
      <c r="C33" s="59"/>
      <c r="D33" s="162"/>
      <c r="E33" s="15">
        <f>IFERROR(VLOOKUP($B33,[3]NUM14!$H$3:$J$135,2,FALSE),0)</f>
        <v>5</v>
      </c>
      <c r="F33" s="163"/>
      <c r="G33" s="15">
        <f>IFERROR(VLOOKUP($B33,[3]DEN14!$H$3:$J$135,2,FALSE),0)</f>
        <v>8</v>
      </c>
      <c r="H33" s="163"/>
    </row>
    <row r="34" spans="1:8" ht="15.75" thickBot="1" x14ac:dyDescent="0.3">
      <c r="A34" s="85" t="s">
        <v>54</v>
      </c>
      <c r="B34" s="183" t="s">
        <v>63</v>
      </c>
      <c r="C34" s="59"/>
      <c r="D34" s="162"/>
      <c r="E34" s="15">
        <f>IFERROR(VLOOKUP($B34,[3]NUM14!$H$3:$J$135,2,FALSE),0)</f>
        <v>1</v>
      </c>
      <c r="F34" s="163"/>
      <c r="G34" s="15">
        <f>IFERROR(VLOOKUP($B34,[3]DEN14!$H$3:$J$135,2,FALSE),0)</f>
        <v>1</v>
      </c>
      <c r="H34" s="163"/>
    </row>
    <row r="35" spans="1:8" ht="15.75" thickBot="1" x14ac:dyDescent="0.3">
      <c r="A35" s="85" t="s">
        <v>54</v>
      </c>
      <c r="B35" s="183" t="s">
        <v>64</v>
      </c>
      <c r="C35" s="59"/>
      <c r="D35" s="162"/>
      <c r="E35" s="15">
        <f>IFERROR(VLOOKUP($B35,[3]NUM14!$H$3:$J$135,2,FALSE),0)</f>
        <v>0</v>
      </c>
      <c r="F35" s="163"/>
      <c r="G35" s="15">
        <f>IFERROR(VLOOKUP($B35,[3]DEN14!$H$3:$J$135,2,FALSE),0)</f>
        <v>0</v>
      </c>
      <c r="H35" s="163"/>
    </row>
    <row r="36" spans="1:8" ht="15.75" thickBot="1" x14ac:dyDescent="0.3">
      <c r="A36" s="85" t="s">
        <v>54</v>
      </c>
      <c r="B36" s="183" t="s">
        <v>346</v>
      </c>
      <c r="C36" s="59"/>
      <c r="D36" s="162"/>
      <c r="E36" s="15">
        <f>IFERROR(VLOOKUP($B36,[3]NUM14!$H$3:$J$135,2,FALSE),0)</f>
        <v>0</v>
      </c>
      <c r="F36" s="163"/>
      <c r="G36" s="15">
        <f>IFERROR(VLOOKUP($B36,[3]DEN14!$H$3:$J$135,2,FALSE),0)</f>
        <v>3</v>
      </c>
      <c r="H36" s="163"/>
    </row>
    <row r="37" spans="1:8" ht="15.75" thickBot="1" x14ac:dyDescent="0.3">
      <c r="A37" s="436" t="s">
        <v>176</v>
      </c>
      <c r="B37" s="437"/>
      <c r="C37" s="276">
        <f>+D37/Metas!T67</f>
        <v>1.9730094466936574</v>
      </c>
      <c r="D37" s="283">
        <f>+E37/G37</f>
        <v>0.89473684210526316</v>
      </c>
      <c r="E37" s="178">
        <f>SUM(E26:E36)</f>
        <v>51</v>
      </c>
      <c r="F37" s="178">
        <f>SUM(F26:F36)</f>
        <v>0</v>
      </c>
      <c r="G37" s="178">
        <f>SUM(G26:G36)</f>
        <v>57</v>
      </c>
      <c r="H37" s="178">
        <f>SUM(H26:H36)</f>
        <v>0</v>
      </c>
    </row>
    <row r="38" spans="1:8" ht="15.75" thickBot="1" x14ac:dyDescent="0.3">
      <c r="A38" s="85" t="s">
        <v>75</v>
      </c>
      <c r="B38" s="85" t="s">
        <v>65</v>
      </c>
      <c r="C38" s="59"/>
      <c r="D38" s="162"/>
      <c r="E38" s="15">
        <f>IFERROR(VLOOKUP($B38,[3]NUM14!$H$3:$J$135,2,FALSE),0)</f>
        <v>2</v>
      </c>
      <c r="F38" s="163"/>
      <c r="G38" s="15">
        <f>IFERROR(VLOOKUP($B38,[3]DEN14!$H$3:$J$135,2,FALSE),0)</f>
        <v>3</v>
      </c>
      <c r="H38" s="163"/>
    </row>
    <row r="39" spans="1:8" ht="15.75" thickBot="1" x14ac:dyDescent="0.3">
      <c r="A39" s="183" t="s">
        <v>75</v>
      </c>
      <c r="B39" s="183" t="s">
        <v>66</v>
      </c>
      <c r="C39" s="59"/>
      <c r="D39" s="162"/>
      <c r="E39" s="15">
        <f>IFERROR(VLOOKUP($B39,[3]NUM14!$H$3:$J$135,2,FALSE),0)</f>
        <v>3</v>
      </c>
      <c r="F39" s="163"/>
      <c r="G39" s="15">
        <f>IFERROR(VLOOKUP($B39,[3]DEN14!$H$3:$J$135,2,FALSE),0)</f>
        <v>3</v>
      </c>
      <c r="H39" s="163"/>
    </row>
    <row r="40" spans="1:8" ht="15.75" thickBot="1" x14ac:dyDescent="0.3">
      <c r="A40" s="183" t="s">
        <v>75</v>
      </c>
      <c r="B40" s="183" t="s">
        <v>67</v>
      </c>
      <c r="C40" s="59"/>
      <c r="D40" s="162"/>
      <c r="E40" s="15">
        <f>IFERROR(VLOOKUP($B40,[3]NUM14!$H$3:$J$135,2,FALSE),0)</f>
        <v>0</v>
      </c>
      <c r="F40" s="163"/>
      <c r="G40" s="15">
        <f>IFERROR(VLOOKUP($B40,[3]DEN14!$H$3:$J$135,2,FALSE),0)</f>
        <v>0</v>
      </c>
      <c r="H40" s="163"/>
    </row>
    <row r="41" spans="1:8" ht="15.75" thickBot="1" x14ac:dyDescent="0.3">
      <c r="A41" s="183" t="s">
        <v>75</v>
      </c>
      <c r="B41" s="183" t="s">
        <v>68</v>
      </c>
      <c r="C41" s="59"/>
      <c r="D41" s="162"/>
      <c r="E41" s="15">
        <f>IFERROR(VLOOKUP($B41,[3]NUM14!$H$3:$J$135,2,FALSE),0)</f>
        <v>0</v>
      </c>
      <c r="F41" s="163"/>
      <c r="G41" s="15">
        <f>IFERROR(VLOOKUP($B41,[3]DEN14!$H$3:$J$135,2,FALSE),0)</f>
        <v>0</v>
      </c>
      <c r="H41" s="163"/>
    </row>
    <row r="42" spans="1:8" ht="15.75" thickBot="1" x14ac:dyDescent="0.3">
      <c r="A42" s="183" t="s">
        <v>75</v>
      </c>
      <c r="B42" s="183" t="s">
        <v>69</v>
      </c>
      <c r="C42" s="59"/>
      <c r="D42" s="162"/>
      <c r="E42" s="15">
        <f>IFERROR(VLOOKUP($B42,[3]NUM14!$H$3:$J$135,2,FALSE),0)</f>
        <v>3</v>
      </c>
      <c r="F42" s="163"/>
      <c r="G42" s="15">
        <f>IFERROR(VLOOKUP($B42,[3]DEN14!$H$3:$J$135,2,FALSE),0)</f>
        <v>3</v>
      </c>
      <c r="H42" s="163"/>
    </row>
    <row r="43" spans="1:8" ht="15.75" thickBot="1" x14ac:dyDescent="0.3">
      <c r="A43" s="183" t="s">
        <v>75</v>
      </c>
      <c r="B43" s="183" t="s">
        <v>70</v>
      </c>
      <c r="C43" s="59"/>
      <c r="D43" s="162"/>
      <c r="E43" s="15">
        <f>IFERROR(VLOOKUP($B43,[3]NUM14!$H$3:$J$135,2,FALSE),0)</f>
        <v>3</v>
      </c>
      <c r="F43" s="163"/>
      <c r="G43" s="15">
        <f>IFERROR(VLOOKUP($B43,[3]DEN14!$H$3:$J$135,2,FALSE),0)</f>
        <v>3</v>
      </c>
      <c r="H43" s="163"/>
    </row>
    <row r="44" spans="1:8" ht="15.75" thickBot="1" x14ac:dyDescent="0.3">
      <c r="A44" s="183" t="s">
        <v>75</v>
      </c>
      <c r="B44" s="183" t="s">
        <v>71</v>
      </c>
      <c r="C44" s="59"/>
      <c r="D44" s="162"/>
      <c r="E44" s="15">
        <f>IFERROR(VLOOKUP($B44,[3]NUM14!$H$3:$J$135,2,FALSE),0)</f>
        <v>3</v>
      </c>
      <c r="F44" s="163"/>
      <c r="G44" s="15">
        <f>IFERROR(VLOOKUP($B44,[3]DEN14!$H$3:$J$135,2,FALSE),0)</f>
        <v>3</v>
      </c>
      <c r="H44" s="163"/>
    </row>
    <row r="45" spans="1:8" ht="15.75" thickBot="1" x14ac:dyDescent="0.3">
      <c r="A45" s="183" t="s">
        <v>75</v>
      </c>
      <c r="B45" s="183" t="s">
        <v>72</v>
      </c>
      <c r="C45" s="59"/>
      <c r="D45" s="162"/>
      <c r="E45" s="15">
        <f>IFERROR(VLOOKUP($B45,[3]NUM14!$H$3:$J$135,2,FALSE),0)</f>
        <v>1</v>
      </c>
      <c r="F45" s="163"/>
      <c r="G45" s="15">
        <f>IFERROR(VLOOKUP($B45,[3]DEN14!$H$3:$J$135,2,FALSE),0)</f>
        <v>1</v>
      </c>
      <c r="H45" s="163"/>
    </row>
    <row r="46" spans="1:8" ht="15.75" thickBot="1" x14ac:dyDescent="0.3">
      <c r="A46" s="183" t="s">
        <v>75</v>
      </c>
      <c r="B46" s="183" t="s">
        <v>73</v>
      </c>
      <c r="C46" s="59"/>
      <c r="D46" s="162"/>
      <c r="E46" s="15">
        <f>IFERROR(VLOOKUP($B46,[3]NUM14!$H$3:$J$135,2,FALSE),0)</f>
        <v>0</v>
      </c>
      <c r="F46" s="163"/>
      <c r="G46" s="15">
        <f>IFERROR(VLOOKUP($B46,[3]DEN14!$H$3:$J$135,2,FALSE),0)</f>
        <v>1</v>
      </c>
      <c r="H46" s="163"/>
    </row>
    <row r="47" spans="1:8" ht="15.75" thickBot="1" x14ac:dyDescent="0.3">
      <c r="A47" s="183" t="s">
        <v>75</v>
      </c>
      <c r="B47" s="183" t="s">
        <v>74</v>
      </c>
      <c r="C47" s="59"/>
      <c r="D47" s="162"/>
      <c r="E47" s="15">
        <f>IFERROR(VLOOKUP($B47,[3]NUM14!$H$3:$J$135,2,FALSE),0)</f>
        <v>1</v>
      </c>
      <c r="F47" s="163"/>
      <c r="G47" s="15">
        <f>IFERROR(VLOOKUP($B47,[3]DEN14!$H$3:$J$135,2,FALSE),0)</f>
        <v>1</v>
      </c>
      <c r="H47" s="163"/>
    </row>
    <row r="48" spans="1:8" ht="15.75" thickBot="1" x14ac:dyDescent="0.3">
      <c r="A48" s="436" t="s">
        <v>177</v>
      </c>
      <c r="B48" s="437"/>
      <c r="C48" s="276">
        <f>+D48/Metas!T76</f>
        <v>1.9638242894056848</v>
      </c>
      <c r="D48" s="283">
        <f>+E48/G48</f>
        <v>0.88888888888888884</v>
      </c>
      <c r="E48" s="178">
        <f>SUM(E38:E47)</f>
        <v>16</v>
      </c>
      <c r="F48" s="178">
        <f>SUM(F38:F47)</f>
        <v>0</v>
      </c>
      <c r="G48" s="178">
        <f>SUM(G38:G47)</f>
        <v>18</v>
      </c>
      <c r="H48" s="178">
        <f>SUM(H38:H47)</f>
        <v>0</v>
      </c>
    </row>
    <row r="49" spans="1:8" ht="15.75" thickBot="1" x14ac:dyDescent="0.3">
      <c r="A49" s="183" t="s">
        <v>89</v>
      </c>
      <c r="B49" s="183" t="s">
        <v>76</v>
      </c>
      <c r="C49" s="59"/>
      <c r="D49" s="162"/>
      <c r="E49" s="15">
        <f>IFERROR(VLOOKUP($B49,[3]NUM14!$H$3:$J$135,2,FALSE),0)</f>
        <v>3</v>
      </c>
      <c r="F49" s="163"/>
      <c r="G49" s="15">
        <f>IFERROR(VLOOKUP($B49,[3]DEN14!$H$3:$J$135,2,FALSE),0)</f>
        <v>7</v>
      </c>
      <c r="H49" s="163"/>
    </row>
    <row r="50" spans="1:8" ht="15.75" thickBot="1" x14ac:dyDescent="0.3">
      <c r="A50" s="183" t="s">
        <v>89</v>
      </c>
      <c r="B50" s="183" t="s">
        <v>77</v>
      </c>
      <c r="C50" s="59"/>
      <c r="D50" s="162"/>
      <c r="E50" s="15">
        <f>IFERROR(VLOOKUP($B50,[3]NUM14!$H$3:$J$135,2,FALSE),0)</f>
        <v>0</v>
      </c>
      <c r="F50" s="163"/>
      <c r="G50" s="15">
        <f>IFERROR(VLOOKUP($B50,[3]DEN14!$H$3:$J$135,2,FALSE),0)</f>
        <v>1</v>
      </c>
      <c r="H50" s="163"/>
    </row>
    <row r="51" spans="1:8" ht="15.75" thickBot="1" x14ac:dyDescent="0.3">
      <c r="A51" s="183" t="s">
        <v>89</v>
      </c>
      <c r="B51" s="183" t="s">
        <v>78</v>
      </c>
      <c r="C51" s="59"/>
      <c r="D51" s="162"/>
      <c r="E51" s="15">
        <f>IFERROR(VLOOKUP($B51,[3]NUM14!$H$3:$J$135,2,FALSE),0)</f>
        <v>1</v>
      </c>
      <c r="F51" s="163"/>
      <c r="G51" s="15">
        <f>IFERROR(VLOOKUP($B51,[3]DEN14!$H$3:$J$135,2,FALSE),0)</f>
        <v>3</v>
      </c>
      <c r="H51" s="163"/>
    </row>
    <row r="52" spans="1:8" ht="15.75" thickBot="1" x14ac:dyDescent="0.3">
      <c r="A52" s="183" t="s">
        <v>89</v>
      </c>
      <c r="B52" s="183" t="s">
        <v>79</v>
      </c>
      <c r="C52" s="59"/>
      <c r="D52" s="162"/>
      <c r="E52" s="15">
        <f>IFERROR(VLOOKUP($B52,[3]NUM14!$H$3:$J$135,2,FALSE),0)</f>
        <v>0</v>
      </c>
      <c r="F52" s="163"/>
      <c r="G52" s="15">
        <f>IFERROR(VLOOKUP($B52,[3]DEN14!$H$3:$J$135,2,FALSE),0)</f>
        <v>1</v>
      </c>
      <c r="H52" s="163"/>
    </row>
    <row r="53" spans="1:8" ht="15.75" thickBot="1" x14ac:dyDescent="0.3">
      <c r="A53" s="183" t="s">
        <v>89</v>
      </c>
      <c r="B53" s="183" t="s">
        <v>80</v>
      </c>
      <c r="C53" s="59"/>
      <c r="D53" s="162"/>
      <c r="E53" s="15">
        <f>IFERROR(VLOOKUP($B53,[3]NUM14!$H$3:$J$135,2,FALSE),0)</f>
        <v>0</v>
      </c>
      <c r="F53" s="163"/>
      <c r="G53" s="15">
        <f>IFERROR(VLOOKUP($B53,[3]DEN14!$H$3:$J$135,2,FALSE),0)</f>
        <v>1</v>
      </c>
      <c r="H53" s="163"/>
    </row>
    <row r="54" spans="1:8" ht="15.75" thickBot="1" x14ac:dyDescent="0.3">
      <c r="A54" s="183" t="s">
        <v>89</v>
      </c>
      <c r="B54" s="183" t="s">
        <v>81</v>
      </c>
      <c r="C54" s="59"/>
      <c r="D54" s="162"/>
      <c r="E54" s="15">
        <f>IFERROR(VLOOKUP($B54,[3]NUM14!$H$3:$J$135,2,FALSE),0)</f>
        <v>0</v>
      </c>
      <c r="F54" s="163"/>
      <c r="G54" s="15">
        <f>IFERROR(VLOOKUP($B54,[3]DEN14!$H$3:$J$135,2,FALSE),0)</f>
        <v>3</v>
      </c>
      <c r="H54" s="163"/>
    </row>
    <row r="55" spans="1:8" ht="15.75" thickBot="1" x14ac:dyDescent="0.3">
      <c r="A55" s="183" t="s">
        <v>89</v>
      </c>
      <c r="B55" s="183" t="s">
        <v>82</v>
      </c>
      <c r="C55" s="59"/>
      <c r="D55" s="162"/>
      <c r="E55" s="15">
        <f>IFERROR(VLOOKUP($B55,[3]NUM14!$H$3:$J$135,2,FALSE),0)</f>
        <v>0</v>
      </c>
      <c r="F55" s="163"/>
      <c r="G55" s="15">
        <f>IFERROR(VLOOKUP($B55,[3]DEN14!$H$3:$J$135,2,FALSE),0)</f>
        <v>2</v>
      </c>
      <c r="H55" s="163"/>
    </row>
    <row r="56" spans="1:8" ht="15.75" thickBot="1" x14ac:dyDescent="0.3">
      <c r="A56" s="183" t="s">
        <v>89</v>
      </c>
      <c r="B56" s="183" t="s">
        <v>83</v>
      </c>
      <c r="C56" s="59"/>
      <c r="D56" s="162"/>
      <c r="E56" s="15">
        <f>IFERROR(VLOOKUP($B56,[3]NUM14!$H$3:$J$135,2,FALSE),0)</f>
        <v>0</v>
      </c>
      <c r="F56" s="163"/>
      <c r="G56" s="15">
        <f>IFERROR(VLOOKUP($B56,[3]DEN14!$H$3:$J$135,2,FALSE),0)</f>
        <v>0</v>
      </c>
      <c r="H56" s="163"/>
    </row>
    <row r="57" spans="1:8" ht="15.75" thickBot="1" x14ac:dyDescent="0.3">
      <c r="A57" s="183" t="s">
        <v>89</v>
      </c>
      <c r="B57" s="183" t="s">
        <v>84</v>
      </c>
      <c r="C57" s="59"/>
      <c r="D57" s="162"/>
      <c r="E57" s="15">
        <f>IFERROR(VLOOKUP($B57,[3]NUM14!$H$3:$J$135,2,FALSE),0)</f>
        <v>2</v>
      </c>
      <c r="F57" s="163"/>
      <c r="G57" s="15">
        <f>IFERROR(VLOOKUP($B57,[3]DEN14!$H$3:$J$135,2,FALSE),0)</f>
        <v>5</v>
      </c>
      <c r="H57" s="163"/>
    </row>
    <row r="58" spans="1:8" ht="15.75" thickBot="1" x14ac:dyDescent="0.3">
      <c r="A58" s="183" t="s">
        <v>89</v>
      </c>
      <c r="B58" s="183" t="s">
        <v>85</v>
      </c>
      <c r="C58" s="59"/>
      <c r="D58" s="162"/>
      <c r="E58" s="15">
        <f>IFERROR(VLOOKUP($B58,[3]NUM14!$H$3:$J$135,2,FALSE),0)</f>
        <v>1</v>
      </c>
      <c r="F58" s="163"/>
      <c r="G58" s="15">
        <f>IFERROR(VLOOKUP($B58,[3]DEN14!$H$3:$J$135,2,FALSE),0)</f>
        <v>1</v>
      </c>
      <c r="H58" s="163"/>
    </row>
    <row r="59" spans="1:8" ht="15.75" thickBot="1" x14ac:dyDescent="0.3">
      <c r="A59" s="183" t="s">
        <v>89</v>
      </c>
      <c r="B59" s="183" t="s">
        <v>86</v>
      </c>
      <c r="C59" s="59"/>
      <c r="D59" s="162"/>
      <c r="E59" s="15">
        <f>IFERROR(VLOOKUP($B59,[3]NUM14!$H$3:$J$135,2,FALSE),0)</f>
        <v>0</v>
      </c>
      <c r="F59" s="163"/>
      <c r="G59" s="15">
        <f>IFERROR(VLOOKUP($B59,[3]DEN14!$H$3:$J$135,2,FALSE),0)</f>
        <v>0</v>
      </c>
      <c r="H59" s="163"/>
    </row>
    <row r="60" spans="1:8" ht="15.75" thickBot="1" x14ac:dyDescent="0.3">
      <c r="A60" s="183" t="s">
        <v>89</v>
      </c>
      <c r="B60" s="183" t="s">
        <v>87</v>
      </c>
      <c r="C60" s="59"/>
      <c r="D60" s="162"/>
      <c r="E60" s="15">
        <f>IFERROR(VLOOKUP($B60,[3]NUM14!$H$3:$J$135,2,FALSE),0)</f>
        <v>0</v>
      </c>
      <c r="F60" s="163"/>
      <c r="G60" s="15">
        <f>IFERROR(VLOOKUP($B60,[3]DEN14!$H$3:$J$135,2,FALSE),0)</f>
        <v>0</v>
      </c>
      <c r="H60" s="163"/>
    </row>
    <row r="61" spans="1:8" ht="15.75" thickBot="1" x14ac:dyDescent="0.3">
      <c r="A61" s="183" t="s">
        <v>89</v>
      </c>
      <c r="B61" s="183" t="s">
        <v>88</v>
      </c>
      <c r="C61" s="59"/>
      <c r="D61" s="162"/>
      <c r="E61" s="15">
        <f>IFERROR(VLOOKUP($B61,[3]NUM14!$H$3:$J$135,2,FALSE),0)</f>
        <v>0</v>
      </c>
      <c r="F61" s="163"/>
      <c r="G61" s="15">
        <f>IFERROR(VLOOKUP($B61,[3]DEN14!$H$3:$J$135,2,FALSE),0)</f>
        <v>0</v>
      </c>
      <c r="H61" s="163"/>
    </row>
    <row r="62" spans="1:8" ht="15.75" thickBot="1" x14ac:dyDescent="0.3">
      <c r="A62" s="436" t="s">
        <v>178</v>
      </c>
      <c r="B62" s="437"/>
      <c r="C62" s="276">
        <f>+D62/Metas!T68</f>
        <v>0.64814814814814814</v>
      </c>
      <c r="D62" s="283">
        <f>+E62/G62</f>
        <v>0.29166666666666669</v>
      </c>
      <c r="E62" s="178">
        <f>SUM(E49:E61)</f>
        <v>7</v>
      </c>
      <c r="F62" s="178">
        <f>SUM(F49:F61)</f>
        <v>0</v>
      </c>
      <c r="G62" s="178">
        <f>SUM(G49:G61)</f>
        <v>24</v>
      </c>
      <c r="H62" s="178">
        <f>SUM(H49:H61)</f>
        <v>0</v>
      </c>
    </row>
    <row r="63" spans="1:8" ht="15.75" thickBot="1" x14ac:dyDescent="0.3">
      <c r="A63" s="85" t="s">
        <v>100</v>
      </c>
      <c r="B63" s="85" t="s">
        <v>90</v>
      </c>
      <c r="C63" s="59"/>
      <c r="D63" s="162"/>
      <c r="E63" s="15">
        <f>IFERROR(VLOOKUP($B63,[3]NUM14!$H$3:$J$135,2,FALSE),0)</f>
        <v>14</v>
      </c>
      <c r="F63" s="163"/>
      <c r="G63" s="15">
        <f>IFERROR(VLOOKUP($B63,[3]DEN14!$H$3:$J$135,2,FALSE),0)</f>
        <v>14</v>
      </c>
      <c r="H63" s="163"/>
    </row>
    <row r="64" spans="1:8" ht="15.75" thickBot="1" x14ac:dyDescent="0.3">
      <c r="A64" s="85" t="s">
        <v>100</v>
      </c>
      <c r="B64" s="183" t="s">
        <v>91</v>
      </c>
      <c r="C64" s="59"/>
      <c r="D64" s="162"/>
      <c r="E64" s="15">
        <f>IFERROR(VLOOKUP($B64,[3]NUM14!$H$3:$J$135,2,FALSE),0)</f>
        <v>8</v>
      </c>
      <c r="F64" s="163"/>
      <c r="G64" s="15">
        <f>IFERROR(VLOOKUP($B64,[3]DEN14!$H$3:$J$135,2,FALSE),0)</f>
        <v>8</v>
      </c>
      <c r="H64" s="163"/>
    </row>
    <row r="65" spans="1:8" ht="15.75" thickBot="1" x14ac:dyDescent="0.3">
      <c r="A65" s="85" t="s">
        <v>100</v>
      </c>
      <c r="B65" s="183" t="s">
        <v>92</v>
      </c>
      <c r="C65" s="59"/>
      <c r="D65" s="162"/>
      <c r="E65" s="15">
        <f>IFERROR(VLOOKUP($B65,[3]NUM14!$H$3:$J$135,2,FALSE),0)</f>
        <v>1</v>
      </c>
      <c r="F65" s="163"/>
      <c r="G65" s="15">
        <f>IFERROR(VLOOKUP($B65,[3]DEN14!$H$3:$J$135,2,FALSE),0)</f>
        <v>1</v>
      </c>
      <c r="H65" s="163"/>
    </row>
    <row r="66" spans="1:8" ht="15.75" thickBot="1" x14ac:dyDescent="0.3">
      <c r="A66" s="85" t="s">
        <v>100</v>
      </c>
      <c r="B66" s="183" t="s">
        <v>93</v>
      </c>
      <c r="C66" s="59"/>
      <c r="D66" s="162"/>
      <c r="E66" s="15">
        <f>IFERROR(VLOOKUP($B66,[3]NUM14!$H$3:$J$135,2,FALSE),0)</f>
        <v>12</v>
      </c>
      <c r="F66" s="163"/>
      <c r="G66" s="15">
        <f>IFERROR(VLOOKUP($B66,[3]DEN14!$H$3:$J$135,2,FALSE),0)</f>
        <v>12</v>
      </c>
      <c r="H66" s="163"/>
    </row>
    <row r="67" spans="1:8" ht="15.75" thickBot="1" x14ac:dyDescent="0.3">
      <c r="A67" s="85" t="s">
        <v>100</v>
      </c>
      <c r="B67" s="183" t="s">
        <v>94</v>
      </c>
      <c r="C67" s="59"/>
      <c r="D67" s="162"/>
      <c r="E67" s="15">
        <f>IFERROR(VLOOKUP($B67,[3]NUM14!$H$3:$J$135,2,FALSE),0)</f>
        <v>1</v>
      </c>
      <c r="F67" s="163"/>
      <c r="G67" s="15">
        <f>IFERROR(VLOOKUP($B67,[3]DEN14!$H$3:$J$135,2,FALSE),0)</f>
        <v>1</v>
      </c>
      <c r="H67" s="163"/>
    </row>
    <row r="68" spans="1:8" ht="15.75" thickBot="1" x14ac:dyDescent="0.3">
      <c r="A68" s="85" t="s">
        <v>100</v>
      </c>
      <c r="B68" s="183" t="s">
        <v>95</v>
      </c>
      <c r="C68" s="59"/>
      <c r="D68" s="162"/>
      <c r="E68" s="15">
        <f>IFERROR(VLOOKUP($B68,[3]NUM14!$H$3:$J$135,2,FALSE),0)</f>
        <v>3</v>
      </c>
      <c r="F68" s="163"/>
      <c r="G68" s="15">
        <f>IFERROR(VLOOKUP($B68,[3]DEN14!$H$3:$J$135,2,FALSE),0)</f>
        <v>3</v>
      </c>
      <c r="H68" s="163"/>
    </row>
    <row r="69" spans="1:8" ht="15.75" thickBot="1" x14ac:dyDescent="0.3">
      <c r="A69" s="85" t="s">
        <v>100</v>
      </c>
      <c r="B69" s="85" t="s">
        <v>96</v>
      </c>
      <c r="C69" s="59"/>
      <c r="D69" s="162"/>
      <c r="E69" s="15">
        <f>IFERROR(VLOOKUP($B69,[3]NUM14!$H$3:$J$135,2,FALSE),0)</f>
        <v>3</v>
      </c>
      <c r="F69" s="163"/>
      <c r="G69" s="15">
        <f>IFERROR(VLOOKUP($B69,[3]DEN14!$H$3:$J$135,2,FALSE),0)</f>
        <v>3</v>
      </c>
      <c r="H69" s="163"/>
    </row>
    <row r="70" spans="1:8" ht="15.75" thickBot="1" x14ac:dyDescent="0.3">
      <c r="A70" s="85" t="s">
        <v>100</v>
      </c>
      <c r="B70" s="183" t="s">
        <v>97</v>
      </c>
      <c r="C70" s="59"/>
      <c r="D70" s="162"/>
      <c r="E70" s="15">
        <f>IFERROR(VLOOKUP($B70,[3]NUM14!$H$3:$J$135,2,FALSE),0)</f>
        <v>0</v>
      </c>
      <c r="F70" s="163"/>
      <c r="G70" s="15">
        <f>IFERROR(VLOOKUP($B70,[3]DEN14!$H$3:$J$135,2,FALSE),0)</f>
        <v>0</v>
      </c>
      <c r="H70" s="163"/>
    </row>
    <row r="71" spans="1:8" ht="15.75" thickBot="1" x14ac:dyDescent="0.3">
      <c r="A71" s="85" t="s">
        <v>100</v>
      </c>
      <c r="B71" s="183" t="s">
        <v>98</v>
      </c>
      <c r="C71" s="59"/>
      <c r="D71" s="162"/>
      <c r="E71" s="15">
        <f>IFERROR(VLOOKUP($B71,[3]NUM14!$H$3:$J$135,2,FALSE),0)</f>
        <v>0</v>
      </c>
      <c r="F71" s="163"/>
      <c r="G71" s="15">
        <f>IFERROR(VLOOKUP($B71,[3]DEN14!$H$3:$J$135,2,FALSE),0)</f>
        <v>0</v>
      </c>
      <c r="H71" s="163"/>
    </row>
    <row r="72" spans="1:8" ht="15.75" thickBot="1" x14ac:dyDescent="0.3">
      <c r="A72" s="85" t="s">
        <v>100</v>
      </c>
      <c r="B72" s="183" t="s">
        <v>99</v>
      </c>
      <c r="C72" s="59"/>
      <c r="D72" s="162"/>
      <c r="E72" s="15">
        <f>IFERROR(VLOOKUP($B72,[3]NUM14!$H$3:$J$135,2,FALSE),0)</f>
        <v>0</v>
      </c>
      <c r="F72" s="163"/>
      <c r="G72" s="15">
        <f>IFERROR(VLOOKUP($B72,[3]DEN14!$H$3:$J$135,2,FALSE),0)</f>
        <v>0</v>
      </c>
      <c r="H72" s="163"/>
    </row>
    <row r="73" spans="1:8" ht="15.75" thickBot="1" x14ac:dyDescent="0.3">
      <c r="A73" s="436" t="s">
        <v>18</v>
      </c>
      <c r="B73" s="437"/>
      <c r="C73" s="276">
        <f>+D73/Metas!T65</f>
        <v>2.2222222222222223</v>
      </c>
      <c r="D73" s="283">
        <f>+E73/G73</f>
        <v>1</v>
      </c>
      <c r="E73" s="178">
        <f>SUM(E63:E72)</f>
        <v>42</v>
      </c>
      <c r="F73" s="178">
        <f>SUM(F63:F72)</f>
        <v>0</v>
      </c>
      <c r="G73" s="178">
        <f>SUM(G63:G72)</f>
        <v>42</v>
      </c>
      <c r="H73" s="178">
        <f>SUM(H63:H72)</f>
        <v>0</v>
      </c>
    </row>
    <row r="74" spans="1:8" ht="15.75" thickBot="1" x14ac:dyDescent="0.3">
      <c r="A74" s="85" t="s">
        <v>106</v>
      </c>
      <c r="B74" s="183" t="s">
        <v>101</v>
      </c>
      <c r="C74" s="59"/>
      <c r="D74" s="162"/>
      <c r="E74" s="15">
        <f>IFERROR(VLOOKUP($B74,[3]NUM14!$H$3:$J$135,2,FALSE),0)</f>
        <v>0</v>
      </c>
      <c r="F74" s="163"/>
      <c r="G74" s="15">
        <f>IFERROR(VLOOKUP($B74,[3]DEN14!$H$3:$J$135,2,FALSE),0)</f>
        <v>14</v>
      </c>
      <c r="H74" s="163"/>
    </row>
    <row r="75" spans="1:8" ht="15.75" thickBot="1" x14ac:dyDescent="0.3">
      <c r="A75" s="85" t="s">
        <v>106</v>
      </c>
      <c r="B75" s="183" t="s">
        <v>102</v>
      </c>
      <c r="C75" s="59"/>
      <c r="D75" s="162"/>
      <c r="E75" s="15">
        <f>IFERROR(VLOOKUP($B75,[3]NUM14!$H$3:$J$135,2,FALSE),0)</f>
        <v>0</v>
      </c>
      <c r="F75" s="163"/>
      <c r="G75" s="15">
        <f>IFERROR(VLOOKUP($B75,[3]DEN14!$H$3:$J$135,2,FALSE),0)</f>
        <v>2</v>
      </c>
      <c r="H75" s="163"/>
    </row>
    <row r="76" spans="1:8" ht="15.75" thickBot="1" x14ac:dyDescent="0.3">
      <c r="A76" s="85" t="s">
        <v>106</v>
      </c>
      <c r="B76" s="183" t="s">
        <v>103</v>
      </c>
      <c r="C76" s="59"/>
      <c r="D76" s="162"/>
      <c r="E76" s="15">
        <f>IFERROR(VLOOKUP($B76,[3]NUM14!$H$3:$J$135,2,FALSE),0)</f>
        <v>3</v>
      </c>
      <c r="F76" s="163"/>
      <c r="G76" s="15">
        <f>IFERROR(VLOOKUP($B76,[3]DEN14!$H$3:$J$135,2,FALSE),0)</f>
        <v>3</v>
      </c>
      <c r="H76" s="163"/>
    </row>
    <row r="77" spans="1:8" ht="15.75" thickBot="1" x14ac:dyDescent="0.3">
      <c r="A77" s="85" t="s">
        <v>106</v>
      </c>
      <c r="B77" s="183" t="s">
        <v>104</v>
      </c>
      <c r="C77" s="59"/>
      <c r="D77" s="162"/>
      <c r="E77" s="15">
        <f>IFERROR(VLOOKUP($B77,[3]NUM14!$H$3:$J$135,2,FALSE),0)</f>
        <v>0</v>
      </c>
      <c r="F77" s="163"/>
      <c r="G77" s="15">
        <f>IFERROR(VLOOKUP($B77,[3]DEN14!$H$3:$J$135,2,FALSE),0)</f>
        <v>0</v>
      </c>
      <c r="H77" s="163"/>
    </row>
    <row r="78" spans="1:8" ht="15.75" thickBot="1" x14ac:dyDescent="0.3">
      <c r="A78" s="85" t="s">
        <v>106</v>
      </c>
      <c r="B78" s="183" t="s">
        <v>105</v>
      </c>
      <c r="C78" s="59"/>
      <c r="D78" s="162"/>
      <c r="E78" s="15">
        <f>IFERROR(VLOOKUP($B78,[3]NUM14!$H$3:$J$135,2,FALSE),0)</f>
        <v>0</v>
      </c>
      <c r="F78" s="163"/>
      <c r="G78" s="15">
        <f>IFERROR(VLOOKUP($B78,[3]DEN14!$H$3:$J$135,2,FALSE),0)</f>
        <v>5</v>
      </c>
      <c r="H78" s="163"/>
    </row>
    <row r="79" spans="1:8" ht="15.75" thickBot="1" x14ac:dyDescent="0.3">
      <c r="A79" s="436" t="s">
        <v>179</v>
      </c>
      <c r="B79" s="437"/>
      <c r="C79" s="276">
        <f>+D79/Metas!T70</f>
        <v>0.27083333333333331</v>
      </c>
      <c r="D79" s="283">
        <f>+E79/G79</f>
        <v>0.125</v>
      </c>
      <c r="E79" s="178">
        <f>SUM(E74:E78)</f>
        <v>3</v>
      </c>
      <c r="F79" s="178">
        <f>SUM(F74:F78)</f>
        <v>0</v>
      </c>
      <c r="G79" s="178">
        <f>SUM(G74:G78)</f>
        <v>24</v>
      </c>
      <c r="H79" s="178">
        <f>SUM(H74:H78)</f>
        <v>0</v>
      </c>
    </row>
    <row r="80" spans="1:8" ht="15.75" thickBot="1" x14ac:dyDescent="0.3">
      <c r="A80" s="85" t="s">
        <v>117</v>
      </c>
      <c r="B80" s="85" t="s">
        <v>107</v>
      </c>
      <c r="C80" s="59"/>
      <c r="D80" s="162"/>
      <c r="E80" s="15">
        <f>IFERROR(VLOOKUP($B80,[3]NUM14!$H$3:$J$135,2,FALSE),0)</f>
        <v>17</v>
      </c>
      <c r="F80" s="163"/>
      <c r="G80" s="15">
        <f>IFERROR(VLOOKUP($B80,[3]DEN14!$H$3:$J$135,2,FALSE),0)</f>
        <v>17</v>
      </c>
      <c r="H80" s="163"/>
    </row>
    <row r="81" spans="1:8" ht="15.75" thickBot="1" x14ac:dyDescent="0.3">
      <c r="A81" s="85" t="s">
        <v>117</v>
      </c>
      <c r="B81" s="183" t="s">
        <v>108</v>
      </c>
      <c r="C81" s="59"/>
      <c r="D81" s="162"/>
      <c r="E81" s="15">
        <f>IFERROR(VLOOKUP($B81,[3]NUM14!$H$3:$J$135,2,FALSE),0)</f>
        <v>2</v>
      </c>
      <c r="F81" s="163"/>
      <c r="G81" s="15">
        <f>IFERROR(VLOOKUP($B81,[3]DEN14!$H$3:$J$135,2,FALSE),0)</f>
        <v>2</v>
      </c>
      <c r="H81" s="163"/>
    </row>
    <row r="82" spans="1:8" ht="15.75" thickBot="1" x14ac:dyDescent="0.3">
      <c r="A82" s="85" t="s">
        <v>117</v>
      </c>
      <c r="B82" s="183" t="s">
        <v>109</v>
      </c>
      <c r="C82" s="59"/>
      <c r="D82" s="162"/>
      <c r="E82" s="15">
        <f>IFERROR(VLOOKUP($B82,[3]NUM14!$H$3:$J$135,2,FALSE),0)</f>
        <v>1</v>
      </c>
      <c r="F82" s="163"/>
      <c r="G82" s="15">
        <f>IFERROR(VLOOKUP($B82,[3]DEN14!$H$3:$J$135,2,FALSE),0)</f>
        <v>1</v>
      </c>
      <c r="H82" s="163"/>
    </row>
    <row r="83" spans="1:8" ht="15.75" thickBot="1" x14ac:dyDescent="0.3">
      <c r="A83" s="85" t="s">
        <v>117</v>
      </c>
      <c r="B83" s="183" t="s">
        <v>110</v>
      </c>
      <c r="C83" s="59"/>
      <c r="D83" s="162"/>
      <c r="E83" s="15">
        <f>IFERROR(VLOOKUP($B83,[3]NUM14!$H$3:$J$135,2,FALSE),0)</f>
        <v>3</v>
      </c>
      <c r="F83" s="163"/>
      <c r="G83" s="15">
        <f>IFERROR(VLOOKUP($B83,[3]DEN14!$H$3:$J$135,2,FALSE),0)</f>
        <v>3</v>
      </c>
      <c r="H83" s="163"/>
    </row>
    <row r="84" spans="1:8" ht="15.75" thickBot="1" x14ac:dyDescent="0.3">
      <c r="A84" s="85" t="s">
        <v>117</v>
      </c>
      <c r="B84" s="183" t="s">
        <v>111</v>
      </c>
      <c r="C84" s="59"/>
      <c r="D84" s="162"/>
      <c r="E84" s="15">
        <f>IFERROR(VLOOKUP($B84,[3]NUM14!$H$3:$J$135,2,FALSE),0)</f>
        <v>5</v>
      </c>
      <c r="F84" s="163"/>
      <c r="G84" s="15">
        <f>IFERROR(VLOOKUP($B84,[3]DEN14!$H$3:$J$135,2,FALSE),0)</f>
        <v>5</v>
      </c>
      <c r="H84" s="163"/>
    </row>
    <row r="85" spans="1:8" ht="15.75" thickBot="1" x14ac:dyDescent="0.3">
      <c r="A85" s="85" t="s">
        <v>117</v>
      </c>
      <c r="B85" s="183" t="s">
        <v>112</v>
      </c>
      <c r="C85" s="59"/>
      <c r="D85" s="162"/>
      <c r="E85" s="15">
        <f>IFERROR(VLOOKUP($B85,[3]NUM14!$H$3:$J$135,2,FALSE),0)</f>
        <v>2</v>
      </c>
      <c r="F85" s="163"/>
      <c r="G85" s="15">
        <f>IFERROR(VLOOKUP($B85,[3]DEN14!$H$3:$J$135,2,FALSE),0)</f>
        <v>2</v>
      </c>
      <c r="H85" s="163"/>
    </row>
    <row r="86" spans="1:8" ht="15.75" thickBot="1" x14ac:dyDescent="0.3">
      <c r="A86" s="85" t="s">
        <v>117</v>
      </c>
      <c r="B86" s="183" t="s">
        <v>113</v>
      </c>
      <c r="C86" s="59"/>
      <c r="D86" s="162"/>
      <c r="E86" s="15">
        <f>IFERROR(VLOOKUP($B86,[3]NUM14!$H$3:$J$135,2,FALSE),0)</f>
        <v>2</v>
      </c>
      <c r="F86" s="163"/>
      <c r="G86" s="15">
        <f>IFERROR(VLOOKUP($B86,[3]DEN14!$H$3:$J$135,2,FALSE),0)</f>
        <v>2</v>
      </c>
      <c r="H86" s="163"/>
    </row>
    <row r="87" spans="1:8" ht="15.75" thickBot="1" x14ac:dyDescent="0.3">
      <c r="A87" s="85" t="s">
        <v>117</v>
      </c>
      <c r="B87" s="183" t="s">
        <v>114</v>
      </c>
      <c r="C87" s="59"/>
      <c r="D87" s="162"/>
      <c r="E87" s="15">
        <f>IFERROR(VLOOKUP($B87,[3]NUM14!$H$3:$J$135,2,FALSE),0)</f>
        <v>2</v>
      </c>
      <c r="F87" s="163"/>
      <c r="G87" s="15">
        <f>IFERROR(VLOOKUP($B87,[3]DEN14!$H$3:$J$135,2,FALSE),0)</f>
        <v>2</v>
      </c>
      <c r="H87" s="163"/>
    </row>
    <row r="88" spans="1:8" ht="15.75" thickBot="1" x14ac:dyDescent="0.3">
      <c r="A88" s="85" t="s">
        <v>117</v>
      </c>
      <c r="B88" s="183" t="s">
        <v>115</v>
      </c>
      <c r="C88" s="59"/>
      <c r="D88" s="162"/>
      <c r="E88" s="15">
        <f>IFERROR(VLOOKUP($B88,[3]NUM14!$H$3:$J$135,2,FALSE),0)</f>
        <v>1</v>
      </c>
      <c r="F88" s="163"/>
      <c r="G88" s="15">
        <f>IFERROR(VLOOKUP($B88,[3]DEN14!$H$3:$J$135,2,FALSE),0)</f>
        <v>1</v>
      </c>
      <c r="H88" s="163"/>
    </row>
    <row r="89" spans="1:8" ht="15.75" thickBot="1" x14ac:dyDescent="0.3">
      <c r="A89" s="85" t="s">
        <v>117</v>
      </c>
      <c r="B89" s="183" t="s">
        <v>116</v>
      </c>
      <c r="C89" s="59"/>
      <c r="D89" s="162"/>
      <c r="E89" s="15">
        <f>IFERROR(VLOOKUP($B89,[3]NUM14!$H$3:$J$135,2,FALSE),0)</f>
        <v>2</v>
      </c>
      <c r="F89" s="163"/>
      <c r="G89" s="15">
        <f>IFERROR(VLOOKUP($B89,[3]DEN14!$H$3:$J$135,2,FALSE),0)</f>
        <v>2</v>
      </c>
      <c r="H89" s="163"/>
    </row>
    <row r="90" spans="1:8" ht="16.5" customHeight="1" thickBot="1" x14ac:dyDescent="0.3">
      <c r="A90" s="436" t="s">
        <v>180</v>
      </c>
      <c r="B90" s="437"/>
      <c r="C90" s="276">
        <f>+D90/Metas!T75</f>
        <v>2.2173913043478262</v>
      </c>
      <c r="D90" s="283">
        <f>+E90/G90</f>
        <v>1</v>
      </c>
      <c r="E90" s="178">
        <f>SUM(E80:E89)</f>
        <v>37</v>
      </c>
      <c r="F90" s="178">
        <f>SUM(F80:F89)</f>
        <v>0</v>
      </c>
      <c r="G90" s="178">
        <f>SUM(G80:G89)</f>
        <v>37</v>
      </c>
      <c r="H90" s="178">
        <f>SUM(H80:H89)</f>
        <v>0</v>
      </c>
    </row>
    <row r="91" spans="1:8" ht="15.75" thickBot="1" x14ac:dyDescent="0.3">
      <c r="A91" s="85" t="s">
        <v>134</v>
      </c>
      <c r="B91" s="183" t="s">
        <v>118</v>
      </c>
      <c r="C91" s="59"/>
      <c r="D91" s="162"/>
      <c r="E91" s="15">
        <f>IFERROR(VLOOKUP($B91,[3]NUM14!$H$3:$J$135,2,FALSE),0)</f>
        <v>0</v>
      </c>
      <c r="F91" s="163"/>
      <c r="G91" s="15">
        <f>IFERROR(VLOOKUP($B91,[3]DEN14!$H$3:$J$135,2,FALSE),0)</f>
        <v>5</v>
      </c>
      <c r="H91" s="163"/>
    </row>
    <row r="92" spans="1:8" ht="15.75" thickBot="1" x14ac:dyDescent="0.3">
      <c r="A92" s="85" t="s">
        <v>134</v>
      </c>
      <c r="B92" s="183" t="s">
        <v>119</v>
      </c>
      <c r="C92" s="59"/>
      <c r="D92" s="162"/>
      <c r="E92" s="15">
        <f>IFERROR(VLOOKUP($B92,[3]NUM14!$H$3:$J$135,2,FALSE),0)</f>
        <v>2</v>
      </c>
      <c r="F92" s="163"/>
      <c r="G92" s="15">
        <f>IFERROR(VLOOKUP($B92,[3]DEN14!$H$3:$J$135,2,FALSE),0)</f>
        <v>4</v>
      </c>
      <c r="H92" s="163"/>
    </row>
    <row r="93" spans="1:8" ht="15.75" thickBot="1" x14ac:dyDescent="0.3">
      <c r="A93" s="85" t="s">
        <v>134</v>
      </c>
      <c r="B93" s="183" t="s">
        <v>120</v>
      </c>
      <c r="C93" s="59"/>
      <c r="D93" s="162"/>
      <c r="E93" s="15">
        <f>IFERROR(VLOOKUP($B93,[3]NUM14!$H$3:$J$135,2,FALSE),0)</f>
        <v>8</v>
      </c>
      <c r="F93" s="163"/>
      <c r="G93" s="15">
        <f>IFERROR(VLOOKUP($B93,[3]DEN14!$H$3:$J$135,2,FALSE),0)</f>
        <v>16</v>
      </c>
      <c r="H93" s="163"/>
    </row>
    <row r="94" spans="1:8" ht="15.75" thickBot="1" x14ac:dyDescent="0.3">
      <c r="A94" s="85" t="s">
        <v>134</v>
      </c>
      <c r="B94" s="183" t="s">
        <v>121</v>
      </c>
      <c r="C94" s="59"/>
      <c r="D94" s="162"/>
      <c r="E94" s="15">
        <f>IFERROR(VLOOKUP($B94,[3]NUM14!$H$3:$J$135,2,FALSE),0)</f>
        <v>2</v>
      </c>
      <c r="F94" s="163"/>
      <c r="G94" s="15">
        <f>IFERROR(VLOOKUP($B94,[3]DEN14!$H$3:$J$135,2,FALSE),0)</f>
        <v>2</v>
      </c>
      <c r="H94" s="163"/>
    </row>
    <row r="95" spans="1:8" ht="15.75" thickBot="1" x14ac:dyDescent="0.3">
      <c r="A95" s="85" t="s">
        <v>134</v>
      </c>
      <c r="B95" s="183" t="s">
        <v>122</v>
      </c>
      <c r="C95" s="59"/>
      <c r="D95" s="162"/>
      <c r="E95" s="15">
        <f>IFERROR(VLOOKUP($B95,[3]NUM14!$H$3:$J$135,2,FALSE),0)</f>
        <v>0</v>
      </c>
      <c r="F95" s="163"/>
      <c r="G95" s="15">
        <f>IFERROR(VLOOKUP($B95,[3]DEN14!$H$3:$J$135,2,FALSE),0)</f>
        <v>0</v>
      </c>
      <c r="H95" s="163"/>
    </row>
    <row r="96" spans="1:8" ht="15.75" thickBot="1" x14ac:dyDescent="0.3">
      <c r="A96" s="85" t="s">
        <v>134</v>
      </c>
      <c r="B96" s="183" t="s">
        <v>123</v>
      </c>
      <c r="C96" s="59"/>
      <c r="D96" s="162"/>
      <c r="E96" s="15">
        <f>IFERROR(VLOOKUP($B96,[3]NUM14!$H$3:$J$135,2,FALSE),0)</f>
        <v>1</v>
      </c>
      <c r="F96" s="163"/>
      <c r="G96" s="15">
        <f>IFERROR(VLOOKUP($B96,[3]DEN14!$H$3:$J$135,2,FALSE),0)</f>
        <v>1</v>
      </c>
      <c r="H96" s="163"/>
    </row>
    <row r="97" spans="1:8" ht="15.75" thickBot="1" x14ac:dyDescent="0.3">
      <c r="A97" s="85" t="s">
        <v>134</v>
      </c>
      <c r="B97" s="183" t="s">
        <v>347</v>
      </c>
      <c r="C97" s="59"/>
      <c r="D97" s="162"/>
      <c r="E97" s="15">
        <f>IFERROR(VLOOKUP($B97,[3]NUM14!$H$3:$J$135,2,FALSE),0)</f>
        <v>0</v>
      </c>
      <c r="F97" s="163"/>
      <c r="G97" s="15">
        <f>IFERROR(VLOOKUP($B97,[3]DEN14!$H$3:$J$135,2,FALSE),0)</f>
        <v>0</v>
      </c>
      <c r="H97" s="163"/>
    </row>
    <row r="98" spans="1:8" ht="15.75" thickBot="1" x14ac:dyDescent="0.3">
      <c r="A98" s="85" t="s">
        <v>134</v>
      </c>
      <c r="B98" s="85" t="s">
        <v>124</v>
      </c>
      <c r="C98" s="59"/>
      <c r="D98" s="162"/>
      <c r="E98" s="15">
        <f>IFERROR(VLOOKUP($B98,[3]NUM14!$H$3:$J$135,2,FALSE),0)</f>
        <v>0</v>
      </c>
      <c r="F98" s="163"/>
      <c r="G98" s="15">
        <f>IFERROR(VLOOKUP($B98,[3]DEN14!$H$3:$J$135,2,FALSE),0)</f>
        <v>0</v>
      </c>
      <c r="H98" s="163"/>
    </row>
    <row r="99" spans="1:8" ht="15.75" thickBot="1" x14ac:dyDescent="0.3">
      <c r="A99" s="85" t="s">
        <v>134</v>
      </c>
      <c r="B99" s="183" t="s">
        <v>125</v>
      </c>
      <c r="C99" s="59"/>
      <c r="D99" s="162"/>
      <c r="E99" s="15">
        <f>IFERROR(VLOOKUP($B99,[3]NUM14!$H$3:$J$135,2,FALSE),0)</f>
        <v>0</v>
      </c>
      <c r="F99" s="163"/>
      <c r="G99" s="15">
        <f>IFERROR(VLOOKUP($B99,[3]DEN14!$H$3:$J$135,2,FALSE),0)</f>
        <v>0</v>
      </c>
      <c r="H99" s="163"/>
    </row>
    <row r="100" spans="1:8" ht="15.75" thickBot="1" x14ac:dyDescent="0.3">
      <c r="A100" s="85" t="s">
        <v>134</v>
      </c>
      <c r="B100" s="183" t="s">
        <v>126</v>
      </c>
      <c r="C100" s="59"/>
      <c r="D100" s="162"/>
      <c r="E100" s="15">
        <f>IFERROR(VLOOKUP($B100,[3]NUM14!$H$3:$J$135,2,FALSE),0)</f>
        <v>0</v>
      </c>
      <c r="F100" s="163"/>
      <c r="G100" s="15">
        <f>IFERROR(VLOOKUP($B100,[3]DEN14!$H$3:$J$135,2,FALSE),0)</f>
        <v>0</v>
      </c>
      <c r="H100" s="163"/>
    </row>
    <row r="101" spans="1:8" ht="15.75" thickBot="1" x14ac:dyDescent="0.3">
      <c r="A101" s="85" t="s">
        <v>134</v>
      </c>
      <c r="B101" s="183" t="s">
        <v>127</v>
      </c>
      <c r="C101" s="59"/>
      <c r="D101" s="162"/>
      <c r="E101" s="15">
        <f>IFERROR(VLOOKUP($B101,[3]NUM14!$H$3:$J$135,2,FALSE),0)</f>
        <v>0</v>
      </c>
      <c r="F101" s="163"/>
      <c r="G101" s="15">
        <f>IFERROR(VLOOKUP($B101,[3]DEN14!$H$3:$J$135,2,FALSE),0)</f>
        <v>0</v>
      </c>
      <c r="H101" s="163"/>
    </row>
    <row r="102" spans="1:8" ht="15.75" thickBot="1" x14ac:dyDescent="0.3">
      <c r="A102" s="85" t="s">
        <v>134</v>
      </c>
      <c r="B102" s="183" t="s">
        <v>128</v>
      </c>
      <c r="C102" s="59"/>
      <c r="D102" s="162"/>
      <c r="E102" s="15">
        <f>IFERROR(VLOOKUP($B102,[3]NUM14!$H$3:$J$135,2,FALSE),0)</f>
        <v>0</v>
      </c>
      <c r="F102" s="163"/>
      <c r="G102" s="15">
        <f>IFERROR(VLOOKUP($B102,[3]DEN14!$H$3:$J$135,2,FALSE),0)</f>
        <v>0</v>
      </c>
      <c r="H102" s="163"/>
    </row>
    <row r="103" spans="1:8" ht="15.75" thickBot="1" x14ac:dyDescent="0.3">
      <c r="A103" s="85" t="s">
        <v>134</v>
      </c>
      <c r="B103" s="183" t="s">
        <v>129</v>
      </c>
      <c r="C103" s="59"/>
      <c r="D103" s="162"/>
      <c r="E103" s="15">
        <f>IFERROR(VLOOKUP($B103,[3]NUM14!$H$3:$J$135,2,FALSE),0)</f>
        <v>0</v>
      </c>
      <c r="F103" s="163"/>
      <c r="G103" s="15">
        <f>IFERROR(VLOOKUP($B103,[3]DEN14!$H$3:$J$135,2,FALSE),0)</f>
        <v>0</v>
      </c>
      <c r="H103" s="163"/>
    </row>
    <row r="104" spans="1:8" ht="15.75" thickBot="1" x14ac:dyDescent="0.3">
      <c r="A104" s="85" t="s">
        <v>134</v>
      </c>
      <c r="B104" s="183" t="s">
        <v>130</v>
      </c>
      <c r="C104" s="59"/>
      <c r="D104" s="162"/>
      <c r="E104" s="15">
        <f>IFERROR(VLOOKUP($B104,[3]NUM14!$H$3:$J$135,2,FALSE),0)</f>
        <v>1</v>
      </c>
      <c r="F104" s="163"/>
      <c r="G104" s="15">
        <f>IFERROR(VLOOKUP($B104,[3]DEN14!$H$3:$J$135,2,FALSE),0)</f>
        <v>1</v>
      </c>
      <c r="H104" s="163"/>
    </row>
    <row r="105" spans="1:8" ht="15.75" thickBot="1" x14ac:dyDescent="0.3">
      <c r="A105" s="85" t="s">
        <v>134</v>
      </c>
      <c r="B105" s="183" t="s">
        <v>131</v>
      </c>
      <c r="C105" s="59"/>
      <c r="D105" s="162"/>
      <c r="E105" s="15">
        <f>IFERROR(VLOOKUP($B105,[3]NUM14!$H$3:$J$135,2,FALSE),0)</f>
        <v>1</v>
      </c>
      <c r="F105" s="163"/>
      <c r="G105" s="15">
        <f>IFERROR(VLOOKUP($B105,[3]DEN14!$H$3:$J$135,2,FALSE),0)</f>
        <v>1</v>
      </c>
      <c r="H105" s="163"/>
    </row>
    <row r="106" spans="1:8" ht="15.75" thickBot="1" x14ac:dyDescent="0.3">
      <c r="A106" s="85" t="s">
        <v>134</v>
      </c>
      <c r="B106" s="183" t="s">
        <v>132</v>
      </c>
      <c r="C106" s="59"/>
      <c r="D106" s="162"/>
      <c r="E106" s="15">
        <f>IFERROR(VLOOKUP($B106,[3]NUM14!$H$3:$J$135,2,FALSE),0)</f>
        <v>2</v>
      </c>
      <c r="F106" s="163"/>
      <c r="G106" s="15">
        <f>IFERROR(VLOOKUP($B106,[3]DEN14!$H$3:$J$135,2,FALSE),0)</f>
        <v>5</v>
      </c>
      <c r="H106" s="163"/>
    </row>
    <row r="107" spans="1:8" ht="15.75" thickBot="1" x14ac:dyDescent="0.3">
      <c r="A107" s="85" t="s">
        <v>134</v>
      </c>
      <c r="B107" s="183" t="s">
        <v>133</v>
      </c>
      <c r="C107" s="59"/>
      <c r="D107" s="162"/>
      <c r="E107" s="15">
        <f>IFERROR(VLOOKUP($B107,[3]NUM14!$H$3:$J$135,2,FALSE),0)</f>
        <v>0</v>
      </c>
      <c r="F107" s="163"/>
      <c r="G107" s="15">
        <f>IFERROR(VLOOKUP($B107,[3]DEN14!$H$3:$J$135,2,FALSE),0)</f>
        <v>0</v>
      </c>
      <c r="H107" s="163"/>
    </row>
    <row r="108" spans="1:8" ht="21.75" customHeight="1" thickBot="1" x14ac:dyDescent="0.3">
      <c r="A108" s="436" t="s">
        <v>181</v>
      </c>
      <c r="B108" s="437"/>
      <c r="C108" s="276">
        <f>+D108/Metas!T72</f>
        <v>1.0770186335403726</v>
      </c>
      <c r="D108" s="283">
        <f>+E108/G108</f>
        <v>0.48571428571428571</v>
      </c>
      <c r="E108" s="179">
        <f>SUM(E91:E107)</f>
        <v>17</v>
      </c>
      <c r="F108" s="179">
        <f t="shared" ref="F108:H108" si="0">SUM(F91:F107)</f>
        <v>0</v>
      </c>
      <c r="G108" s="179">
        <f t="shared" si="0"/>
        <v>35</v>
      </c>
      <c r="H108" s="179">
        <f t="shared" si="0"/>
        <v>0</v>
      </c>
    </row>
    <row r="109" spans="1:8" ht="15.75" thickBot="1" x14ac:dyDescent="0.3">
      <c r="A109" s="85" t="s">
        <v>147</v>
      </c>
      <c r="B109" s="183" t="s">
        <v>135</v>
      </c>
      <c r="C109" s="59"/>
      <c r="D109" s="162"/>
      <c r="E109" s="15">
        <f>IFERROR(VLOOKUP($B109,[3]NUM14!$H$3:$J$135,2,FALSE),0)</f>
        <v>1</v>
      </c>
      <c r="F109" s="163"/>
      <c r="G109" s="15">
        <f>IFERROR(VLOOKUP($B109,[3]DEN14!$H$3:$J$135,2,FALSE),0)</f>
        <v>1</v>
      </c>
      <c r="H109" s="163"/>
    </row>
    <row r="110" spans="1:8" ht="15.75" thickBot="1" x14ac:dyDescent="0.3">
      <c r="A110" s="85" t="s">
        <v>147</v>
      </c>
      <c r="B110" s="183" t="s">
        <v>136</v>
      </c>
      <c r="C110" s="59"/>
      <c r="D110" s="162"/>
      <c r="E110" s="15">
        <f>IFERROR(VLOOKUP($B110,[3]NUM14!$H$3:$J$135,2,FALSE),0)</f>
        <v>3</v>
      </c>
      <c r="F110" s="163"/>
      <c r="G110" s="15">
        <f>IFERROR(VLOOKUP($B110,[3]DEN14!$H$3:$J$135,2,FALSE),0)</f>
        <v>3</v>
      </c>
      <c r="H110" s="163"/>
    </row>
    <row r="111" spans="1:8" ht="15.75" thickBot="1" x14ac:dyDescent="0.3">
      <c r="A111" s="85" t="s">
        <v>147</v>
      </c>
      <c r="B111" s="85" t="s">
        <v>137</v>
      </c>
      <c r="C111" s="59"/>
      <c r="D111" s="162"/>
      <c r="E111" s="15">
        <f>IFERROR(VLOOKUP($B111,[3]NUM14!$H$3:$J$135,2,FALSE),0)</f>
        <v>2</v>
      </c>
      <c r="F111" s="163"/>
      <c r="G111" s="15">
        <f>IFERROR(VLOOKUP($B111,[3]DEN14!$H$3:$J$135,2,FALSE),0)</f>
        <v>2</v>
      </c>
      <c r="H111" s="163"/>
    </row>
    <row r="112" spans="1:8" ht="15.75" thickBot="1" x14ac:dyDescent="0.3">
      <c r="A112" s="85" t="s">
        <v>147</v>
      </c>
      <c r="B112" s="183" t="s">
        <v>138</v>
      </c>
      <c r="C112" s="59"/>
      <c r="D112" s="162"/>
      <c r="E112" s="15">
        <f>IFERROR(VLOOKUP($B112,[3]NUM14!$H$3:$J$135,2,FALSE),0)</f>
        <v>5</v>
      </c>
      <c r="F112" s="163"/>
      <c r="G112" s="15">
        <f>IFERROR(VLOOKUP($B112,[3]DEN14!$H$3:$J$135,2,FALSE),0)</f>
        <v>8</v>
      </c>
      <c r="H112" s="163"/>
    </row>
    <row r="113" spans="1:8" ht="15.75" thickBot="1" x14ac:dyDescent="0.3">
      <c r="A113" s="85" t="s">
        <v>147</v>
      </c>
      <c r="B113" s="183" t="s">
        <v>139</v>
      </c>
      <c r="C113" s="59"/>
      <c r="D113" s="162"/>
      <c r="E113" s="15">
        <f>IFERROR(VLOOKUP($B113,[3]NUM14!$H$3:$J$135,2,FALSE),0)</f>
        <v>3</v>
      </c>
      <c r="F113" s="163"/>
      <c r="G113" s="15">
        <f>IFERROR(VLOOKUP($B113,[3]DEN14!$H$3:$J$135,2,FALSE),0)</f>
        <v>5</v>
      </c>
      <c r="H113" s="163"/>
    </row>
    <row r="114" spans="1:8" ht="15.75" thickBot="1" x14ac:dyDescent="0.3">
      <c r="A114" s="85" t="s">
        <v>147</v>
      </c>
      <c r="B114" s="183" t="s">
        <v>140</v>
      </c>
      <c r="C114" s="59"/>
      <c r="D114" s="162"/>
      <c r="E114" s="15">
        <f>IFERROR(VLOOKUP($B114,[3]NUM14!$H$3:$J$135,2,FALSE),0)</f>
        <v>2</v>
      </c>
      <c r="F114" s="163"/>
      <c r="G114" s="15">
        <f>IFERROR(VLOOKUP($B114,[3]DEN14!$H$3:$J$135,2,FALSE),0)</f>
        <v>2</v>
      </c>
      <c r="H114" s="163"/>
    </row>
    <row r="115" spans="1:8" ht="15.75" thickBot="1" x14ac:dyDescent="0.3">
      <c r="A115" s="85" t="s">
        <v>147</v>
      </c>
      <c r="B115" s="183" t="s">
        <v>141</v>
      </c>
      <c r="C115" s="59"/>
      <c r="D115" s="162"/>
      <c r="E115" s="15">
        <f>IFERROR(VLOOKUP($B115,[3]NUM14!$H$3:$J$135,2,FALSE),0)</f>
        <v>4</v>
      </c>
      <c r="F115" s="163"/>
      <c r="G115" s="15">
        <f>IFERROR(VLOOKUP($B115,[3]DEN14!$H$3:$J$135,2,FALSE),0)</f>
        <v>4</v>
      </c>
      <c r="H115" s="163"/>
    </row>
    <row r="116" spans="1:8" ht="15.75" thickBot="1" x14ac:dyDescent="0.3">
      <c r="A116" s="85" t="s">
        <v>147</v>
      </c>
      <c r="B116" s="183" t="s">
        <v>142</v>
      </c>
      <c r="C116" s="59"/>
      <c r="D116" s="162"/>
      <c r="E116" s="15">
        <f>IFERROR(VLOOKUP($B116,[3]NUM14!$H$3:$J$135,2,FALSE),0)</f>
        <v>4</v>
      </c>
      <c r="F116" s="163"/>
      <c r="G116" s="15">
        <f>IFERROR(VLOOKUP($B116,[3]DEN14!$H$3:$J$135,2,FALSE),0)</f>
        <v>5</v>
      </c>
      <c r="H116" s="163"/>
    </row>
    <row r="117" spans="1:8" ht="15.75" thickBot="1" x14ac:dyDescent="0.3">
      <c r="A117" s="85" t="s">
        <v>147</v>
      </c>
      <c r="B117" s="183" t="s">
        <v>143</v>
      </c>
      <c r="C117" s="59"/>
      <c r="D117" s="162"/>
      <c r="E117" s="15">
        <f>IFERROR(VLOOKUP($B117,[3]NUM14!$H$3:$J$135,2,FALSE),0)</f>
        <v>5</v>
      </c>
      <c r="F117" s="163"/>
      <c r="G117" s="15">
        <f>IFERROR(VLOOKUP($B117,[3]DEN14!$H$3:$J$135,2,FALSE),0)</f>
        <v>5</v>
      </c>
      <c r="H117" s="163"/>
    </row>
    <row r="118" spans="1:8" ht="15.75" thickBot="1" x14ac:dyDescent="0.3">
      <c r="A118" s="85" t="s">
        <v>147</v>
      </c>
      <c r="B118" s="183" t="s">
        <v>144</v>
      </c>
      <c r="C118" s="59"/>
      <c r="D118" s="162"/>
      <c r="E118" s="15">
        <f>IFERROR(VLOOKUP($B118,[3]NUM14!$H$3:$J$135,2,FALSE),0)</f>
        <v>1</v>
      </c>
      <c r="F118" s="163"/>
      <c r="G118" s="15">
        <f>IFERROR(VLOOKUP($B118,[3]DEN14!$H$3:$J$135,2,FALSE),0)</f>
        <v>2</v>
      </c>
      <c r="H118" s="163"/>
    </row>
    <row r="119" spans="1:8" ht="15.75" thickBot="1" x14ac:dyDescent="0.3">
      <c r="A119" s="85" t="s">
        <v>147</v>
      </c>
      <c r="B119" s="183" t="s">
        <v>145</v>
      </c>
      <c r="C119" s="59"/>
      <c r="D119" s="162"/>
      <c r="E119" s="15">
        <f>IFERROR(VLOOKUP($B119,[3]NUM14!$H$3:$J$135,2,FALSE),0)</f>
        <v>3</v>
      </c>
      <c r="F119" s="163"/>
      <c r="G119" s="15">
        <f>IFERROR(VLOOKUP($B119,[3]DEN14!$H$3:$J$135,2,FALSE),0)</f>
        <v>3</v>
      </c>
      <c r="H119" s="163"/>
    </row>
    <row r="120" spans="1:8" ht="15.75" thickBot="1" x14ac:dyDescent="0.3">
      <c r="A120" s="85" t="s">
        <v>147</v>
      </c>
      <c r="B120" s="183" t="s">
        <v>146</v>
      </c>
      <c r="C120" s="59"/>
      <c r="D120" s="162"/>
      <c r="E120" s="15">
        <f>IFERROR(VLOOKUP($B120,[3]NUM14!$H$3:$J$135,2,FALSE),0)</f>
        <v>1</v>
      </c>
      <c r="F120" s="163"/>
      <c r="G120" s="15">
        <f>IFERROR(VLOOKUP($B120,[3]DEN14!$H$3:$J$135,2,FALSE),0)</f>
        <v>1</v>
      </c>
      <c r="H120" s="163"/>
    </row>
    <row r="121" spans="1:8" ht="15.75" thickBot="1" x14ac:dyDescent="0.3">
      <c r="A121" s="436" t="s">
        <v>182</v>
      </c>
      <c r="B121" s="437"/>
      <c r="C121" s="276">
        <f>+D121/Metas!T66</f>
        <v>1.8272013228606863</v>
      </c>
      <c r="D121" s="283">
        <f>+E121/G121</f>
        <v>0.82926829268292679</v>
      </c>
      <c r="E121" s="179">
        <f>SUM(E109:E120)</f>
        <v>34</v>
      </c>
      <c r="F121" s="179">
        <f>SUM(F109:F120)</f>
        <v>0</v>
      </c>
      <c r="G121" s="179">
        <f>SUM(G109:G120)</f>
        <v>41</v>
      </c>
      <c r="H121" s="179">
        <f>SUM(H109:H120)</f>
        <v>0</v>
      </c>
    </row>
    <row r="122" spans="1:8" ht="15.75" thickBot="1" x14ac:dyDescent="0.3">
      <c r="A122" s="85" t="s">
        <v>161</v>
      </c>
      <c r="B122" s="183" t="s">
        <v>148</v>
      </c>
      <c r="C122" s="59"/>
      <c r="D122" s="162"/>
      <c r="E122" s="15">
        <f>IFERROR(VLOOKUP($B122,[3]NUM14!$H$3:$J$135,2,FALSE),0)</f>
        <v>11</v>
      </c>
      <c r="F122" s="163"/>
      <c r="G122" s="15">
        <f>IFERROR(VLOOKUP($B122,[3]DEN14!$H$3:$J$135,2,FALSE),0)</f>
        <v>11</v>
      </c>
      <c r="H122" s="163"/>
    </row>
    <row r="123" spans="1:8" ht="15.75" thickBot="1" x14ac:dyDescent="0.3">
      <c r="A123" s="85" t="s">
        <v>161</v>
      </c>
      <c r="B123" s="183" t="s">
        <v>149</v>
      </c>
      <c r="C123" s="59"/>
      <c r="D123" s="162"/>
      <c r="E123" s="15">
        <f>IFERROR(VLOOKUP($B123,[3]NUM14!$H$3:$J$135,2,FALSE),0)</f>
        <v>4</v>
      </c>
      <c r="F123" s="163"/>
      <c r="G123" s="15">
        <f>IFERROR(VLOOKUP($B123,[3]DEN14!$H$3:$J$135,2,FALSE),0)</f>
        <v>4</v>
      </c>
      <c r="H123" s="163"/>
    </row>
    <row r="124" spans="1:8" ht="15.75" thickBot="1" x14ac:dyDescent="0.3">
      <c r="A124" s="85" t="s">
        <v>161</v>
      </c>
      <c r="B124" s="183" t="s">
        <v>150</v>
      </c>
      <c r="C124" s="59"/>
      <c r="D124" s="162"/>
      <c r="E124" s="15">
        <f>IFERROR(VLOOKUP($B124,[3]NUM14!$H$3:$J$135,2,FALSE),0)</f>
        <v>2</v>
      </c>
      <c r="F124" s="163"/>
      <c r="G124" s="15">
        <f>IFERROR(VLOOKUP($B124,[3]DEN14!$H$3:$J$135,2,FALSE),0)</f>
        <v>2</v>
      </c>
      <c r="H124" s="163"/>
    </row>
    <row r="125" spans="1:8" ht="15.75" thickBot="1" x14ac:dyDescent="0.3">
      <c r="A125" s="85" t="s">
        <v>161</v>
      </c>
      <c r="B125" s="85" t="s">
        <v>151</v>
      </c>
      <c r="C125" s="59"/>
      <c r="D125" s="162"/>
      <c r="E125" s="15">
        <f>IFERROR(VLOOKUP($B125,[3]NUM14!$H$3:$J$135,2,FALSE),0)</f>
        <v>8</v>
      </c>
      <c r="F125" s="163"/>
      <c r="G125" s="15">
        <f>IFERROR(VLOOKUP($B125,[3]DEN14!$H$3:$J$135,2,FALSE),0)</f>
        <v>8</v>
      </c>
      <c r="H125" s="163"/>
    </row>
    <row r="126" spans="1:8" ht="15.75" thickBot="1" x14ac:dyDescent="0.3">
      <c r="A126" s="85" t="s">
        <v>161</v>
      </c>
      <c r="B126" s="183" t="s">
        <v>152</v>
      </c>
      <c r="C126" s="59"/>
      <c r="D126" s="162"/>
      <c r="E126" s="15">
        <f>IFERROR(VLOOKUP($B126,[3]NUM14!$H$3:$J$135,2,FALSE),0)</f>
        <v>0</v>
      </c>
      <c r="F126" s="163"/>
      <c r="G126" s="15">
        <f>IFERROR(VLOOKUP($B126,[3]DEN14!$H$3:$J$135,2,FALSE),0)</f>
        <v>0</v>
      </c>
      <c r="H126" s="163"/>
    </row>
    <row r="127" spans="1:8" ht="15.75" thickBot="1" x14ac:dyDescent="0.3">
      <c r="A127" s="85" t="s">
        <v>161</v>
      </c>
      <c r="B127" s="183" t="s">
        <v>153</v>
      </c>
      <c r="C127" s="59"/>
      <c r="D127" s="162"/>
      <c r="E127" s="15">
        <f>IFERROR(VLOOKUP($B127,[3]NUM14!$H$3:$J$135,2,FALSE),0)</f>
        <v>0</v>
      </c>
      <c r="F127" s="163"/>
      <c r="G127" s="15">
        <f>IFERROR(VLOOKUP($B127,[3]DEN14!$H$3:$J$135,2,FALSE),0)</f>
        <v>0</v>
      </c>
      <c r="H127" s="163"/>
    </row>
    <row r="128" spans="1:8" ht="15.75" thickBot="1" x14ac:dyDescent="0.3">
      <c r="A128" s="85" t="s">
        <v>161</v>
      </c>
      <c r="B128" s="183" t="s">
        <v>154</v>
      </c>
      <c r="C128" s="59"/>
      <c r="D128" s="162"/>
      <c r="E128" s="15">
        <f>IFERROR(VLOOKUP($B128,[3]NUM14!$H$3:$J$135,2,FALSE),0)</f>
        <v>0</v>
      </c>
      <c r="F128" s="163"/>
      <c r="G128" s="15">
        <f>IFERROR(VLOOKUP($B128,[3]DEN14!$H$3:$J$135,2,FALSE),0)</f>
        <v>0</v>
      </c>
      <c r="H128" s="163"/>
    </row>
    <row r="129" spans="1:8" ht="15.75" thickBot="1" x14ac:dyDescent="0.3">
      <c r="A129" s="85" t="s">
        <v>161</v>
      </c>
      <c r="B129" s="183" t="s">
        <v>155</v>
      </c>
      <c r="C129" s="59"/>
      <c r="D129" s="162"/>
      <c r="E129" s="15">
        <f>IFERROR(VLOOKUP($B129,[3]NUM14!$H$3:$J$135,2,FALSE),0)</f>
        <v>0</v>
      </c>
      <c r="F129" s="163"/>
      <c r="G129" s="15">
        <f>IFERROR(VLOOKUP($B129,[3]DEN14!$H$3:$J$135,2,FALSE),0)</f>
        <v>0</v>
      </c>
      <c r="H129" s="163"/>
    </row>
    <row r="130" spans="1:8" ht="15.75" thickBot="1" x14ac:dyDescent="0.3">
      <c r="A130" s="85" t="s">
        <v>161</v>
      </c>
      <c r="B130" s="85" t="s">
        <v>156</v>
      </c>
      <c r="C130" s="59"/>
      <c r="D130" s="162"/>
      <c r="E130" s="15">
        <f>IFERROR(VLOOKUP($B130,[3]NUM14!$H$3:$J$135,2,FALSE),0)</f>
        <v>0</v>
      </c>
      <c r="F130" s="163"/>
      <c r="G130" s="15">
        <f>IFERROR(VLOOKUP($B130,[3]DEN14!$H$3:$J$135,2,FALSE),0)</f>
        <v>0</v>
      </c>
      <c r="H130" s="163"/>
    </row>
    <row r="131" spans="1:8" ht="15.75" thickBot="1" x14ac:dyDescent="0.3">
      <c r="A131" s="85" t="s">
        <v>161</v>
      </c>
      <c r="B131" s="183" t="s">
        <v>157</v>
      </c>
      <c r="C131" s="59"/>
      <c r="D131" s="162"/>
      <c r="E131" s="15">
        <f>IFERROR(VLOOKUP($B131,[3]NUM14!$H$3:$J$135,2,FALSE),0)</f>
        <v>0</v>
      </c>
      <c r="F131" s="163"/>
      <c r="G131" s="15">
        <f>IFERROR(VLOOKUP($B131,[3]DEN14!$H$3:$J$135,2,FALSE),0)</f>
        <v>0</v>
      </c>
      <c r="H131" s="163"/>
    </row>
    <row r="132" spans="1:8" ht="15.75" thickBot="1" x14ac:dyDescent="0.3">
      <c r="A132" s="85" t="s">
        <v>161</v>
      </c>
      <c r="B132" s="183" t="s">
        <v>158</v>
      </c>
      <c r="C132" s="59"/>
      <c r="D132" s="162"/>
      <c r="E132" s="15">
        <f>IFERROR(VLOOKUP($B132,[3]NUM14!$H$3:$J$135,2,FALSE),0)</f>
        <v>3</v>
      </c>
      <c r="F132" s="163"/>
      <c r="G132" s="15">
        <f>IFERROR(VLOOKUP($B132,[3]DEN14!$H$3:$J$135,2,FALSE),0)</f>
        <v>3</v>
      </c>
      <c r="H132" s="163"/>
    </row>
    <row r="133" spans="1:8" ht="15.75" thickBot="1" x14ac:dyDescent="0.3">
      <c r="A133" s="85" t="s">
        <v>161</v>
      </c>
      <c r="B133" s="183" t="s">
        <v>159</v>
      </c>
      <c r="C133" s="59"/>
      <c r="D133" s="162"/>
      <c r="E133" s="15">
        <f>IFERROR(VLOOKUP($B133,[3]NUM14!$H$3:$J$135,2,FALSE),0)</f>
        <v>0</v>
      </c>
      <c r="F133" s="163"/>
      <c r="G133" s="15">
        <f>IFERROR(VLOOKUP($B133,[3]DEN14!$H$3:$J$135,2,FALSE),0)</f>
        <v>0</v>
      </c>
      <c r="H133" s="163"/>
    </row>
    <row r="134" spans="1:8" ht="15.75" thickBot="1" x14ac:dyDescent="0.3">
      <c r="A134" s="85" t="s">
        <v>161</v>
      </c>
      <c r="B134" s="183" t="s">
        <v>160</v>
      </c>
      <c r="C134" s="59"/>
      <c r="D134" s="162"/>
      <c r="E134" s="15">
        <f>IFERROR(VLOOKUP($B134,[3]NUM14!$H$3:$J$135,2,FALSE),0)</f>
        <v>0</v>
      </c>
      <c r="F134" s="163"/>
      <c r="G134" s="15">
        <f>IFERROR(VLOOKUP($B134,[3]DEN14!$H$3:$J$135,2,FALSE),0)</f>
        <v>0</v>
      </c>
      <c r="H134" s="163"/>
    </row>
    <row r="135" spans="1:8" ht="15.75" thickBot="1" x14ac:dyDescent="0.3">
      <c r="A135" s="436" t="s">
        <v>183</v>
      </c>
      <c r="B135" s="437"/>
      <c r="C135" s="276">
        <f>+D135/Metas!T71</f>
        <v>2.2222222222222223</v>
      </c>
      <c r="D135" s="283">
        <f>+E135/G135</f>
        <v>1</v>
      </c>
      <c r="E135" s="179">
        <f>SUM(E122:E134)</f>
        <v>28</v>
      </c>
      <c r="F135" s="179">
        <f>SUM(F122:F134)</f>
        <v>0</v>
      </c>
      <c r="G135" s="179">
        <f>SUM(G122:G134)</f>
        <v>28</v>
      </c>
      <c r="H135" s="179">
        <f>SUM(H122:H134)</f>
        <v>0</v>
      </c>
    </row>
    <row r="136" spans="1:8" ht="15.75" thickBot="1" x14ac:dyDescent="0.3">
      <c r="A136" s="85" t="s">
        <v>166</v>
      </c>
      <c r="B136" s="183" t="s">
        <v>162</v>
      </c>
      <c r="C136" s="59"/>
      <c r="D136" s="162"/>
      <c r="E136" s="15">
        <f>IFERROR(VLOOKUP($B136,[3]NUM14!$H$3:$J$135,2,FALSE),0)</f>
        <v>36</v>
      </c>
      <c r="F136" s="163"/>
      <c r="G136" s="15">
        <f>IFERROR(VLOOKUP($B136,[3]DEN14!$H$3:$J$135,2,FALSE),0)</f>
        <v>36</v>
      </c>
      <c r="H136" s="163"/>
    </row>
    <row r="137" spans="1:8" ht="15.75" thickBot="1" x14ac:dyDescent="0.3">
      <c r="A137" s="85" t="s">
        <v>166</v>
      </c>
      <c r="B137" s="183" t="s">
        <v>163</v>
      </c>
      <c r="C137" s="59"/>
      <c r="D137" s="162"/>
      <c r="E137" s="15">
        <f>IFERROR(VLOOKUP($B137,[3]NUM14!$H$3:$J$135,2,FALSE),0)</f>
        <v>4</v>
      </c>
      <c r="F137" s="163"/>
      <c r="G137" s="15">
        <f>IFERROR(VLOOKUP($B137,[3]DEN14!$H$3:$J$135,2,FALSE),0)</f>
        <v>4</v>
      </c>
      <c r="H137" s="163"/>
    </row>
    <row r="138" spans="1:8" ht="15.75" thickBot="1" x14ac:dyDescent="0.3">
      <c r="A138" s="85" t="s">
        <v>166</v>
      </c>
      <c r="B138" s="85" t="s">
        <v>164</v>
      </c>
      <c r="C138" s="59"/>
      <c r="D138" s="162"/>
      <c r="E138" s="15">
        <f>IFERROR(VLOOKUP($B138,[3]NUM14!$H$3:$J$135,2,FALSE),0)</f>
        <v>0</v>
      </c>
      <c r="F138" s="163"/>
      <c r="G138" s="15">
        <f>IFERROR(VLOOKUP($B138,[3]DEN14!$H$3:$J$135,2,FALSE),0)</f>
        <v>0</v>
      </c>
      <c r="H138" s="163"/>
    </row>
    <row r="139" spans="1:8" ht="15.75" thickBot="1" x14ac:dyDescent="0.3">
      <c r="A139" s="85" t="s">
        <v>166</v>
      </c>
      <c r="B139" s="85" t="s">
        <v>165</v>
      </c>
      <c r="C139" s="59"/>
      <c r="D139" s="162"/>
      <c r="E139" s="15">
        <f>IFERROR(VLOOKUP($B139,[3]NUM14!$H$3:$J$135,2,FALSE),0)</f>
        <v>0</v>
      </c>
      <c r="F139" s="163"/>
      <c r="G139" s="15">
        <f>IFERROR(VLOOKUP($B139,[3]DEN14!$H$3:$J$135,2,FALSE),0)</f>
        <v>0</v>
      </c>
      <c r="H139" s="163"/>
    </row>
    <row r="140" spans="1:8" ht="15.75" thickBot="1" x14ac:dyDescent="0.3">
      <c r="A140" s="436" t="s">
        <v>184</v>
      </c>
      <c r="B140" s="437"/>
      <c r="C140" s="276">
        <f>+D140/Metas!T73</f>
        <v>2.2162162162162162</v>
      </c>
      <c r="D140" s="283">
        <f>+E140/G140</f>
        <v>1</v>
      </c>
      <c r="E140" s="179">
        <f>SUM(E136:E139)</f>
        <v>40</v>
      </c>
      <c r="F140" s="179">
        <f>SUM(F136:F139)</f>
        <v>0</v>
      </c>
      <c r="G140" s="179">
        <f>SUM(G136:G139)</f>
        <v>40</v>
      </c>
      <c r="H140" s="179">
        <f>SUM(H136:H139)</f>
        <v>0</v>
      </c>
    </row>
    <row r="141" spans="1:8" ht="15.75" thickBot="1" x14ac:dyDescent="0.3">
      <c r="A141" s="85" t="s">
        <v>174</v>
      </c>
      <c r="B141" s="85" t="s">
        <v>167</v>
      </c>
      <c r="C141" s="59"/>
      <c r="D141" s="162"/>
      <c r="E141" s="15">
        <f>IFERROR(VLOOKUP($B141,[3]NUM14!$H$3:$J$135,2,FALSE),0)</f>
        <v>16</v>
      </c>
      <c r="F141" s="163"/>
      <c r="G141" s="15">
        <f>IFERROR(VLOOKUP($B141,[3]DEN14!$H$3:$J$135,2,FALSE),0)</f>
        <v>16</v>
      </c>
      <c r="H141" s="163"/>
    </row>
    <row r="142" spans="1:8" ht="15.75" thickBot="1" x14ac:dyDescent="0.3">
      <c r="A142" s="85" t="s">
        <v>174</v>
      </c>
      <c r="B142" s="85" t="s">
        <v>168</v>
      </c>
      <c r="C142" s="59"/>
      <c r="D142" s="162"/>
      <c r="E142" s="15">
        <f>IFERROR(VLOOKUP($B142,[3]NUM14!$H$3:$J$135,2,FALSE),0)</f>
        <v>0</v>
      </c>
      <c r="F142" s="163"/>
      <c r="G142" s="15">
        <f>IFERROR(VLOOKUP($B142,[3]DEN14!$H$3:$J$135,2,FALSE),0)</f>
        <v>0</v>
      </c>
      <c r="H142" s="163"/>
    </row>
    <row r="143" spans="1:8" ht="15.75" thickBot="1" x14ac:dyDescent="0.3">
      <c r="A143" s="85" t="s">
        <v>174</v>
      </c>
      <c r="B143" s="85" t="s">
        <v>169</v>
      </c>
      <c r="C143" s="59"/>
      <c r="D143" s="162"/>
      <c r="E143" s="15">
        <f>IFERROR(VLOOKUP($B143,[3]NUM14!$H$3:$J$135,2,FALSE),0)</f>
        <v>0</v>
      </c>
      <c r="F143" s="163"/>
      <c r="G143" s="15">
        <f>IFERROR(VLOOKUP($B143,[3]DEN14!$H$3:$J$135,2,FALSE),0)</f>
        <v>0</v>
      </c>
      <c r="H143" s="163"/>
    </row>
    <row r="144" spans="1:8" ht="15.75" thickBot="1" x14ac:dyDescent="0.3">
      <c r="A144" s="85" t="s">
        <v>174</v>
      </c>
      <c r="B144" s="85" t="s">
        <v>170</v>
      </c>
      <c r="C144" s="59"/>
      <c r="D144" s="162"/>
      <c r="E144" s="15">
        <f>IFERROR(VLOOKUP($B144,[3]NUM14!$H$3:$J$135,2,FALSE),0)</f>
        <v>0</v>
      </c>
      <c r="F144" s="163"/>
      <c r="G144" s="15">
        <f>IFERROR(VLOOKUP($B144,[3]DEN14!$H$3:$J$135,2,FALSE),0)</f>
        <v>0</v>
      </c>
      <c r="H144" s="163"/>
    </row>
    <row r="145" spans="1:8" ht="15.75" thickBot="1" x14ac:dyDescent="0.3">
      <c r="A145" s="85" t="s">
        <v>174</v>
      </c>
      <c r="B145" s="85" t="s">
        <v>171</v>
      </c>
      <c r="C145" s="59"/>
      <c r="D145" s="162"/>
      <c r="E145" s="15">
        <f>IFERROR(VLOOKUP($B145,[3]NUM14!$H$3:$J$135,2,FALSE),0)</f>
        <v>0</v>
      </c>
      <c r="F145" s="163"/>
      <c r="G145" s="15">
        <f>IFERROR(VLOOKUP($B145,[3]DEN14!$H$3:$J$135,2,FALSE),0)</f>
        <v>0</v>
      </c>
      <c r="H145" s="163"/>
    </row>
    <row r="146" spans="1:8" ht="15.75" thickBot="1" x14ac:dyDescent="0.3">
      <c r="A146" s="85" t="s">
        <v>174</v>
      </c>
      <c r="B146" s="85" t="s">
        <v>172</v>
      </c>
      <c r="C146" s="59"/>
      <c r="D146" s="162"/>
      <c r="E146" s="15">
        <f>IFERROR(VLOOKUP($B146,[3]NUM14!$H$3:$J$135,2,FALSE),0)</f>
        <v>16</v>
      </c>
      <c r="F146" s="163"/>
      <c r="G146" s="15">
        <f>IFERROR(VLOOKUP($B146,[3]DEN14!$H$3:$J$135,2,FALSE),0)</f>
        <v>16</v>
      </c>
      <c r="H146" s="163"/>
    </row>
    <row r="147" spans="1:8" ht="15.75" thickBot="1" x14ac:dyDescent="0.3">
      <c r="A147" s="85" t="s">
        <v>174</v>
      </c>
      <c r="B147" s="85" t="s">
        <v>173</v>
      </c>
      <c r="C147" s="59"/>
      <c r="D147" s="162"/>
      <c r="E147" s="15">
        <f>IFERROR(VLOOKUP($B147,[3]NUM14!$H$3:$J$135,2,FALSE),0)</f>
        <v>0</v>
      </c>
      <c r="F147" s="163"/>
      <c r="G147" s="15">
        <f>IFERROR(VLOOKUP($B147,[3]DEN14!$H$3:$J$135,2,FALSE),0)</f>
        <v>0</v>
      </c>
      <c r="H147" s="163"/>
    </row>
    <row r="148" spans="1:8" ht="29.25" customHeight="1" thickBot="1" x14ac:dyDescent="0.3">
      <c r="A148" s="436" t="s">
        <v>185</v>
      </c>
      <c r="B148" s="437"/>
      <c r="C148" s="276">
        <f>+D148/Metas!T74</f>
        <v>2.2222222222222223</v>
      </c>
      <c r="D148" s="283">
        <f>+E148/G148</f>
        <v>1</v>
      </c>
      <c r="E148" s="179">
        <f>SUM(E141:E147)</f>
        <v>32</v>
      </c>
      <c r="F148" s="179">
        <f>SUM(F141:F147)</f>
        <v>0</v>
      </c>
      <c r="G148" s="179">
        <f>SUM(G141:G147)</f>
        <v>32</v>
      </c>
      <c r="H148" s="179">
        <f>SUM(H141:H147)</f>
        <v>0</v>
      </c>
    </row>
    <row r="149" spans="1:8" ht="15.75" customHeight="1" x14ac:dyDescent="0.25">
      <c r="A149"/>
      <c r="B149" s="166" t="s">
        <v>190</v>
      </c>
      <c r="C149" s="68"/>
      <c r="D149" s="167"/>
      <c r="E149" s="71">
        <f t="shared" ref="E149:H149" si="1">+E25+E37+E48+E62+E73+E79+E90+E108+E121+E135+E140+E148</f>
        <v>373</v>
      </c>
      <c r="F149" s="71">
        <f t="shared" si="1"/>
        <v>0</v>
      </c>
      <c r="G149" s="71">
        <f t="shared" si="1"/>
        <v>444</v>
      </c>
      <c r="H149" s="71">
        <f t="shared" si="1"/>
        <v>0</v>
      </c>
    </row>
    <row r="150" spans="1:8" x14ac:dyDescent="0.25">
      <c r="C150" s="69"/>
      <c r="D150" s="168"/>
    </row>
  </sheetData>
  <mergeCells count="21">
    <mergeCell ref="E1:H1"/>
    <mergeCell ref="E2:F9"/>
    <mergeCell ref="G2:H9"/>
    <mergeCell ref="E10:F10"/>
    <mergeCell ref="G10:H10"/>
    <mergeCell ref="A62:B62"/>
    <mergeCell ref="A1:A10"/>
    <mergeCell ref="B1:B10"/>
    <mergeCell ref="C1:C11"/>
    <mergeCell ref="D1:D10"/>
    <mergeCell ref="A25:B25"/>
    <mergeCell ref="A37:B37"/>
    <mergeCell ref="A48:B48"/>
    <mergeCell ref="A140:B140"/>
    <mergeCell ref="A148:B148"/>
    <mergeCell ref="A73:B73"/>
    <mergeCell ref="A79:B79"/>
    <mergeCell ref="A90:B90"/>
    <mergeCell ref="A108:B108"/>
    <mergeCell ref="A121:B121"/>
    <mergeCell ref="A135:B13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R12" sqref="R12:W12"/>
    </sheetView>
  </sheetViews>
  <sheetFormatPr baseColWidth="10" defaultRowHeight="14.25" x14ac:dyDescent="0.2"/>
  <cols>
    <col min="1" max="1" width="20.28515625" style="94" customWidth="1"/>
    <col min="2" max="2" width="36.7109375" style="94" bestFit="1" customWidth="1"/>
    <col min="3" max="3" width="14.42578125" style="58" customWidth="1"/>
    <col min="4" max="4" width="13" style="58" bestFit="1" customWidth="1"/>
    <col min="5" max="6" width="9.7109375" style="71" bestFit="1" customWidth="1"/>
    <col min="7" max="8" width="9.7109375" style="58" bestFit="1" customWidth="1"/>
    <col min="9" max="10" width="9.7109375" style="58" customWidth="1"/>
    <col min="11" max="12" width="9.7109375" style="58" bestFit="1" customWidth="1"/>
    <col min="13" max="13" width="8.140625" style="58" bestFit="1" customWidth="1"/>
    <col min="14" max="15" width="8.42578125" style="58" bestFit="1" customWidth="1"/>
    <col min="16" max="16" width="7.7109375" style="58" bestFit="1" customWidth="1"/>
    <col min="17" max="17" width="11.140625" style="58" bestFit="1" customWidth="1"/>
    <col min="18" max="19" width="9.7109375" style="71" bestFit="1" customWidth="1"/>
    <col min="20" max="21" width="7.5703125" style="58" bestFit="1" customWidth="1"/>
    <col min="22" max="23" width="7.5703125" style="58" customWidth="1"/>
    <col min="24" max="24" width="7.5703125" style="58" bestFit="1" customWidth="1"/>
    <col min="25" max="25" width="8.140625" style="58" bestFit="1" customWidth="1"/>
    <col min="26" max="26" width="7.42578125" style="58" customWidth="1"/>
    <col min="27" max="27" width="7.5703125" style="58" bestFit="1" customWidth="1"/>
    <col min="28" max="28" width="7.7109375" style="58" bestFit="1" customWidth="1"/>
    <col min="29" max="29" width="7.140625" style="58" bestFit="1" customWidth="1"/>
    <col min="30" max="30" width="9.7109375" style="58" bestFit="1" customWidth="1"/>
    <col min="31" max="16384" width="11.42578125" style="58"/>
  </cols>
  <sheetData>
    <row r="1" spans="1:30" s="137" customFormat="1" ht="73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334" t="s">
        <v>299</v>
      </c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  <c r="S1" s="335"/>
      <c r="T1" s="335"/>
      <c r="U1" s="335"/>
      <c r="V1" s="335"/>
      <c r="W1" s="335"/>
      <c r="X1" s="335"/>
      <c r="Y1" s="335"/>
      <c r="Z1" s="335"/>
      <c r="AA1" s="335"/>
      <c r="AB1" s="335"/>
      <c r="AC1" s="335"/>
      <c r="AD1" s="335"/>
    </row>
    <row r="2" spans="1:30" s="137" customFormat="1" ht="15" customHeight="1" x14ac:dyDescent="0.2">
      <c r="A2" s="354"/>
      <c r="B2" s="356"/>
      <c r="C2" s="323"/>
      <c r="D2" s="349"/>
      <c r="E2" s="389" t="s">
        <v>2</v>
      </c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9" t="s">
        <v>3</v>
      </c>
      <c r="S2" s="386"/>
      <c r="T2" s="386"/>
      <c r="U2" s="386"/>
      <c r="V2" s="386"/>
      <c r="W2" s="386"/>
      <c r="X2" s="386"/>
      <c r="Y2" s="386"/>
      <c r="Z2" s="386"/>
      <c r="AA2" s="386"/>
      <c r="AB2" s="386"/>
      <c r="AC2" s="386"/>
      <c r="AD2" s="390"/>
    </row>
    <row r="3" spans="1:30" s="137" customFormat="1" ht="15" customHeight="1" x14ac:dyDescent="0.2">
      <c r="A3" s="354"/>
      <c r="B3" s="356"/>
      <c r="C3" s="323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91"/>
      <c r="S3" s="387"/>
      <c r="T3" s="387"/>
      <c r="U3" s="387"/>
      <c r="V3" s="387"/>
      <c r="W3" s="387"/>
      <c r="X3" s="387"/>
      <c r="Y3" s="387"/>
      <c r="Z3" s="387"/>
      <c r="AA3" s="387"/>
      <c r="AB3" s="387"/>
      <c r="AC3" s="387"/>
      <c r="AD3" s="392"/>
    </row>
    <row r="4" spans="1:30" s="137" customFormat="1" ht="15" customHeight="1" x14ac:dyDescent="0.2">
      <c r="A4" s="354"/>
      <c r="B4" s="356"/>
      <c r="C4" s="323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91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92"/>
    </row>
    <row r="5" spans="1:30" s="137" customFormat="1" ht="15" customHeight="1" x14ac:dyDescent="0.2">
      <c r="A5" s="354"/>
      <c r="B5" s="356"/>
      <c r="C5" s="323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91"/>
      <c r="S5" s="387"/>
      <c r="T5" s="387"/>
      <c r="U5" s="387"/>
      <c r="V5" s="387"/>
      <c r="W5" s="387"/>
      <c r="X5" s="387"/>
      <c r="Y5" s="387"/>
      <c r="Z5" s="387"/>
      <c r="AA5" s="387"/>
      <c r="AB5" s="387"/>
      <c r="AC5" s="387"/>
      <c r="AD5" s="392"/>
    </row>
    <row r="6" spans="1:30" s="137" customFormat="1" ht="15" customHeight="1" x14ac:dyDescent="0.2">
      <c r="A6" s="354"/>
      <c r="B6" s="356"/>
      <c r="C6" s="323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91"/>
      <c r="S6" s="387"/>
      <c r="T6" s="387"/>
      <c r="U6" s="387"/>
      <c r="V6" s="387"/>
      <c r="W6" s="387"/>
      <c r="X6" s="387"/>
      <c r="Y6" s="387"/>
      <c r="Z6" s="387"/>
      <c r="AA6" s="387"/>
      <c r="AB6" s="387"/>
      <c r="AC6" s="387"/>
      <c r="AD6" s="392"/>
    </row>
    <row r="7" spans="1:30" s="137" customFormat="1" ht="15" customHeight="1" x14ac:dyDescent="0.2">
      <c r="A7" s="354"/>
      <c r="B7" s="356"/>
      <c r="C7" s="323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91"/>
      <c r="S7" s="387"/>
      <c r="T7" s="387"/>
      <c r="U7" s="387"/>
      <c r="V7" s="387"/>
      <c r="W7" s="387"/>
      <c r="X7" s="387"/>
      <c r="Y7" s="387"/>
      <c r="Z7" s="387"/>
      <c r="AA7" s="387"/>
      <c r="AB7" s="387"/>
      <c r="AC7" s="387"/>
      <c r="AD7" s="392"/>
    </row>
    <row r="8" spans="1:30" s="137" customFormat="1" ht="15" customHeight="1" x14ac:dyDescent="0.2">
      <c r="A8" s="354"/>
      <c r="B8" s="356"/>
      <c r="C8" s="323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91"/>
      <c r="S8" s="387"/>
      <c r="T8" s="387"/>
      <c r="U8" s="387"/>
      <c r="V8" s="387"/>
      <c r="W8" s="387"/>
      <c r="X8" s="387"/>
      <c r="Y8" s="387"/>
      <c r="Z8" s="387"/>
      <c r="AA8" s="387"/>
      <c r="AB8" s="387"/>
      <c r="AC8" s="387"/>
      <c r="AD8" s="392"/>
    </row>
    <row r="9" spans="1:30" s="137" customFormat="1" ht="15.75" customHeight="1" thickBot="1" x14ac:dyDescent="0.25">
      <c r="A9" s="354"/>
      <c r="B9" s="356"/>
      <c r="C9" s="323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93"/>
      <c r="S9" s="388"/>
      <c r="T9" s="388"/>
      <c r="U9" s="388"/>
      <c r="V9" s="388"/>
      <c r="W9" s="388"/>
      <c r="X9" s="388"/>
      <c r="Y9" s="388"/>
      <c r="Z9" s="388"/>
      <c r="AA9" s="388"/>
      <c r="AB9" s="388"/>
      <c r="AC9" s="388"/>
      <c r="AD9" s="394"/>
    </row>
    <row r="10" spans="1:30" s="137" customFormat="1" ht="57.75" customHeight="1" thickBot="1" x14ac:dyDescent="0.25">
      <c r="A10" s="355"/>
      <c r="B10" s="324"/>
      <c r="C10" s="323"/>
      <c r="D10" s="350"/>
      <c r="E10" s="383" t="s">
        <v>29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3"/>
      <c r="R10" s="382" t="s">
        <v>30</v>
      </c>
      <c r="S10" s="383"/>
      <c r="T10" s="383"/>
      <c r="U10" s="383"/>
      <c r="V10" s="383"/>
      <c r="W10" s="383"/>
      <c r="X10" s="383"/>
      <c r="Y10" s="383"/>
      <c r="Z10" s="383"/>
      <c r="AA10" s="383"/>
      <c r="AB10" s="383"/>
      <c r="AC10" s="383"/>
      <c r="AD10" s="384"/>
    </row>
    <row r="11" spans="1:30" s="137" customFormat="1" ht="22.5" thickBot="1" x14ac:dyDescent="0.25">
      <c r="A11" s="146"/>
      <c r="B11" s="146"/>
      <c r="C11" s="324"/>
      <c r="D11" s="140" t="s">
        <v>189</v>
      </c>
      <c r="E11" s="147" t="s">
        <v>4</v>
      </c>
      <c r="F11" s="147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0" t="s">
        <v>16</v>
      </c>
      <c r="R11" s="147" t="s">
        <v>4</v>
      </c>
      <c r="S11" s="147" t="s">
        <v>5</v>
      </c>
      <c r="T11" s="140" t="s">
        <v>6</v>
      </c>
      <c r="U11" s="140" t="s">
        <v>7</v>
      </c>
      <c r="V11" s="140" t="s">
        <v>8</v>
      </c>
      <c r="W11" s="140" t="s">
        <v>9</v>
      </c>
      <c r="X11" s="140" t="s">
        <v>10</v>
      </c>
      <c r="Y11" s="140" t="s">
        <v>11</v>
      </c>
      <c r="Z11" s="140" t="s">
        <v>12</v>
      </c>
      <c r="AA11" s="140" t="s">
        <v>13</v>
      </c>
      <c r="AB11" s="140" t="s">
        <v>14</v>
      </c>
      <c r="AC11" s="140" t="s">
        <v>15</v>
      </c>
      <c r="AD11" s="140" t="s">
        <v>16</v>
      </c>
    </row>
    <row r="12" spans="1:30" ht="15.75" customHeight="1" thickBot="1" x14ac:dyDescent="0.25">
      <c r="A12" s="1" t="s">
        <v>53</v>
      </c>
      <c r="B12" s="184" t="s">
        <v>40</v>
      </c>
      <c r="C12" s="59"/>
      <c r="D12" s="59"/>
      <c r="E12" s="105">
        <f>IFERROR(VLOOKUP($B12,[3]NUM17!$H$3:$O$144,2,FALSE),0)</f>
        <v>26</v>
      </c>
      <c r="F12" s="105">
        <f>IFERROR(VLOOKUP($B12,[3]NUM17!$H$3:$O$144,3,FALSE),0)</f>
        <v>16</v>
      </c>
      <c r="G12" s="105">
        <f>IFERROR(VLOOKUP($B12,[3]NUM17!$H$3:$O$144,4,FALSE),0)</f>
        <v>34</v>
      </c>
      <c r="H12" s="105">
        <f>IFERROR(VLOOKUP($B12,[3]NUM17!$H$3:$O$144,5,FALSE),0)</f>
        <v>30</v>
      </c>
      <c r="I12" s="105">
        <f>IFERROR(VLOOKUP($B12,[3]NUM17!$H$3:$O$144,6,FALSE),0)</f>
        <v>23</v>
      </c>
      <c r="J12" s="105">
        <f>IFERROR(VLOOKUP($B12,[3]NUM17!$H$3:$O$144,7,FALSE),0)</f>
        <v>22</v>
      </c>
      <c r="K12" s="87"/>
      <c r="L12" s="87"/>
      <c r="M12" s="87"/>
      <c r="N12" s="87"/>
      <c r="O12" s="87"/>
      <c r="P12" s="87"/>
      <c r="Q12" s="6">
        <f t="shared" ref="Q12:Q24" si="0">SUM(E12:P12)</f>
        <v>151</v>
      </c>
      <c r="R12" s="105">
        <f>IFERROR(VLOOKUP($B12,[3]DEN17!$H$3:$O$150,2,FALSE),0)</f>
        <v>30</v>
      </c>
      <c r="S12" s="105">
        <f>IFERROR(VLOOKUP($B12,[3]DEN17!$H$3:$O$150,3,FALSE),0)</f>
        <v>19</v>
      </c>
      <c r="T12" s="105">
        <f>IFERROR(VLOOKUP($B12,[3]DEN17!$H$3:$O$150,4,FALSE),0)</f>
        <v>36</v>
      </c>
      <c r="U12" s="105">
        <f>IFERROR(VLOOKUP($B12,[3]DEN17!$H$3:$O$150,5,FALSE),0)</f>
        <v>32</v>
      </c>
      <c r="V12" s="105">
        <f>IFERROR(VLOOKUP($B12,[3]DEN17!$H$3:$O$150,6,FALSE),0)</f>
        <v>24</v>
      </c>
      <c r="W12" s="105">
        <f>IFERROR(VLOOKUP($B12,[3]DEN17!$H$3:$O$150,7,FALSE),0)</f>
        <v>22</v>
      </c>
      <c r="X12" s="87"/>
      <c r="Y12" s="87"/>
      <c r="Z12" s="87"/>
      <c r="AA12" s="87"/>
      <c r="AB12" s="87"/>
      <c r="AC12" s="87"/>
      <c r="AD12" s="6">
        <f t="shared" ref="AD12:AD61" si="1">SUM(R12:AC12)</f>
        <v>163</v>
      </c>
    </row>
    <row r="13" spans="1:30" ht="15.75" customHeight="1" thickBot="1" x14ac:dyDescent="0.25">
      <c r="A13" s="1" t="s">
        <v>53</v>
      </c>
      <c r="B13" s="184" t="s">
        <v>41</v>
      </c>
      <c r="C13" s="59"/>
      <c r="D13" s="59"/>
      <c r="E13" s="105">
        <f>IFERROR(VLOOKUP($B13,[3]NUM17!$H$3:$O$144,2,FALSE),0)</f>
        <v>37</v>
      </c>
      <c r="F13" s="105">
        <f>IFERROR(VLOOKUP($B13,[3]NUM17!$H$3:$O$144,3,FALSE),0)</f>
        <v>16</v>
      </c>
      <c r="G13" s="105">
        <f>IFERROR(VLOOKUP($B13,[3]NUM17!$H$3:$O$144,4,FALSE),0)</f>
        <v>25</v>
      </c>
      <c r="H13" s="105">
        <f>IFERROR(VLOOKUP($B13,[3]NUM17!$H$3:$O$144,5,FALSE),0)</f>
        <v>25</v>
      </c>
      <c r="I13" s="105">
        <f>IFERROR(VLOOKUP($B13,[3]NUM17!$H$3:$O$144,6,FALSE),0)</f>
        <v>14</v>
      </c>
      <c r="J13" s="105">
        <f>IFERROR(VLOOKUP($B13,[3]NUM17!$H$3:$O$144,7,FALSE),0)</f>
        <v>20</v>
      </c>
      <c r="K13" s="87"/>
      <c r="L13" s="87"/>
      <c r="M13" s="87"/>
      <c r="N13" s="87"/>
      <c r="O13" s="87"/>
      <c r="Q13" s="6">
        <f t="shared" si="0"/>
        <v>137</v>
      </c>
      <c r="R13" s="105">
        <f>IFERROR(VLOOKUP($B13,[3]DEN17!$H$3:$O$150,2,FALSE),0)</f>
        <v>40</v>
      </c>
      <c r="S13" s="105">
        <f>IFERROR(VLOOKUP($B13,[3]DEN17!$H$3:$O$150,3,FALSE),0)</f>
        <v>19</v>
      </c>
      <c r="T13" s="105">
        <f>IFERROR(VLOOKUP($B13,[3]DEN17!$H$3:$O$150,4,FALSE),0)</f>
        <v>29</v>
      </c>
      <c r="U13" s="105">
        <f>IFERROR(VLOOKUP($B13,[3]DEN17!$H$3:$O$150,5,FALSE),0)</f>
        <v>28</v>
      </c>
      <c r="V13" s="105">
        <f>IFERROR(VLOOKUP($B13,[3]DEN17!$H$3:$O$150,6,FALSE),0)</f>
        <v>15</v>
      </c>
      <c r="W13" s="105">
        <f>IFERROR(VLOOKUP($B13,[3]DEN17!$H$3:$O$150,7,FALSE),0)</f>
        <v>21</v>
      </c>
      <c r="X13" s="87"/>
      <c r="Y13" s="87"/>
      <c r="Z13" s="87"/>
      <c r="AA13" s="87"/>
      <c r="AB13" s="87"/>
      <c r="AD13" s="6">
        <f t="shared" si="1"/>
        <v>152</v>
      </c>
    </row>
    <row r="14" spans="1:30" ht="15.75" customHeight="1" thickBot="1" x14ac:dyDescent="0.25">
      <c r="A14" s="1" t="s">
        <v>53</v>
      </c>
      <c r="B14" s="184" t="s">
        <v>42</v>
      </c>
      <c r="C14" s="59"/>
      <c r="D14" s="59"/>
      <c r="E14" s="105">
        <f>IFERROR(VLOOKUP($B14,[3]NUM17!$H$3:$O$144,2,FALSE),0)</f>
        <v>29</v>
      </c>
      <c r="F14" s="105">
        <f>IFERROR(VLOOKUP($B14,[3]NUM17!$H$3:$O$144,3,FALSE),0)</f>
        <v>28</v>
      </c>
      <c r="G14" s="105">
        <f>IFERROR(VLOOKUP($B14,[3]NUM17!$H$3:$O$144,4,FALSE),0)</f>
        <v>35</v>
      </c>
      <c r="H14" s="105">
        <f>IFERROR(VLOOKUP($B14,[3]NUM17!$H$3:$O$144,5,FALSE),0)</f>
        <v>19</v>
      </c>
      <c r="I14" s="105">
        <f>IFERROR(VLOOKUP($B14,[3]NUM17!$H$3:$O$144,6,FALSE),0)</f>
        <v>26</v>
      </c>
      <c r="J14" s="105">
        <f>IFERROR(VLOOKUP($B14,[3]NUM17!$H$3:$O$144,7,FALSE),0)</f>
        <v>24</v>
      </c>
      <c r="K14" s="87"/>
      <c r="L14" s="87"/>
      <c r="M14" s="87"/>
      <c r="N14" s="87"/>
      <c r="O14" s="87"/>
      <c r="Q14" s="6">
        <f t="shared" si="0"/>
        <v>161</v>
      </c>
      <c r="R14" s="105">
        <f>IFERROR(VLOOKUP($B14,[3]DEN17!$H$3:$O$150,2,FALSE),0)</f>
        <v>36</v>
      </c>
      <c r="S14" s="105">
        <f>IFERROR(VLOOKUP($B14,[3]DEN17!$H$3:$O$150,3,FALSE),0)</f>
        <v>30</v>
      </c>
      <c r="T14" s="105">
        <f>IFERROR(VLOOKUP($B14,[3]DEN17!$H$3:$O$150,4,FALSE),0)</f>
        <v>38</v>
      </c>
      <c r="U14" s="105">
        <f>IFERROR(VLOOKUP($B14,[3]DEN17!$H$3:$O$150,5,FALSE),0)</f>
        <v>19</v>
      </c>
      <c r="V14" s="105">
        <f>IFERROR(VLOOKUP($B14,[3]DEN17!$H$3:$O$150,6,FALSE),0)</f>
        <v>27</v>
      </c>
      <c r="W14" s="105">
        <f>IFERROR(VLOOKUP($B14,[3]DEN17!$H$3:$O$150,7,FALSE),0)</f>
        <v>26</v>
      </c>
      <c r="X14" s="87"/>
      <c r="Y14" s="87"/>
      <c r="Z14" s="87"/>
      <c r="AA14" s="87"/>
      <c r="AB14" s="87"/>
      <c r="AD14" s="6">
        <f t="shared" si="1"/>
        <v>176</v>
      </c>
    </row>
    <row r="15" spans="1:30" ht="15.75" customHeight="1" thickBot="1" x14ac:dyDescent="0.25">
      <c r="A15" s="1" t="s">
        <v>53</v>
      </c>
      <c r="B15" s="184" t="s">
        <v>43</v>
      </c>
      <c r="C15" s="59"/>
      <c r="D15" s="59"/>
      <c r="E15" s="105">
        <f>IFERROR(VLOOKUP($B15,[3]NUM17!$H$3:$O$144,2,FALSE),0)</f>
        <v>33</v>
      </c>
      <c r="F15" s="105">
        <f>IFERROR(VLOOKUP($B15,[3]NUM17!$H$3:$O$144,3,FALSE),0)</f>
        <v>18</v>
      </c>
      <c r="G15" s="105">
        <f>IFERROR(VLOOKUP($B15,[3]NUM17!$H$3:$O$144,4,FALSE),0)</f>
        <v>50</v>
      </c>
      <c r="H15" s="105">
        <f>IFERROR(VLOOKUP($B15,[3]NUM17!$H$3:$O$144,5,FALSE),0)</f>
        <v>28</v>
      </c>
      <c r="I15" s="105">
        <f>IFERROR(VLOOKUP($B15,[3]NUM17!$H$3:$O$144,6,FALSE),0)</f>
        <v>45</v>
      </c>
      <c r="J15" s="105">
        <f>IFERROR(VLOOKUP($B15,[3]NUM17!$H$3:$O$144,7,FALSE),0)</f>
        <v>28</v>
      </c>
      <c r="K15" s="87"/>
      <c r="L15" s="87"/>
      <c r="M15" s="87"/>
      <c r="N15" s="87"/>
      <c r="O15" s="87"/>
      <c r="Q15" s="6">
        <f t="shared" si="0"/>
        <v>202</v>
      </c>
      <c r="R15" s="105">
        <f>IFERROR(VLOOKUP($B15,[3]DEN17!$H$3:$O$150,2,FALSE),0)</f>
        <v>37</v>
      </c>
      <c r="S15" s="105">
        <f>IFERROR(VLOOKUP($B15,[3]DEN17!$H$3:$O$150,3,FALSE),0)</f>
        <v>25</v>
      </c>
      <c r="T15" s="105">
        <f>IFERROR(VLOOKUP($B15,[3]DEN17!$H$3:$O$150,4,FALSE),0)</f>
        <v>53</v>
      </c>
      <c r="U15" s="105">
        <f>IFERROR(VLOOKUP($B15,[3]DEN17!$H$3:$O$150,5,FALSE),0)</f>
        <v>29</v>
      </c>
      <c r="V15" s="105">
        <f>IFERROR(VLOOKUP($B15,[3]DEN17!$H$3:$O$150,6,FALSE),0)</f>
        <v>45</v>
      </c>
      <c r="W15" s="105">
        <f>IFERROR(VLOOKUP($B15,[3]DEN17!$H$3:$O$150,7,FALSE),0)</f>
        <v>30</v>
      </c>
      <c r="X15" s="87"/>
      <c r="Y15" s="87"/>
      <c r="Z15" s="87"/>
      <c r="AA15" s="87"/>
      <c r="AB15" s="87"/>
      <c r="AD15" s="6">
        <f t="shared" si="1"/>
        <v>219</v>
      </c>
    </row>
    <row r="16" spans="1:30" ht="15.75" customHeight="1" thickBot="1" x14ac:dyDescent="0.25">
      <c r="A16" s="1" t="s">
        <v>53</v>
      </c>
      <c r="B16" s="184" t="s">
        <v>44</v>
      </c>
      <c r="C16" s="62"/>
      <c r="D16" s="59"/>
      <c r="E16" s="105">
        <f>IFERROR(VLOOKUP($B16,[3]NUM17!$H$3:$O$144,2,FALSE),0)</f>
        <v>37</v>
      </c>
      <c r="F16" s="105">
        <f>IFERROR(VLOOKUP($B16,[3]NUM17!$H$3:$O$144,3,FALSE),0)</f>
        <v>21</v>
      </c>
      <c r="G16" s="105">
        <f>IFERROR(VLOOKUP($B16,[3]NUM17!$H$3:$O$144,4,FALSE),0)</f>
        <v>36</v>
      </c>
      <c r="H16" s="105">
        <f>IFERROR(VLOOKUP($B16,[3]NUM17!$H$3:$O$144,5,FALSE),0)</f>
        <v>14</v>
      </c>
      <c r="I16" s="105">
        <f>IFERROR(VLOOKUP($B16,[3]NUM17!$H$3:$O$144,6,FALSE),0)</f>
        <v>23</v>
      </c>
      <c r="J16" s="105">
        <f>IFERROR(VLOOKUP($B16,[3]NUM17!$H$3:$O$144,7,FALSE),0)</f>
        <v>20</v>
      </c>
      <c r="K16" s="87"/>
      <c r="L16" s="87"/>
      <c r="M16" s="87"/>
      <c r="N16" s="87"/>
      <c r="O16" s="87"/>
      <c r="Q16" s="6">
        <f t="shared" si="0"/>
        <v>151</v>
      </c>
      <c r="R16" s="105">
        <f>IFERROR(VLOOKUP($B16,[3]DEN17!$H$3:$O$150,2,FALSE),0)</f>
        <v>40</v>
      </c>
      <c r="S16" s="105">
        <f>IFERROR(VLOOKUP($B16,[3]DEN17!$H$3:$O$150,3,FALSE),0)</f>
        <v>22</v>
      </c>
      <c r="T16" s="105">
        <f>IFERROR(VLOOKUP($B16,[3]DEN17!$H$3:$O$150,4,FALSE),0)</f>
        <v>39</v>
      </c>
      <c r="U16" s="105">
        <f>IFERROR(VLOOKUP($B16,[3]DEN17!$H$3:$O$150,5,FALSE),0)</f>
        <v>17</v>
      </c>
      <c r="V16" s="105">
        <f>IFERROR(VLOOKUP($B16,[3]DEN17!$H$3:$O$150,6,FALSE),0)</f>
        <v>27</v>
      </c>
      <c r="W16" s="105">
        <f>IFERROR(VLOOKUP($B16,[3]DEN17!$H$3:$O$150,7,FALSE),0)</f>
        <v>27</v>
      </c>
      <c r="X16" s="87"/>
      <c r="Y16" s="87"/>
      <c r="Z16" s="87"/>
      <c r="AA16" s="87"/>
      <c r="AB16" s="87"/>
      <c r="AD16" s="6">
        <f t="shared" si="1"/>
        <v>172</v>
      </c>
    </row>
    <row r="17" spans="1:31" ht="15.75" customHeight="1" thickBot="1" x14ac:dyDescent="0.25">
      <c r="A17" s="1" t="s">
        <v>53</v>
      </c>
      <c r="B17" s="184" t="s">
        <v>45</v>
      </c>
      <c r="C17" s="59"/>
      <c r="D17" s="59"/>
      <c r="E17" s="105">
        <f>IFERROR(VLOOKUP($B17,[3]NUM17!$H$3:$O$144,2,FALSE),0)</f>
        <v>31</v>
      </c>
      <c r="F17" s="105">
        <f>IFERROR(VLOOKUP($B17,[3]NUM17!$H$3:$O$144,3,FALSE),0)</f>
        <v>17</v>
      </c>
      <c r="G17" s="105">
        <f>IFERROR(VLOOKUP($B17,[3]NUM17!$H$3:$O$144,4,FALSE),0)</f>
        <v>35</v>
      </c>
      <c r="H17" s="105">
        <f>IFERROR(VLOOKUP($B17,[3]NUM17!$H$3:$O$144,5,FALSE),0)</f>
        <v>25</v>
      </c>
      <c r="I17" s="105">
        <f>IFERROR(VLOOKUP($B17,[3]NUM17!$H$3:$O$144,6,FALSE),0)</f>
        <v>35</v>
      </c>
      <c r="J17" s="105">
        <f>IFERROR(VLOOKUP($B17,[3]NUM17!$H$3:$O$144,7,FALSE),0)</f>
        <v>23</v>
      </c>
      <c r="K17" s="87"/>
      <c r="L17" s="87"/>
      <c r="M17" s="87"/>
      <c r="N17" s="87"/>
      <c r="O17" s="87"/>
      <c r="Q17" s="6">
        <f t="shared" si="0"/>
        <v>166</v>
      </c>
      <c r="R17" s="105">
        <f>IFERROR(VLOOKUP($B17,[3]DEN17!$H$3:$O$150,2,FALSE),0)</f>
        <v>35</v>
      </c>
      <c r="S17" s="105">
        <f>IFERROR(VLOOKUP($B17,[3]DEN17!$H$3:$O$150,3,FALSE),0)</f>
        <v>17</v>
      </c>
      <c r="T17" s="105">
        <f>IFERROR(VLOOKUP($B17,[3]DEN17!$H$3:$O$150,4,FALSE),0)</f>
        <v>37</v>
      </c>
      <c r="U17" s="105">
        <f>IFERROR(VLOOKUP($B17,[3]DEN17!$H$3:$O$150,5,FALSE),0)</f>
        <v>25</v>
      </c>
      <c r="V17" s="105">
        <f>IFERROR(VLOOKUP($B17,[3]DEN17!$H$3:$O$150,6,FALSE),0)</f>
        <v>36</v>
      </c>
      <c r="W17" s="105">
        <f>IFERROR(VLOOKUP($B17,[3]DEN17!$H$3:$O$150,7,FALSE),0)</f>
        <v>23</v>
      </c>
      <c r="X17" s="87"/>
      <c r="Y17" s="87"/>
      <c r="Z17" s="87"/>
      <c r="AA17" s="87"/>
      <c r="AB17" s="87"/>
      <c r="AD17" s="6">
        <f t="shared" si="1"/>
        <v>173</v>
      </c>
    </row>
    <row r="18" spans="1:31" ht="15.75" customHeight="1" thickBot="1" x14ac:dyDescent="0.25">
      <c r="A18" s="1" t="s">
        <v>53</v>
      </c>
      <c r="B18" s="184" t="s">
        <v>46</v>
      </c>
      <c r="C18" s="59"/>
      <c r="D18" s="59"/>
      <c r="E18" s="105">
        <f>IFERROR(VLOOKUP($B18,[3]NUM17!$H$3:$O$144,2,FALSE),0)</f>
        <v>0</v>
      </c>
      <c r="F18" s="105">
        <f>IFERROR(VLOOKUP($B18,[3]NUM17!$H$3:$O$144,3,FALSE),0)</f>
        <v>1</v>
      </c>
      <c r="G18" s="105">
        <f>IFERROR(VLOOKUP($B18,[3]NUM17!$H$3:$O$144,4,FALSE),0)</f>
        <v>4</v>
      </c>
      <c r="H18" s="105">
        <f>IFERROR(VLOOKUP($B18,[3]NUM17!$H$3:$O$144,5,FALSE),0)</f>
        <v>3</v>
      </c>
      <c r="I18" s="105">
        <f>IFERROR(VLOOKUP($B18,[3]NUM17!$H$3:$O$144,6,FALSE),0)</f>
        <v>0</v>
      </c>
      <c r="J18" s="105">
        <f>IFERROR(VLOOKUP($B18,[3]NUM17!$H$3:$O$144,7,FALSE),0)</f>
        <v>1</v>
      </c>
      <c r="K18" s="87"/>
      <c r="L18" s="87"/>
      <c r="M18" s="87"/>
      <c r="N18" s="87"/>
      <c r="O18" s="87"/>
      <c r="Q18" s="6">
        <f t="shared" si="0"/>
        <v>9</v>
      </c>
      <c r="R18" s="105">
        <f>IFERROR(VLOOKUP($B18,[3]DEN17!$H$3:$O$150,2,FALSE),0)</f>
        <v>0</v>
      </c>
      <c r="S18" s="105">
        <f>IFERROR(VLOOKUP($B18,[3]DEN17!$H$3:$O$150,3,FALSE),0)</f>
        <v>3</v>
      </c>
      <c r="T18" s="105">
        <f>IFERROR(VLOOKUP($B18,[3]DEN17!$H$3:$O$150,4,FALSE),0)</f>
        <v>4</v>
      </c>
      <c r="U18" s="105">
        <f>IFERROR(VLOOKUP($B18,[3]DEN17!$H$3:$O$150,5,FALSE),0)</f>
        <v>4</v>
      </c>
      <c r="V18" s="105">
        <f>IFERROR(VLOOKUP($B18,[3]DEN17!$H$3:$O$150,6,FALSE),0)</f>
        <v>0</v>
      </c>
      <c r="W18" s="105">
        <f>IFERROR(VLOOKUP($B18,[3]DEN17!$H$3:$O$150,7,FALSE),0)</f>
        <v>1</v>
      </c>
      <c r="X18" s="87"/>
      <c r="Y18" s="87"/>
      <c r="Z18" s="87"/>
      <c r="AA18" s="87"/>
      <c r="AB18" s="87"/>
      <c r="AD18" s="6">
        <f t="shared" si="1"/>
        <v>12</v>
      </c>
    </row>
    <row r="19" spans="1:31" ht="15.75" customHeight="1" thickBot="1" x14ac:dyDescent="0.25">
      <c r="A19" s="1" t="s">
        <v>53</v>
      </c>
      <c r="B19" s="184" t="s">
        <v>47</v>
      </c>
      <c r="C19" s="59"/>
      <c r="D19" s="59"/>
      <c r="E19" s="105">
        <f>IFERROR(VLOOKUP($B19,[3]NUM17!$H$3:$O$144,2,FALSE),0)</f>
        <v>1</v>
      </c>
      <c r="F19" s="105">
        <f>IFERROR(VLOOKUP($B19,[3]NUM17!$H$3:$O$144,3,FALSE),0)</f>
        <v>2</v>
      </c>
      <c r="G19" s="105">
        <f>IFERROR(VLOOKUP($B19,[3]NUM17!$H$3:$O$144,4,FALSE),0)</f>
        <v>0</v>
      </c>
      <c r="H19" s="105">
        <f>IFERROR(VLOOKUP($B19,[3]NUM17!$H$3:$O$144,5,FALSE),0)</f>
        <v>0</v>
      </c>
      <c r="I19" s="105">
        <f>IFERROR(VLOOKUP($B19,[3]NUM17!$H$3:$O$144,6,FALSE),0)</f>
        <v>0</v>
      </c>
      <c r="J19" s="105">
        <f>IFERROR(VLOOKUP($B19,[3]NUM17!$H$3:$O$144,7,FALSE),0)</f>
        <v>0</v>
      </c>
      <c r="K19" s="87"/>
      <c r="L19" s="87"/>
      <c r="M19" s="87"/>
      <c r="N19" s="87"/>
      <c r="O19" s="87"/>
      <c r="Q19" s="6">
        <f t="shared" si="0"/>
        <v>3</v>
      </c>
      <c r="R19" s="105">
        <f>IFERROR(VLOOKUP($B19,[3]DEN17!$H$3:$O$150,2,FALSE),0)</f>
        <v>1</v>
      </c>
      <c r="S19" s="105">
        <f>IFERROR(VLOOKUP($B19,[3]DEN17!$H$3:$O$150,3,FALSE),0)</f>
        <v>2</v>
      </c>
      <c r="T19" s="105">
        <f>IFERROR(VLOOKUP($B19,[3]DEN17!$H$3:$O$150,4,FALSE),0)</f>
        <v>0</v>
      </c>
      <c r="U19" s="105">
        <f>IFERROR(VLOOKUP($B19,[3]DEN17!$H$3:$O$150,5,FALSE),0)</f>
        <v>0</v>
      </c>
      <c r="V19" s="105">
        <f>IFERROR(VLOOKUP($B19,[3]DEN17!$H$3:$O$150,6,FALSE),0)</f>
        <v>0</v>
      </c>
      <c r="W19" s="105">
        <f>IFERROR(VLOOKUP($B19,[3]DEN17!$H$3:$O$150,7,FALSE),0)</f>
        <v>0</v>
      </c>
      <c r="X19" s="87"/>
      <c r="Y19" s="87"/>
      <c r="Z19" s="87"/>
      <c r="AA19" s="87"/>
      <c r="AB19" s="87"/>
      <c r="AD19" s="6">
        <f t="shared" si="1"/>
        <v>3</v>
      </c>
    </row>
    <row r="20" spans="1:31" ht="15.75" customHeight="1" thickBot="1" x14ac:dyDescent="0.25">
      <c r="A20" s="1" t="s">
        <v>53</v>
      </c>
      <c r="B20" s="184" t="s">
        <v>48</v>
      </c>
      <c r="C20" s="59"/>
      <c r="D20" s="59"/>
      <c r="E20" s="105">
        <f>IFERROR(VLOOKUP($B20,[3]NUM17!$H$3:$O$144,2,FALSE),0)</f>
        <v>2</v>
      </c>
      <c r="F20" s="105">
        <f>IFERROR(VLOOKUP($B20,[3]NUM17!$H$3:$O$144,3,FALSE),0)</f>
        <v>0</v>
      </c>
      <c r="G20" s="105">
        <f>IFERROR(VLOOKUP($B20,[3]NUM17!$H$3:$O$144,4,FALSE),0)</f>
        <v>2</v>
      </c>
      <c r="H20" s="105">
        <f>IFERROR(VLOOKUP($B20,[3]NUM17!$H$3:$O$144,5,FALSE),0)</f>
        <v>2</v>
      </c>
      <c r="I20" s="105">
        <f>IFERROR(VLOOKUP($B20,[3]NUM17!$H$3:$O$144,6,FALSE),0)</f>
        <v>1</v>
      </c>
      <c r="J20" s="105">
        <f>IFERROR(VLOOKUP($B20,[3]NUM17!$H$3:$O$144,7,FALSE),0)</f>
        <v>0</v>
      </c>
      <c r="K20" s="87"/>
      <c r="L20" s="87"/>
      <c r="M20" s="87"/>
      <c r="N20" s="87"/>
      <c r="O20" s="87"/>
      <c r="Q20" s="6">
        <f t="shared" si="0"/>
        <v>7</v>
      </c>
      <c r="R20" s="105">
        <f>IFERROR(VLOOKUP($B20,[3]DEN17!$H$3:$O$150,2,FALSE),0)</f>
        <v>2</v>
      </c>
      <c r="S20" s="105">
        <f>IFERROR(VLOOKUP($B20,[3]DEN17!$H$3:$O$150,3,FALSE),0)</f>
        <v>0</v>
      </c>
      <c r="T20" s="105">
        <f>IFERROR(VLOOKUP($B20,[3]DEN17!$H$3:$O$150,4,FALSE),0)</f>
        <v>2</v>
      </c>
      <c r="U20" s="105">
        <f>IFERROR(VLOOKUP($B20,[3]DEN17!$H$3:$O$150,5,FALSE),0)</f>
        <v>2</v>
      </c>
      <c r="V20" s="105">
        <f>IFERROR(VLOOKUP($B20,[3]DEN17!$H$3:$O$150,6,FALSE),0)</f>
        <v>1</v>
      </c>
      <c r="W20" s="105">
        <f>IFERROR(VLOOKUP($B20,[3]DEN17!$H$3:$O$150,7,FALSE),0)</f>
        <v>0</v>
      </c>
      <c r="X20" s="87"/>
      <c r="Y20" s="87"/>
      <c r="Z20" s="87"/>
      <c r="AA20" s="87"/>
      <c r="AB20" s="87"/>
      <c r="AD20" s="6">
        <f t="shared" si="1"/>
        <v>7</v>
      </c>
    </row>
    <row r="21" spans="1:31" ht="15.75" customHeight="1" thickBot="1" x14ac:dyDescent="0.25">
      <c r="A21" s="1" t="s">
        <v>53</v>
      </c>
      <c r="B21" s="184" t="s">
        <v>49</v>
      </c>
      <c r="C21" s="63"/>
      <c r="D21" s="59"/>
      <c r="E21" s="105">
        <f>IFERROR(VLOOKUP($B21,[3]NUM17!$H$3:$O$144,2,FALSE),0)</f>
        <v>0</v>
      </c>
      <c r="F21" s="105">
        <f>IFERROR(VLOOKUP($B21,[3]NUM17!$H$3:$O$144,3,FALSE),0)</f>
        <v>1</v>
      </c>
      <c r="G21" s="105">
        <f>IFERROR(VLOOKUP($B21,[3]NUM17!$H$3:$O$144,4,FALSE),0)</f>
        <v>0</v>
      </c>
      <c r="H21" s="105">
        <f>IFERROR(VLOOKUP($B21,[3]NUM17!$H$3:$O$144,5,FALSE),0)</f>
        <v>1</v>
      </c>
      <c r="I21" s="105">
        <f>IFERROR(VLOOKUP($B21,[3]NUM17!$H$3:$O$144,6,FALSE),0)</f>
        <v>0</v>
      </c>
      <c r="J21" s="105">
        <f>IFERROR(VLOOKUP($B21,[3]NUM17!$H$3:$O$144,7,FALSE),0)</f>
        <v>0</v>
      </c>
      <c r="K21" s="87"/>
      <c r="L21" s="87"/>
      <c r="M21" s="87"/>
      <c r="N21" s="87"/>
      <c r="O21" s="87"/>
      <c r="Q21" s="6">
        <f t="shared" si="0"/>
        <v>2</v>
      </c>
      <c r="R21" s="105">
        <f>IFERROR(VLOOKUP($B21,[3]DEN17!$H$3:$O$150,2,FALSE),0)</f>
        <v>0</v>
      </c>
      <c r="S21" s="105">
        <f>IFERROR(VLOOKUP($B21,[3]DEN17!$H$3:$O$150,3,FALSE),0)</f>
        <v>1</v>
      </c>
      <c r="T21" s="105">
        <f>IFERROR(VLOOKUP($B21,[3]DEN17!$H$3:$O$150,4,FALSE),0)</f>
        <v>0</v>
      </c>
      <c r="U21" s="105">
        <f>IFERROR(VLOOKUP($B21,[3]DEN17!$H$3:$O$150,5,FALSE),0)</f>
        <v>1</v>
      </c>
      <c r="V21" s="105">
        <f>IFERROR(VLOOKUP($B21,[3]DEN17!$H$3:$O$150,6,FALSE),0)</f>
        <v>0</v>
      </c>
      <c r="W21" s="105">
        <f>IFERROR(VLOOKUP($B21,[3]DEN17!$H$3:$O$150,7,FALSE),0)</f>
        <v>0</v>
      </c>
      <c r="X21" s="87"/>
      <c r="Y21" s="87"/>
      <c r="Z21" s="87"/>
      <c r="AA21" s="87"/>
      <c r="AB21" s="87"/>
      <c r="AD21" s="6">
        <f t="shared" si="1"/>
        <v>2</v>
      </c>
    </row>
    <row r="22" spans="1:31" ht="15.75" customHeight="1" thickBot="1" x14ac:dyDescent="0.25">
      <c r="A22" s="1" t="s">
        <v>53</v>
      </c>
      <c r="B22" s="184" t="s">
        <v>50</v>
      </c>
      <c r="C22" s="59"/>
      <c r="D22" s="59"/>
      <c r="E22" s="105">
        <f>IFERROR(VLOOKUP($B22,[3]NUM17!$H$3:$O$144,2,FALSE),0)</f>
        <v>1</v>
      </c>
      <c r="F22" s="105">
        <f>IFERROR(VLOOKUP($B22,[3]NUM17!$H$3:$O$144,3,FALSE),0)</f>
        <v>1</v>
      </c>
      <c r="G22" s="105">
        <f>IFERROR(VLOOKUP($B22,[3]NUM17!$H$3:$O$144,4,FALSE),0)</f>
        <v>5</v>
      </c>
      <c r="H22" s="105">
        <f>IFERROR(VLOOKUP($B22,[3]NUM17!$H$3:$O$144,5,FALSE),0)</f>
        <v>3</v>
      </c>
      <c r="I22" s="105">
        <f>IFERROR(VLOOKUP($B22,[3]NUM17!$H$3:$O$144,6,FALSE),0)</f>
        <v>0</v>
      </c>
      <c r="J22" s="105">
        <f>IFERROR(VLOOKUP($B22,[3]NUM17!$H$3:$O$144,7,FALSE),0)</f>
        <v>3</v>
      </c>
      <c r="K22" s="87"/>
      <c r="L22" s="87"/>
      <c r="M22" s="87"/>
      <c r="N22" s="87"/>
      <c r="O22" s="87"/>
      <c r="Q22" s="6">
        <f t="shared" si="0"/>
        <v>13</v>
      </c>
      <c r="R22" s="105">
        <f>IFERROR(VLOOKUP($B22,[3]DEN17!$H$3:$O$150,2,FALSE),0)</f>
        <v>2</v>
      </c>
      <c r="S22" s="105">
        <f>IFERROR(VLOOKUP($B22,[3]DEN17!$H$3:$O$150,3,FALSE),0)</f>
        <v>1</v>
      </c>
      <c r="T22" s="105">
        <f>IFERROR(VLOOKUP($B22,[3]DEN17!$H$3:$O$150,4,FALSE),0)</f>
        <v>5</v>
      </c>
      <c r="U22" s="105">
        <f>IFERROR(VLOOKUP($B22,[3]DEN17!$H$3:$O$150,5,FALSE),0)</f>
        <v>3</v>
      </c>
      <c r="V22" s="105">
        <f>IFERROR(VLOOKUP($B22,[3]DEN17!$H$3:$O$150,6,FALSE),0)</f>
        <v>0</v>
      </c>
      <c r="W22" s="105">
        <f>IFERROR(VLOOKUP($B22,[3]DEN17!$H$3:$O$150,7,FALSE),0)</f>
        <v>3</v>
      </c>
      <c r="X22" s="87"/>
      <c r="Y22" s="87"/>
      <c r="Z22" s="87"/>
      <c r="AA22" s="87"/>
      <c r="AB22" s="87"/>
      <c r="AD22" s="6">
        <f t="shared" si="1"/>
        <v>14</v>
      </c>
    </row>
    <row r="23" spans="1:31" ht="15.75" customHeight="1" thickBot="1" x14ac:dyDescent="0.25">
      <c r="A23" s="1" t="s">
        <v>53</v>
      </c>
      <c r="B23" s="184" t="s">
        <v>51</v>
      </c>
      <c r="C23" s="59"/>
      <c r="D23" s="59"/>
      <c r="E23" s="105">
        <f>IFERROR(VLOOKUP($B23,[3]NUM17!$H$3:$O$144,2,FALSE),0)</f>
        <v>3</v>
      </c>
      <c r="F23" s="105">
        <f>IFERROR(VLOOKUP($B23,[3]NUM17!$H$3:$O$144,3,FALSE),0)</f>
        <v>1</v>
      </c>
      <c r="G23" s="105">
        <f>IFERROR(VLOOKUP($B23,[3]NUM17!$H$3:$O$144,4,FALSE),0)</f>
        <v>2</v>
      </c>
      <c r="H23" s="105">
        <f>IFERROR(VLOOKUP($B23,[3]NUM17!$H$3:$O$144,5,FALSE),0)</f>
        <v>0</v>
      </c>
      <c r="I23" s="105">
        <f>IFERROR(VLOOKUP($B23,[3]NUM17!$H$3:$O$144,6,FALSE),0)</f>
        <v>2</v>
      </c>
      <c r="J23" s="105">
        <f>IFERROR(VLOOKUP($B23,[3]NUM17!$H$3:$O$144,7,FALSE),0)</f>
        <v>0</v>
      </c>
      <c r="K23" s="87"/>
      <c r="L23" s="87"/>
      <c r="M23" s="87"/>
      <c r="N23" s="87"/>
      <c r="O23" s="87"/>
      <c r="Q23" s="6">
        <f t="shared" si="0"/>
        <v>8</v>
      </c>
      <c r="R23" s="105">
        <f>IFERROR(VLOOKUP($B23,[3]DEN17!$H$3:$O$150,2,FALSE),0)</f>
        <v>4</v>
      </c>
      <c r="S23" s="105">
        <f>IFERROR(VLOOKUP($B23,[3]DEN17!$H$3:$O$150,3,FALSE),0)</f>
        <v>1</v>
      </c>
      <c r="T23" s="105">
        <f>IFERROR(VLOOKUP($B23,[3]DEN17!$H$3:$O$150,4,FALSE),0)</f>
        <v>2</v>
      </c>
      <c r="U23" s="105">
        <f>IFERROR(VLOOKUP($B23,[3]DEN17!$H$3:$O$150,5,FALSE),0)</f>
        <v>0</v>
      </c>
      <c r="V23" s="105">
        <f>IFERROR(VLOOKUP($B23,[3]DEN17!$H$3:$O$150,6,FALSE),0)</f>
        <v>2</v>
      </c>
      <c r="W23" s="105">
        <f>IFERROR(VLOOKUP($B23,[3]DEN17!$H$3:$O$150,7,FALSE),0)</f>
        <v>0</v>
      </c>
      <c r="X23" s="87"/>
      <c r="Y23" s="87"/>
      <c r="Z23" s="87"/>
      <c r="AA23" s="87"/>
      <c r="AB23" s="87"/>
      <c r="AD23" s="6">
        <f t="shared" si="1"/>
        <v>9</v>
      </c>
    </row>
    <row r="24" spans="1:31" ht="15.75" customHeight="1" thickBot="1" x14ac:dyDescent="0.25">
      <c r="A24" s="1" t="s">
        <v>53</v>
      </c>
      <c r="B24" s="184" t="s">
        <v>52</v>
      </c>
      <c r="C24" s="59"/>
      <c r="D24" s="59"/>
      <c r="E24" s="105">
        <f>IFERROR(VLOOKUP($B24,[3]NUM17!$H$3:$O$144,2,FALSE),0)</f>
        <v>4</v>
      </c>
      <c r="F24" s="105">
        <f>IFERROR(VLOOKUP($B24,[3]NUM17!$H$3:$O$144,3,FALSE),0)</f>
        <v>1</v>
      </c>
      <c r="G24" s="105">
        <f>IFERROR(VLOOKUP($B24,[3]NUM17!$H$3:$O$144,4,FALSE),0)</f>
        <v>3</v>
      </c>
      <c r="H24" s="105">
        <f>IFERROR(VLOOKUP($B24,[3]NUM17!$H$3:$O$144,5,FALSE),0)</f>
        <v>4</v>
      </c>
      <c r="I24" s="105">
        <f>IFERROR(VLOOKUP($B24,[3]NUM17!$H$3:$O$144,6,FALSE),0)</f>
        <v>0</v>
      </c>
      <c r="J24" s="105">
        <f>IFERROR(VLOOKUP($B24,[3]NUM17!$H$3:$O$144,7,FALSE),0)</f>
        <v>4</v>
      </c>
      <c r="K24" s="87"/>
      <c r="L24" s="87"/>
      <c r="M24" s="87"/>
      <c r="N24" s="87"/>
      <c r="O24" s="87"/>
      <c r="Q24" s="6">
        <f t="shared" si="0"/>
        <v>16</v>
      </c>
      <c r="R24" s="105">
        <f>IFERROR(VLOOKUP($B24,[3]DEN17!$H$3:$O$150,2,FALSE),0)</f>
        <v>4</v>
      </c>
      <c r="S24" s="105">
        <f>IFERROR(VLOOKUP($B24,[3]DEN17!$H$3:$O$150,3,FALSE),0)</f>
        <v>1</v>
      </c>
      <c r="T24" s="105">
        <f>IFERROR(VLOOKUP($B24,[3]DEN17!$H$3:$O$150,4,FALSE),0)</f>
        <v>3</v>
      </c>
      <c r="U24" s="105">
        <f>IFERROR(VLOOKUP($B24,[3]DEN17!$H$3:$O$150,5,FALSE),0)</f>
        <v>4</v>
      </c>
      <c r="V24" s="105">
        <f>IFERROR(VLOOKUP($B24,[3]DEN17!$H$3:$O$150,6,FALSE),0)</f>
        <v>0</v>
      </c>
      <c r="W24" s="105">
        <f>IFERROR(VLOOKUP($B24,[3]DEN17!$H$3:$O$150,7,FALSE),0)</f>
        <v>4</v>
      </c>
      <c r="X24" s="87"/>
      <c r="Y24" s="87"/>
      <c r="Z24" s="87"/>
      <c r="AA24" s="87"/>
      <c r="AB24" s="87"/>
      <c r="AD24" s="6">
        <f t="shared" si="1"/>
        <v>16</v>
      </c>
    </row>
    <row r="25" spans="1:31" s="61" customFormat="1" ht="15" thickBot="1" x14ac:dyDescent="0.25">
      <c r="A25" s="351" t="s">
        <v>175</v>
      </c>
      <c r="B25" s="352"/>
      <c r="C25" s="276">
        <f>+D25/Metas!U69</f>
        <v>1.0194838644856909</v>
      </c>
      <c r="D25" s="17">
        <f>+Q25/AD25</f>
        <v>0.91771019677996424</v>
      </c>
      <c r="E25" s="72">
        <f>SUM(E12:E24)</f>
        <v>204</v>
      </c>
      <c r="F25" s="72">
        <f t="shared" ref="F25:P25" si="2">SUM(F12:F24)</f>
        <v>123</v>
      </c>
      <c r="G25" s="70">
        <f t="shared" si="2"/>
        <v>231</v>
      </c>
      <c r="H25" s="70">
        <f t="shared" si="2"/>
        <v>154</v>
      </c>
      <c r="I25" s="70">
        <f t="shared" ref="I25:J25" si="3">SUM(I12:I24)</f>
        <v>169</v>
      </c>
      <c r="J25" s="70">
        <f t="shared" si="3"/>
        <v>145</v>
      </c>
      <c r="K25" s="70">
        <f t="shared" si="2"/>
        <v>0</v>
      </c>
      <c r="L25" s="70">
        <f t="shared" si="2"/>
        <v>0</v>
      </c>
      <c r="M25" s="70">
        <f t="shared" si="2"/>
        <v>0</v>
      </c>
      <c r="N25" s="70">
        <f t="shared" si="2"/>
        <v>0</v>
      </c>
      <c r="O25" s="70">
        <f t="shared" si="2"/>
        <v>0</v>
      </c>
      <c r="P25" s="70">
        <f t="shared" si="2"/>
        <v>0</v>
      </c>
      <c r="Q25" s="12">
        <f>SUM(Q12:Q24)</f>
        <v>1026</v>
      </c>
      <c r="R25" s="72">
        <f t="shared" ref="R25:AD25" si="4">SUM(R12:R24)</f>
        <v>231</v>
      </c>
      <c r="S25" s="72">
        <f t="shared" si="4"/>
        <v>141</v>
      </c>
      <c r="T25" s="70">
        <f t="shared" si="4"/>
        <v>248</v>
      </c>
      <c r="U25" s="70">
        <f t="shared" si="4"/>
        <v>164</v>
      </c>
      <c r="V25" s="70">
        <f t="shared" ref="V25:W25" si="5">SUM(V12:V24)</f>
        <v>177</v>
      </c>
      <c r="W25" s="70">
        <f t="shared" si="5"/>
        <v>157</v>
      </c>
      <c r="X25" s="70">
        <f t="shared" si="4"/>
        <v>0</v>
      </c>
      <c r="Y25" s="70">
        <f t="shared" si="4"/>
        <v>0</v>
      </c>
      <c r="Z25" s="70">
        <f t="shared" si="4"/>
        <v>0</v>
      </c>
      <c r="AA25" s="70">
        <f t="shared" si="4"/>
        <v>0</v>
      </c>
      <c r="AB25" s="70">
        <f t="shared" si="4"/>
        <v>0</v>
      </c>
      <c r="AC25" s="70">
        <f t="shared" si="4"/>
        <v>0</v>
      </c>
      <c r="AD25" s="12">
        <f t="shared" si="4"/>
        <v>1118</v>
      </c>
      <c r="AE25" s="65"/>
    </row>
    <row r="26" spans="1:31" ht="15" thickBot="1" x14ac:dyDescent="0.25">
      <c r="A26" s="1" t="s">
        <v>54</v>
      </c>
      <c r="B26" s="184" t="s">
        <v>55</v>
      </c>
      <c r="C26" s="59"/>
      <c r="D26" s="59"/>
      <c r="E26" s="105">
        <f>IFERROR(VLOOKUP($B26,[3]NUM17!$H$3:$O$144,2,FALSE),0)</f>
        <v>29</v>
      </c>
      <c r="F26" s="105">
        <f>IFERROR(VLOOKUP($B26,[3]NUM17!$H$3:$O$144,3,FALSE),0)</f>
        <v>23</v>
      </c>
      <c r="G26" s="105">
        <f>IFERROR(VLOOKUP($B26,[3]NUM17!$H$3:$O$144,4,FALSE),0)</f>
        <v>27</v>
      </c>
      <c r="H26" s="105">
        <f>IFERROR(VLOOKUP($B26,[3]NUM17!$H$3:$O$144,5,FALSE),0)</f>
        <v>9</v>
      </c>
      <c r="I26" s="105">
        <f>IFERROR(VLOOKUP($B26,[3]NUM17!$H$3:$O$144,6,FALSE),0)</f>
        <v>29</v>
      </c>
      <c r="J26" s="105">
        <f>IFERROR(VLOOKUP($B26,[3]NUM17!$H$3:$O$144,7,FALSE),0)</f>
        <v>18</v>
      </c>
      <c r="K26" s="87"/>
      <c r="L26" s="93"/>
      <c r="M26" s="93"/>
      <c r="N26" s="93"/>
      <c r="O26" s="93"/>
      <c r="Q26" s="6">
        <f t="shared" ref="Q26:Q36" si="6">SUM(E26:P26)</f>
        <v>135</v>
      </c>
      <c r="R26" s="105">
        <f>IFERROR(VLOOKUP($B26,[3]DEN17!$H$3:$O$150,2,FALSE),0)</f>
        <v>34</v>
      </c>
      <c r="S26" s="105">
        <f>IFERROR(VLOOKUP($B26,[3]DEN17!$H$3:$O$150,3,FALSE),0)</f>
        <v>32</v>
      </c>
      <c r="T26" s="105">
        <f>IFERROR(VLOOKUP($B26,[3]DEN17!$H$3:$O$150,4,FALSE),0)</f>
        <v>34</v>
      </c>
      <c r="U26" s="105">
        <f>IFERROR(VLOOKUP($B26,[3]DEN17!$H$3:$O$150,5,FALSE),0)</f>
        <v>13</v>
      </c>
      <c r="V26" s="105">
        <f>IFERROR(VLOOKUP($B26,[3]DEN17!$H$3:$O$150,6,FALSE),0)</f>
        <v>36</v>
      </c>
      <c r="W26" s="105">
        <f>IFERROR(VLOOKUP($B26,[3]DEN17!$H$3:$O$150,7,FALSE),0)</f>
        <v>24</v>
      </c>
      <c r="X26" s="87"/>
      <c r="Y26" s="93"/>
      <c r="Z26" s="93"/>
      <c r="AA26" s="93"/>
      <c r="AB26" s="93"/>
      <c r="AD26" s="6">
        <f t="shared" si="1"/>
        <v>173</v>
      </c>
    </row>
    <row r="27" spans="1:31" ht="15" thickBot="1" x14ac:dyDescent="0.25">
      <c r="A27" s="1" t="s">
        <v>54</v>
      </c>
      <c r="B27" s="184" t="s">
        <v>56</v>
      </c>
      <c r="C27" s="59"/>
      <c r="D27" s="59"/>
      <c r="E27" s="105">
        <f>IFERROR(VLOOKUP($B27,[3]NUM17!$H$3:$O$144,2,FALSE),0)</f>
        <v>42</v>
      </c>
      <c r="F27" s="105">
        <f>IFERROR(VLOOKUP($B27,[3]NUM17!$H$3:$O$144,3,FALSE),0)</f>
        <v>22</v>
      </c>
      <c r="G27" s="105">
        <f>IFERROR(VLOOKUP($B27,[3]NUM17!$H$3:$O$144,4,FALSE),0)</f>
        <v>39</v>
      </c>
      <c r="H27" s="105">
        <f>IFERROR(VLOOKUP($B27,[3]NUM17!$H$3:$O$144,5,FALSE),0)</f>
        <v>26</v>
      </c>
      <c r="I27" s="105">
        <f>IFERROR(VLOOKUP($B27,[3]NUM17!$H$3:$O$144,6,FALSE),0)</f>
        <v>30</v>
      </c>
      <c r="J27" s="105">
        <f>IFERROR(VLOOKUP($B27,[3]NUM17!$H$3:$O$144,7,FALSE),0)</f>
        <v>37</v>
      </c>
      <c r="K27" s="87"/>
      <c r="L27" s="93"/>
      <c r="M27" s="93"/>
      <c r="N27" s="93"/>
      <c r="O27" s="93"/>
      <c r="Q27" s="6">
        <f t="shared" si="6"/>
        <v>196</v>
      </c>
      <c r="R27" s="105">
        <f>IFERROR(VLOOKUP($B27,[3]DEN17!$H$3:$O$150,2,FALSE),0)</f>
        <v>53</v>
      </c>
      <c r="S27" s="105">
        <f>IFERROR(VLOOKUP($B27,[3]DEN17!$H$3:$O$150,3,FALSE),0)</f>
        <v>32</v>
      </c>
      <c r="T27" s="105">
        <f>IFERROR(VLOOKUP($B27,[3]DEN17!$H$3:$O$150,4,FALSE),0)</f>
        <v>48</v>
      </c>
      <c r="U27" s="105">
        <f>IFERROR(VLOOKUP($B27,[3]DEN17!$H$3:$O$150,5,FALSE),0)</f>
        <v>33</v>
      </c>
      <c r="V27" s="105">
        <f>IFERROR(VLOOKUP($B27,[3]DEN17!$H$3:$O$150,6,FALSE),0)</f>
        <v>30</v>
      </c>
      <c r="W27" s="105">
        <f>IFERROR(VLOOKUP($B27,[3]DEN17!$H$3:$O$150,7,FALSE),0)</f>
        <v>38</v>
      </c>
      <c r="X27" s="87"/>
      <c r="Y27" s="93"/>
      <c r="Z27" s="93"/>
      <c r="AA27" s="93"/>
      <c r="AB27" s="93"/>
      <c r="AD27" s="6">
        <f t="shared" si="1"/>
        <v>234</v>
      </c>
    </row>
    <row r="28" spans="1:31" ht="15" thickBot="1" x14ac:dyDescent="0.25">
      <c r="A28" s="1" t="s">
        <v>54</v>
      </c>
      <c r="B28" s="184" t="s">
        <v>57</v>
      </c>
      <c r="C28" s="59"/>
      <c r="D28" s="59"/>
      <c r="E28" s="105">
        <f>IFERROR(VLOOKUP($B28,[3]NUM17!$H$3:$O$144,2,FALSE),0)</f>
        <v>59</v>
      </c>
      <c r="F28" s="105">
        <f>IFERROR(VLOOKUP($B28,[3]NUM17!$H$3:$O$144,3,FALSE),0)</f>
        <v>44</v>
      </c>
      <c r="G28" s="105">
        <f>IFERROR(VLOOKUP($B28,[3]NUM17!$H$3:$O$144,4,FALSE),0)</f>
        <v>64</v>
      </c>
      <c r="H28" s="105">
        <f>IFERROR(VLOOKUP($B28,[3]NUM17!$H$3:$O$144,5,FALSE),0)</f>
        <v>32</v>
      </c>
      <c r="I28" s="105">
        <f>IFERROR(VLOOKUP($B28,[3]NUM17!$H$3:$O$144,6,FALSE),0)</f>
        <v>63</v>
      </c>
      <c r="J28" s="105">
        <f>IFERROR(VLOOKUP($B28,[3]NUM17!$H$3:$O$144,7,FALSE),0)</f>
        <v>41</v>
      </c>
      <c r="K28" s="87"/>
      <c r="L28" s="93"/>
      <c r="M28" s="93"/>
      <c r="N28" s="93"/>
      <c r="O28" s="93"/>
      <c r="Q28" s="6">
        <f t="shared" si="6"/>
        <v>303</v>
      </c>
      <c r="R28" s="105">
        <f>IFERROR(VLOOKUP($B28,[3]DEN17!$H$3:$O$150,2,FALSE),0)</f>
        <v>74</v>
      </c>
      <c r="S28" s="105">
        <f>IFERROR(VLOOKUP($B28,[3]DEN17!$H$3:$O$150,3,FALSE),0)</f>
        <v>57</v>
      </c>
      <c r="T28" s="105">
        <f>IFERROR(VLOOKUP($B28,[3]DEN17!$H$3:$O$150,4,FALSE),0)</f>
        <v>75</v>
      </c>
      <c r="U28" s="105">
        <f>IFERROR(VLOOKUP($B28,[3]DEN17!$H$3:$O$150,5,FALSE),0)</f>
        <v>38</v>
      </c>
      <c r="V28" s="105">
        <f>IFERROR(VLOOKUP($B28,[3]DEN17!$H$3:$O$150,6,FALSE),0)</f>
        <v>75</v>
      </c>
      <c r="W28" s="105">
        <f>IFERROR(VLOOKUP($B28,[3]DEN17!$H$3:$O$150,7,FALSE),0)</f>
        <v>47</v>
      </c>
      <c r="X28" s="87"/>
      <c r="Y28" s="93"/>
      <c r="Z28" s="93"/>
      <c r="AA28" s="93"/>
      <c r="AB28" s="93"/>
      <c r="AD28" s="6">
        <f t="shared" si="1"/>
        <v>366</v>
      </c>
    </row>
    <row r="29" spans="1:31" ht="15" thickBot="1" x14ac:dyDescent="0.25">
      <c r="A29" s="1" t="s">
        <v>54</v>
      </c>
      <c r="B29" s="184" t="s">
        <v>58</v>
      </c>
      <c r="C29" s="59"/>
      <c r="D29" s="59"/>
      <c r="E29" s="105">
        <f>IFERROR(VLOOKUP($B29,[3]NUM17!$H$3:$O$144,2,FALSE),0)</f>
        <v>8</v>
      </c>
      <c r="F29" s="105">
        <f>IFERROR(VLOOKUP($B29,[3]NUM17!$H$3:$O$144,3,FALSE),0)</f>
        <v>5</v>
      </c>
      <c r="G29" s="105">
        <f>IFERROR(VLOOKUP($B29,[3]NUM17!$H$3:$O$144,4,FALSE),0)</f>
        <v>5</v>
      </c>
      <c r="H29" s="105">
        <f>IFERROR(VLOOKUP($B29,[3]NUM17!$H$3:$O$144,5,FALSE),0)</f>
        <v>6</v>
      </c>
      <c r="I29" s="105">
        <f>IFERROR(VLOOKUP($B29,[3]NUM17!$H$3:$O$144,6,FALSE),0)</f>
        <v>9</v>
      </c>
      <c r="J29" s="105">
        <f>IFERROR(VLOOKUP($B29,[3]NUM17!$H$3:$O$144,7,FALSE),0)</f>
        <v>8</v>
      </c>
      <c r="K29" s="87"/>
      <c r="L29" s="93"/>
      <c r="M29" s="93"/>
      <c r="N29" s="93"/>
      <c r="O29" s="93"/>
      <c r="Q29" s="6">
        <f t="shared" si="6"/>
        <v>41</v>
      </c>
      <c r="R29" s="105">
        <f>IFERROR(VLOOKUP($B29,[3]DEN17!$H$3:$O$150,2,FALSE),0)</f>
        <v>8</v>
      </c>
      <c r="S29" s="105">
        <f>IFERROR(VLOOKUP($B29,[3]DEN17!$H$3:$O$150,3,FALSE),0)</f>
        <v>7</v>
      </c>
      <c r="T29" s="105">
        <f>IFERROR(VLOOKUP($B29,[3]DEN17!$H$3:$O$150,4,FALSE),0)</f>
        <v>7</v>
      </c>
      <c r="U29" s="105">
        <f>IFERROR(VLOOKUP($B29,[3]DEN17!$H$3:$O$150,5,FALSE),0)</f>
        <v>6</v>
      </c>
      <c r="V29" s="105">
        <f>IFERROR(VLOOKUP($B29,[3]DEN17!$H$3:$O$150,6,FALSE),0)</f>
        <v>10</v>
      </c>
      <c r="W29" s="105">
        <f>IFERROR(VLOOKUP($B29,[3]DEN17!$H$3:$O$150,7,FALSE),0)</f>
        <v>8</v>
      </c>
      <c r="X29" s="87"/>
      <c r="Y29" s="93"/>
      <c r="Z29" s="93"/>
      <c r="AA29" s="93"/>
      <c r="AB29" s="93"/>
      <c r="AD29" s="6">
        <f t="shared" si="1"/>
        <v>46</v>
      </c>
    </row>
    <row r="30" spans="1:31" ht="15" thickBot="1" x14ac:dyDescent="0.25">
      <c r="A30" s="1" t="s">
        <v>54</v>
      </c>
      <c r="B30" s="184" t="s">
        <v>59</v>
      </c>
      <c r="C30" s="59"/>
      <c r="D30" s="59"/>
      <c r="E30" s="105">
        <f>IFERROR(VLOOKUP($B30,[3]NUM17!$H$3:$O$144,2,FALSE),0)</f>
        <v>45</v>
      </c>
      <c r="F30" s="105">
        <f>IFERROR(VLOOKUP($B30,[3]NUM17!$H$3:$O$144,3,FALSE),0)</f>
        <v>29</v>
      </c>
      <c r="G30" s="105">
        <f>IFERROR(VLOOKUP($B30,[3]NUM17!$H$3:$O$144,4,FALSE),0)</f>
        <v>61</v>
      </c>
      <c r="H30" s="105">
        <f>IFERROR(VLOOKUP($B30,[3]NUM17!$H$3:$O$144,5,FALSE),0)</f>
        <v>39</v>
      </c>
      <c r="I30" s="105">
        <f>IFERROR(VLOOKUP($B30,[3]NUM17!$H$3:$O$144,6,FALSE),0)</f>
        <v>48</v>
      </c>
      <c r="J30" s="105">
        <f>IFERROR(VLOOKUP($B30,[3]NUM17!$H$3:$O$144,7,FALSE),0)</f>
        <v>57</v>
      </c>
      <c r="K30" s="87"/>
      <c r="L30" s="93"/>
      <c r="M30" s="93"/>
      <c r="N30" s="93"/>
      <c r="O30" s="93"/>
      <c r="Q30" s="6">
        <f t="shared" si="6"/>
        <v>279</v>
      </c>
      <c r="R30" s="105">
        <f>IFERROR(VLOOKUP($B30,[3]DEN17!$H$3:$O$150,2,FALSE),0)</f>
        <v>49</v>
      </c>
      <c r="S30" s="105">
        <f>IFERROR(VLOOKUP($B30,[3]DEN17!$H$3:$O$150,3,FALSE),0)</f>
        <v>36</v>
      </c>
      <c r="T30" s="105">
        <f>IFERROR(VLOOKUP($B30,[3]DEN17!$H$3:$O$150,4,FALSE),0)</f>
        <v>73</v>
      </c>
      <c r="U30" s="105">
        <f>IFERROR(VLOOKUP($B30,[3]DEN17!$H$3:$O$150,5,FALSE),0)</f>
        <v>43</v>
      </c>
      <c r="V30" s="105">
        <f>IFERROR(VLOOKUP($B30,[3]DEN17!$H$3:$O$150,6,FALSE),0)</f>
        <v>55</v>
      </c>
      <c r="W30" s="105">
        <f>IFERROR(VLOOKUP($B30,[3]DEN17!$H$3:$O$150,7,FALSE),0)</f>
        <v>63</v>
      </c>
      <c r="X30" s="87"/>
      <c r="Y30" s="93"/>
      <c r="Z30" s="93"/>
      <c r="AA30" s="93"/>
      <c r="AB30" s="93"/>
      <c r="AD30" s="6">
        <f t="shared" si="1"/>
        <v>319</v>
      </c>
    </row>
    <row r="31" spans="1:31" ht="15" thickBot="1" x14ac:dyDescent="0.25">
      <c r="A31" s="1" t="s">
        <v>54</v>
      </c>
      <c r="B31" s="184" t="s">
        <v>60</v>
      </c>
      <c r="C31" s="59"/>
      <c r="D31" s="59"/>
      <c r="E31" s="105">
        <f>IFERROR(VLOOKUP($B31,[3]NUM17!$H$3:$O$144,2,FALSE),0)</f>
        <v>0</v>
      </c>
      <c r="F31" s="105">
        <f>IFERROR(VLOOKUP($B31,[3]NUM17!$H$3:$O$144,3,FALSE),0)</f>
        <v>0</v>
      </c>
      <c r="G31" s="105">
        <f>IFERROR(VLOOKUP($B31,[3]NUM17!$H$3:$O$144,4,FALSE),0)</f>
        <v>0</v>
      </c>
      <c r="H31" s="105">
        <f>IFERROR(VLOOKUP($B31,[3]NUM17!$H$3:$O$144,5,FALSE),0)</f>
        <v>0</v>
      </c>
      <c r="I31" s="105">
        <f>IFERROR(VLOOKUP($B31,[3]NUM17!$H$3:$O$144,6,FALSE),0)</f>
        <v>0</v>
      </c>
      <c r="J31" s="105">
        <f>IFERROR(VLOOKUP($B31,[3]NUM17!$H$3:$O$144,7,FALSE),0)</f>
        <v>0</v>
      </c>
      <c r="K31" s="87"/>
      <c r="L31" s="93"/>
      <c r="M31" s="93"/>
      <c r="N31" s="93"/>
      <c r="O31" s="93"/>
      <c r="Q31" s="6">
        <f t="shared" si="6"/>
        <v>0</v>
      </c>
      <c r="R31" s="105">
        <f>IFERROR(VLOOKUP($B31,[3]DEN17!$H$3:$O$150,2,FALSE),0)</f>
        <v>0</v>
      </c>
      <c r="S31" s="105">
        <f>IFERROR(VLOOKUP($B31,[3]DEN17!$H$3:$O$150,3,FALSE),0)</f>
        <v>0</v>
      </c>
      <c r="T31" s="105">
        <f>IFERROR(VLOOKUP($B31,[3]DEN17!$H$3:$O$150,4,FALSE),0)</f>
        <v>0</v>
      </c>
      <c r="U31" s="105">
        <f>IFERROR(VLOOKUP($B31,[3]DEN17!$H$3:$O$150,5,FALSE),0)</f>
        <v>0</v>
      </c>
      <c r="V31" s="105">
        <f>IFERROR(VLOOKUP($B31,[3]DEN17!$H$3:$O$150,6,FALSE),0)</f>
        <v>0</v>
      </c>
      <c r="W31" s="105">
        <f>IFERROR(VLOOKUP($B31,[3]DEN17!$H$3:$O$150,7,FALSE),0)</f>
        <v>0</v>
      </c>
      <c r="X31" s="87"/>
      <c r="Y31" s="93"/>
      <c r="Z31" s="93"/>
      <c r="AA31" s="93"/>
      <c r="AB31" s="93"/>
      <c r="AD31" s="6">
        <f t="shared" si="1"/>
        <v>0</v>
      </c>
    </row>
    <row r="32" spans="1:31" ht="15" thickBot="1" x14ac:dyDescent="0.25">
      <c r="A32" s="1" t="s">
        <v>54</v>
      </c>
      <c r="B32" s="184" t="s">
        <v>61</v>
      </c>
      <c r="C32" s="59"/>
      <c r="D32" s="59"/>
      <c r="E32" s="105">
        <f>IFERROR(VLOOKUP($B32,[3]NUM17!$H$3:$O$144,2,FALSE),0)</f>
        <v>2</v>
      </c>
      <c r="F32" s="105">
        <f>IFERROR(VLOOKUP($B32,[3]NUM17!$H$3:$O$144,3,FALSE),0)</f>
        <v>0</v>
      </c>
      <c r="G32" s="105">
        <f>IFERROR(VLOOKUP($B32,[3]NUM17!$H$3:$O$144,4,FALSE),0)</f>
        <v>2</v>
      </c>
      <c r="H32" s="105">
        <f>IFERROR(VLOOKUP($B32,[3]NUM17!$H$3:$O$144,5,FALSE),0)</f>
        <v>0</v>
      </c>
      <c r="I32" s="105">
        <f>IFERROR(VLOOKUP($B32,[3]NUM17!$H$3:$O$144,6,FALSE),0)</f>
        <v>0</v>
      </c>
      <c r="J32" s="105">
        <f>IFERROR(VLOOKUP($B32,[3]NUM17!$H$3:$O$144,7,FALSE),0)</f>
        <v>1</v>
      </c>
      <c r="K32" s="87"/>
      <c r="L32" s="93"/>
      <c r="M32" s="93"/>
      <c r="N32" s="93"/>
      <c r="O32" s="93"/>
      <c r="Q32" s="6">
        <f t="shared" si="6"/>
        <v>5</v>
      </c>
      <c r="R32" s="105">
        <f>IFERROR(VLOOKUP($B32,[3]DEN17!$H$3:$O$150,2,FALSE),0)</f>
        <v>2</v>
      </c>
      <c r="S32" s="105">
        <f>IFERROR(VLOOKUP($B32,[3]DEN17!$H$3:$O$150,3,FALSE),0)</f>
        <v>1</v>
      </c>
      <c r="T32" s="105">
        <f>IFERROR(VLOOKUP($B32,[3]DEN17!$H$3:$O$150,4,FALSE),0)</f>
        <v>3</v>
      </c>
      <c r="U32" s="105">
        <f>IFERROR(VLOOKUP($B32,[3]DEN17!$H$3:$O$150,5,FALSE),0)</f>
        <v>0</v>
      </c>
      <c r="V32" s="105">
        <f>IFERROR(VLOOKUP($B32,[3]DEN17!$H$3:$O$150,6,FALSE),0)</f>
        <v>2</v>
      </c>
      <c r="W32" s="105">
        <f>IFERROR(VLOOKUP($B32,[3]DEN17!$H$3:$O$150,7,FALSE),0)</f>
        <v>1</v>
      </c>
      <c r="X32" s="87"/>
      <c r="Y32" s="93"/>
      <c r="Z32" s="93"/>
      <c r="AA32" s="93"/>
      <c r="AB32" s="93"/>
      <c r="AD32" s="6">
        <f t="shared" si="1"/>
        <v>9</v>
      </c>
    </row>
    <row r="33" spans="1:31" ht="15" thickBot="1" x14ac:dyDescent="0.25">
      <c r="A33" s="1" t="s">
        <v>54</v>
      </c>
      <c r="B33" s="184" t="s">
        <v>62</v>
      </c>
      <c r="C33" s="59"/>
      <c r="D33" s="59"/>
      <c r="E33" s="105">
        <f>IFERROR(VLOOKUP($B33,[3]NUM17!$H$3:$O$144,2,FALSE),0)</f>
        <v>7</v>
      </c>
      <c r="F33" s="105">
        <f>IFERROR(VLOOKUP($B33,[3]NUM17!$H$3:$O$144,3,FALSE),0)</f>
        <v>6</v>
      </c>
      <c r="G33" s="105">
        <f>IFERROR(VLOOKUP($B33,[3]NUM17!$H$3:$O$144,4,FALSE),0)</f>
        <v>4</v>
      </c>
      <c r="H33" s="105">
        <f>IFERROR(VLOOKUP($B33,[3]NUM17!$H$3:$O$144,5,FALSE),0)</f>
        <v>2</v>
      </c>
      <c r="I33" s="105">
        <f>IFERROR(VLOOKUP($B33,[3]NUM17!$H$3:$O$144,6,FALSE),0)</f>
        <v>9</v>
      </c>
      <c r="J33" s="105">
        <f>IFERROR(VLOOKUP($B33,[3]NUM17!$H$3:$O$144,7,FALSE),0)</f>
        <v>6</v>
      </c>
      <c r="K33" s="87"/>
      <c r="L33" s="93"/>
      <c r="M33" s="93"/>
      <c r="N33" s="93"/>
      <c r="O33" s="93"/>
      <c r="Q33" s="6">
        <f t="shared" si="6"/>
        <v>34</v>
      </c>
      <c r="R33" s="105">
        <f>IFERROR(VLOOKUP($B33,[3]DEN17!$H$3:$O$150,2,FALSE),0)</f>
        <v>9</v>
      </c>
      <c r="S33" s="105">
        <f>IFERROR(VLOOKUP($B33,[3]DEN17!$H$3:$O$150,3,FALSE),0)</f>
        <v>7</v>
      </c>
      <c r="T33" s="105">
        <f>IFERROR(VLOOKUP($B33,[3]DEN17!$H$3:$O$150,4,FALSE),0)</f>
        <v>6</v>
      </c>
      <c r="U33" s="105">
        <f>IFERROR(VLOOKUP($B33,[3]DEN17!$H$3:$O$150,5,FALSE),0)</f>
        <v>3</v>
      </c>
      <c r="V33" s="105">
        <f>IFERROR(VLOOKUP($B33,[3]DEN17!$H$3:$O$150,6,FALSE),0)</f>
        <v>10</v>
      </c>
      <c r="W33" s="105">
        <f>IFERROR(VLOOKUP($B33,[3]DEN17!$H$3:$O$150,7,FALSE),0)</f>
        <v>9</v>
      </c>
      <c r="X33" s="87"/>
      <c r="Y33" s="93"/>
      <c r="Z33" s="93"/>
      <c r="AA33" s="93"/>
      <c r="AB33" s="93"/>
      <c r="AD33" s="6">
        <f t="shared" si="1"/>
        <v>44</v>
      </c>
    </row>
    <row r="34" spans="1:31" ht="15" thickBot="1" x14ac:dyDescent="0.25">
      <c r="A34" s="1" t="s">
        <v>54</v>
      </c>
      <c r="B34" s="184" t="s">
        <v>63</v>
      </c>
      <c r="C34" s="59"/>
      <c r="D34" s="59"/>
      <c r="E34" s="105">
        <f>IFERROR(VLOOKUP($B34,[3]NUM17!$H$3:$O$144,2,FALSE),0)</f>
        <v>1</v>
      </c>
      <c r="F34" s="105">
        <f>IFERROR(VLOOKUP($B34,[3]NUM17!$H$3:$O$144,3,FALSE),0)</f>
        <v>0</v>
      </c>
      <c r="G34" s="105">
        <f>IFERROR(VLOOKUP($B34,[3]NUM17!$H$3:$O$144,4,FALSE),0)</f>
        <v>1</v>
      </c>
      <c r="H34" s="105">
        <f>IFERROR(VLOOKUP($B34,[3]NUM17!$H$3:$O$144,5,FALSE),0)</f>
        <v>0</v>
      </c>
      <c r="I34" s="105">
        <f>IFERROR(VLOOKUP($B34,[3]NUM17!$H$3:$O$144,6,FALSE),0)</f>
        <v>0</v>
      </c>
      <c r="J34" s="105">
        <f>IFERROR(VLOOKUP($B34,[3]NUM17!$H$3:$O$144,7,FALSE),0)</f>
        <v>0</v>
      </c>
      <c r="K34" s="87"/>
      <c r="L34" s="93"/>
      <c r="M34" s="93"/>
      <c r="N34" s="93"/>
      <c r="O34" s="93"/>
      <c r="Q34" s="6">
        <f t="shared" si="6"/>
        <v>2</v>
      </c>
      <c r="R34" s="105">
        <f>IFERROR(VLOOKUP($B34,[3]DEN17!$H$3:$O$150,2,FALSE),0)</f>
        <v>1</v>
      </c>
      <c r="S34" s="105">
        <f>IFERROR(VLOOKUP($B34,[3]DEN17!$H$3:$O$150,3,FALSE),0)</f>
        <v>0</v>
      </c>
      <c r="T34" s="105">
        <f>IFERROR(VLOOKUP($B34,[3]DEN17!$H$3:$O$150,4,FALSE),0)</f>
        <v>1</v>
      </c>
      <c r="U34" s="105">
        <f>IFERROR(VLOOKUP($B34,[3]DEN17!$H$3:$O$150,5,FALSE),0)</f>
        <v>0</v>
      </c>
      <c r="V34" s="105">
        <f>IFERROR(VLOOKUP($B34,[3]DEN17!$H$3:$O$150,6,FALSE),0)</f>
        <v>0</v>
      </c>
      <c r="W34" s="105">
        <f>IFERROR(VLOOKUP($B34,[3]DEN17!$H$3:$O$150,7,FALSE),0)</f>
        <v>0</v>
      </c>
      <c r="X34" s="87"/>
      <c r="Y34" s="93"/>
      <c r="Z34" s="93"/>
      <c r="AA34" s="93"/>
      <c r="AB34" s="93"/>
      <c r="AD34" s="6">
        <f t="shared" si="1"/>
        <v>2</v>
      </c>
    </row>
    <row r="35" spans="1:31" ht="15" thickBot="1" x14ac:dyDescent="0.25">
      <c r="A35" s="1" t="s">
        <v>54</v>
      </c>
      <c r="B35" s="184" t="s">
        <v>64</v>
      </c>
      <c r="C35" s="59"/>
      <c r="D35" s="59"/>
      <c r="E35" s="105">
        <f>IFERROR(VLOOKUP($B35,[3]NUM17!$H$3:$O$144,2,FALSE),0)</f>
        <v>6</v>
      </c>
      <c r="F35" s="105">
        <f>IFERROR(VLOOKUP($B35,[3]NUM17!$H$3:$O$144,3,FALSE),0)</f>
        <v>5</v>
      </c>
      <c r="G35" s="105">
        <f>IFERROR(VLOOKUP($B35,[3]NUM17!$H$3:$O$144,4,FALSE),0)</f>
        <v>3</v>
      </c>
      <c r="H35" s="105">
        <f>IFERROR(VLOOKUP($B35,[3]NUM17!$H$3:$O$144,5,FALSE),0)</f>
        <v>2</v>
      </c>
      <c r="I35" s="105">
        <f>IFERROR(VLOOKUP($B35,[3]NUM17!$H$3:$O$144,6,FALSE),0)</f>
        <v>6</v>
      </c>
      <c r="J35" s="105">
        <f>IFERROR(VLOOKUP($B35,[3]NUM17!$H$3:$O$144,7,FALSE),0)</f>
        <v>4</v>
      </c>
      <c r="K35" s="87"/>
      <c r="L35" s="93"/>
      <c r="M35" s="93"/>
      <c r="N35" s="93"/>
      <c r="O35" s="93"/>
      <c r="Q35" s="6">
        <f t="shared" si="6"/>
        <v>26</v>
      </c>
      <c r="R35" s="105">
        <f>IFERROR(VLOOKUP($B35,[3]DEN17!$H$3:$O$150,2,FALSE),0)</f>
        <v>6</v>
      </c>
      <c r="S35" s="105">
        <f>IFERROR(VLOOKUP($B35,[3]DEN17!$H$3:$O$150,3,FALSE),0)</f>
        <v>8</v>
      </c>
      <c r="T35" s="105">
        <f>IFERROR(VLOOKUP($B35,[3]DEN17!$H$3:$O$150,4,FALSE),0)</f>
        <v>4</v>
      </c>
      <c r="U35" s="105">
        <f>IFERROR(VLOOKUP($B35,[3]DEN17!$H$3:$O$150,5,FALSE),0)</f>
        <v>2</v>
      </c>
      <c r="V35" s="105">
        <f>IFERROR(VLOOKUP($B35,[3]DEN17!$H$3:$O$150,6,FALSE),0)</f>
        <v>6</v>
      </c>
      <c r="W35" s="105">
        <f>IFERROR(VLOOKUP($B35,[3]DEN17!$H$3:$O$150,7,FALSE),0)</f>
        <v>4</v>
      </c>
      <c r="X35" s="87"/>
      <c r="Y35" s="93"/>
      <c r="Z35" s="93"/>
      <c r="AA35" s="93"/>
      <c r="AB35" s="93"/>
      <c r="AD35" s="6">
        <f t="shared" si="1"/>
        <v>30</v>
      </c>
    </row>
    <row r="36" spans="1:31" ht="15" thickBot="1" x14ac:dyDescent="0.25">
      <c r="A36" s="1" t="s">
        <v>54</v>
      </c>
      <c r="B36" s="184" t="s">
        <v>346</v>
      </c>
      <c r="C36" s="59"/>
      <c r="D36" s="59"/>
      <c r="E36" s="105">
        <f>IFERROR(VLOOKUP($B36,[3]NUM17!$H$3:$O$144,2,FALSE),0)</f>
        <v>2</v>
      </c>
      <c r="F36" s="105">
        <f>IFERROR(VLOOKUP($B36,[3]NUM17!$H$3:$O$144,3,FALSE),0)</f>
        <v>7</v>
      </c>
      <c r="G36" s="105">
        <f>IFERROR(VLOOKUP($B36,[3]NUM17!$H$3:$O$144,4,FALSE),0)</f>
        <v>9</v>
      </c>
      <c r="H36" s="105">
        <f>IFERROR(VLOOKUP($B36,[3]NUM17!$H$3:$O$144,5,FALSE),0)</f>
        <v>6</v>
      </c>
      <c r="I36" s="105">
        <f>IFERROR(VLOOKUP($B36,[3]NUM17!$H$3:$O$144,6,FALSE),0)</f>
        <v>5</v>
      </c>
      <c r="J36" s="105">
        <f>IFERROR(VLOOKUP($B36,[3]NUM17!$H$3:$O$144,7,FALSE),0)</f>
        <v>3</v>
      </c>
      <c r="K36" s="87"/>
      <c r="L36" s="93"/>
      <c r="M36" s="93"/>
      <c r="N36" s="93"/>
      <c r="O36" s="93"/>
      <c r="Q36" s="6">
        <f t="shared" si="6"/>
        <v>32</v>
      </c>
      <c r="R36" s="105">
        <f>IFERROR(VLOOKUP($B36,[3]DEN17!$H$3:$O$150,2,FALSE),0)</f>
        <v>2</v>
      </c>
      <c r="S36" s="105">
        <f>IFERROR(VLOOKUP($B36,[3]DEN17!$H$3:$O$150,3,FALSE),0)</f>
        <v>8</v>
      </c>
      <c r="T36" s="105">
        <f>IFERROR(VLOOKUP($B36,[3]DEN17!$H$3:$O$150,4,FALSE),0)</f>
        <v>10</v>
      </c>
      <c r="U36" s="105">
        <f>IFERROR(VLOOKUP($B36,[3]DEN17!$H$3:$O$150,5,FALSE),0)</f>
        <v>6</v>
      </c>
      <c r="V36" s="105">
        <f>IFERROR(VLOOKUP($B36,[3]DEN17!$H$3:$O$150,6,FALSE),0)</f>
        <v>6</v>
      </c>
      <c r="W36" s="105">
        <f>IFERROR(VLOOKUP($B36,[3]DEN17!$H$3:$O$150,7,FALSE),0)</f>
        <v>3</v>
      </c>
      <c r="X36" s="87"/>
      <c r="Y36" s="93"/>
      <c r="Z36" s="93"/>
      <c r="AA36" s="93"/>
      <c r="AB36" s="93"/>
      <c r="AD36" s="6">
        <f t="shared" si="1"/>
        <v>35</v>
      </c>
    </row>
    <row r="37" spans="1:31" s="61" customFormat="1" ht="15" thickBot="1" x14ac:dyDescent="0.25">
      <c r="A37" s="351" t="s">
        <v>176</v>
      </c>
      <c r="B37" s="352"/>
      <c r="C37" s="276">
        <f>+D37/Metas!U67</f>
        <v>0.98221568298294648</v>
      </c>
      <c r="D37" s="17">
        <f>+Q37/AD37</f>
        <v>0.83704292527821944</v>
      </c>
      <c r="E37" s="12">
        <f>SUM(E26:E36)</f>
        <v>201</v>
      </c>
      <c r="F37" s="12">
        <f t="shared" ref="F37:P37" si="7">SUM(F26:F36)</f>
        <v>141</v>
      </c>
      <c r="G37" s="12">
        <f t="shared" si="7"/>
        <v>215</v>
      </c>
      <c r="H37" s="12">
        <f t="shared" si="7"/>
        <v>122</v>
      </c>
      <c r="I37" s="12">
        <f t="shared" ref="I37:J37" si="8">SUM(I26:I36)</f>
        <v>199</v>
      </c>
      <c r="J37" s="12">
        <f t="shared" si="8"/>
        <v>175</v>
      </c>
      <c r="K37" s="12">
        <f t="shared" si="7"/>
        <v>0</v>
      </c>
      <c r="L37" s="12">
        <f t="shared" si="7"/>
        <v>0</v>
      </c>
      <c r="M37" s="12">
        <f t="shared" si="7"/>
        <v>0</v>
      </c>
      <c r="N37" s="12">
        <f t="shared" si="7"/>
        <v>0</v>
      </c>
      <c r="O37" s="12">
        <f t="shared" si="7"/>
        <v>0</v>
      </c>
      <c r="P37" s="12">
        <f t="shared" si="7"/>
        <v>0</v>
      </c>
      <c r="Q37" s="12">
        <f>SUM(Q26:Q36)</f>
        <v>1053</v>
      </c>
      <c r="R37" s="12">
        <f>SUM(R26:R36)</f>
        <v>238</v>
      </c>
      <c r="S37" s="12">
        <f t="shared" ref="S37:AC37" si="9">SUM(S26:S36)</f>
        <v>188</v>
      </c>
      <c r="T37" s="12">
        <f t="shared" si="9"/>
        <v>261</v>
      </c>
      <c r="U37" s="12">
        <f t="shared" si="9"/>
        <v>144</v>
      </c>
      <c r="V37" s="12">
        <f t="shared" ref="V37:W37" si="10">SUM(V26:V36)</f>
        <v>230</v>
      </c>
      <c r="W37" s="12">
        <f t="shared" si="10"/>
        <v>197</v>
      </c>
      <c r="X37" s="12">
        <f t="shared" si="9"/>
        <v>0</v>
      </c>
      <c r="Y37" s="12">
        <f t="shared" si="9"/>
        <v>0</v>
      </c>
      <c r="Z37" s="12">
        <f t="shared" si="9"/>
        <v>0</v>
      </c>
      <c r="AA37" s="12">
        <f t="shared" si="9"/>
        <v>0</v>
      </c>
      <c r="AB37" s="12">
        <f t="shared" si="9"/>
        <v>0</v>
      </c>
      <c r="AC37" s="12">
        <f t="shared" si="9"/>
        <v>0</v>
      </c>
      <c r="AD37" s="12">
        <f>SUM(AD26:AD36)</f>
        <v>1258</v>
      </c>
      <c r="AE37" s="65"/>
    </row>
    <row r="38" spans="1:31" ht="15" thickBot="1" x14ac:dyDescent="0.25">
      <c r="A38" s="94" t="s">
        <v>75</v>
      </c>
      <c r="B38" s="184" t="s">
        <v>65</v>
      </c>
      <c r="C38" s="59"/>
      <c r="D38" s="59"/>
      <c r="E38" s="105">
        <f>IFERROR(VLOOKUP($B38,[3]NUM17!$H$3:$O$144,2,FALSE),0)</f>
        <v>1</v>
      </c>
      <c r="F38" s="105">
        <f>IFERROR(VLOOKUP($B38,[3]NUM17!$H$3:$O$144,3,FALSE),0)</f>
        <v>2</v>
      </c>
      <c r="G38" s="105">
        <f>IFERROR(VLOOKUP($B38,[3]NUM17!$H$3:$O$144,4,FALSE),0)</f>
        <v>0</v>
      </c>
      <c r="H38" s="105">
        <f>IFERROR(VLOOKUP($B38,[3]NUM17!$H$3:$O$144,5,FALSE),0)</f>
        <v>1</v>
      </c>
      <c r="I38" s="105">
        <f>IFERROR(VLOOKUP($B38,[3]NUM17!$H$3:$O$144,6,FALSE),0)</f>
        <v>3</v>
      </c>
      <c r="J38" s="105">
        <f>IFERROR(VLOOKUP($B38,[3]NUM17!$H$3:$O$144,7,FALSE),0)</f>
        <v>0</v>
      </c>
      <c r="K38" s="87"/>
      <c r="L38" s="93"/>
      <c r="M38" s="93"/>
      <c r="N38" s="93"/>
      <c r="O38" s="93"/>
      <c r="P38" s="93"/>
      <c r="Q38" s="6">
        <f t="shared" ref="Q38:Q89" si="11">SUM(E38:P38)</f>
        <v>7</v>
      </c>
      <c r="R38" s="105">
        <f>IFERROR(VLOOKUP($B38,[3]DEN17!$H$3:$O$150,2,FALSE),0)</f>
        <v>1</v>
      </c>
      <c r="S38" s="105">
        <f>IFERROR(VLOOKUP($B38,[3]DEN17!$H$3:$O$150,3,FALSE),0)</f>
        <v>3</v>
      </c>
      <c r="T38" s="105">
        <f>IFERROR(VLOOKUP($B38,[3]DEN17!$H$3:$O$150,4,FALSE),0)</f>
        <v>0</v>
      </c>
      <c r="U38" s="105">
        <f>IFERROR(VLOOKUP($B38,[3]DEN17!$H$3:$O$150,5,FALSE),0)</f>
        <v>1</v>
      </c>
      <c r="V38" s="105">
        <f>IFERROR(VLOOKUP($B38,[3]DEN17!$H$3:$O$150,6,FALSE),0)</f>
        <v>3</v>
      </c>
      <c r="W38" s="105">
        <f>IFERROR(VLOOKUP($B38,[3]DEN17!$H$3:$O$150,7,FALSE),0)</f>
        <v>0</v>
      </c>
      <c r="X38" s="87"/>
      <c r="Y38" s="93"/>
      <c r="Z38" s="93"/>
      <c r="AA38" s="93"/>
      <c r="AB38" s="93"/>
      <c r="AD38" s="6">
        <f t="shared" si="1"/>
        <v>8</v>
      </c>
    </row>
    <row r="39" spans="1:31" ht="15" thickBot="1" x14ac:dyDescent="0.25">
      <c r="A39" s="94" t="s">
        <v>75</v>
      </c>
      <c r="B39" s="184" t="s">
        <v>66</v>
      </c>
      <c r="C39" s="59"/>
      <c r="D39" s="59"/>
      <c r="E39" s="105">
        <f>IFERROR(VLOOKUP($B39,[3]NUM17!$H$3:$O$144,2,FALSE),0)</f>
        <v>1</v>
      </c>
      <c r="F39" s="105">
        <f>IFERROR(VLOOKUP($B39,[3]NUM17!$H$3:$O$144,3,FALSE),0)</f>
        <v>0</v>
      </c>
      <c r="G39" s="105">
        <f>IFERROR(VLOOKUP($B39,[3]NUM17!$H$3:$O$144,4,FALSE),0)</f>
        <v>1</v>
      </c>
      <c r="H39" s="105">
        <f>IFERROR(VLOOKUP($B39,[3]NUM17!$H$3:$O$144,5,FALSE),0)</f>
        <v>0</v>
      </c>
      <c r="I39" s="105">
        <f>IFERROR(VLOOKUP($B39,[3]NUM17!$H$3:$O$144,6,FALSE),0)</f>
        <v>0</v>
      </c>
      <c r="J39" s="105">
        <f>IFERROR(VLOOKUP($B39,[3]NUM17!$H$3:$O$144,7,FALSE),0)</f>
        <v>0</v>
      </c>
      <c r="K39" s="87"/>
      <c r="L39" s="93"/>
      <c r="M39" s="93"/>
      <c r="N39" s="93"/>
      <c r="O39" s="93"/>
      <c r="P39" s="93"/>
      <c r="Q39" s="6">
        <f t="shared" si="11"/>
        <v>2</v>
      </c>
      <c r="R39" s="105">
        <f>IFERROR(VLOOKUP($B39,[3]DEN17!$H$3:$O$150,2,FALSE),0)</f>
        <v>1</v>
      </c>
      <c r="S39" s="105">
        <f>IFERROR(VLOOKUP($B39,[3]DEN17!$H$3:$O$150,3,FALSE),0)</f>
        <v>0</v>
      </c>
      <c r="T39" s="105">
        <f>IFERROR(VLOOKUP($B39,[3]DEN17!$H$3:$O$150,4,FALSE),0)</f>
        <v>1</v>
      </c>
      <c r="U39" s="105">
        <f>IFERROR(VLOOKUP($B39,[3]DEN17!$H$3:$O$150,5,FALSE),0)</f>
        <v>0</v>
      </c>
      <c r="V39" s="105">
        <f>IFERROR(VLOOKUP($B39,[3]DEN17!$H$3:$O$150,6,FALSE),0)</f>
        <v>0</v>
      </c>
      <c r="W39" s="105">
        <f>IFERROR(VLOOKUP($B39,[3]DEN17!$H$3:$O$150,7,FALSE),0)</f>
        <v>0</v>
      </c>
      <c r="X39" s="87"/>
      <c r="Y39" s="93"/>
      <c r="Z39" s="93"/>
      <c r="AA39" s="93"/>
      <c r="AB39" s="93"/>
      <c r="AD39" s="6">
        <f t="shared" si="1"/>
        <v>2</v>
      </c>
    </row>
    <row r="40" spans="1:31" ht="15" thickBot="1" x14ac:dyDescent="0.25">
      <c r="A40" s="94" t="s">
        <v>75</v>
      </c>
      <c r="B40" s="184" t="s">
        <v>67</v>
      </c>
      <c r="C40" s="59"/>
      <c r="D40" s="59"/>
      <c r="E40" s="105">
        <f>IFERROR(VLOOKUP($B40,[3]NUM17!$H$3:$O$144,2,FALSE),0)</f>
        <v>2</v>
      </c>
      <c r="F40" s="105">
        <f>IFERROR(VLOOKUP($B40,[3]NUM17!$H$3:$O$144,3,FALSE),0)</f>
        <v>3</v>
      </c>
      <c r="G40" s="105">
        <f>IFERROR(VLOOKUP($B40,[3]NUM17!$H$3:$O$144,4,FALSE),0)</f>
        <v>0</v>
      </c>
      <c r="H40" s="105">
        <f>IFERROR(VLOOKUP($B40,[3]NUM17!$H$3:$O$144,5,FALSE),0)</f>
        <v>1</v>
      </c>
      <c r="I40" s="105">
        <f>IFERROR(VLOOKUP($B40,[3]NUM17!$H$3:$O$144,6,FALSE),0)</f>
        <v>1</v>
      </c>
      <c r="J40" s="105">
        <f>IFERROR(VLOOKUP($B40,[3]NUM17!$H$3:$O$144,7,FALSE),0)</f>
        <v>0</v>
      </c>
      <c r="K40" s="87"/>
      <c r="L40" s="93"/>
      <c r="M40" s="93"/>
      <c r="N40" s="93"/>
      <c r="O40" s="93"/>
      <c r="P40" s="93"/>
      <c r="Q40" s="6">
        <f t="shared" si="11"/>
        <v>7</v>
      </c>
      <c r="R40" s="105">
        <f>IFERROR(VLOOKUP($B40,[3]DEN17!$H$3:$O$150,2,FALSE),0)</f>
        <v>2</v>
      </c>
      <c r="S40" s="105">
        <f>IFERROR(VLOOKUP($B40,[3]DEN17!$H$3:$O$150,3,FALSE),0)</f>
        <v>4</v>
      </c>
      <c r="T40" s="105">
        <f>IFERROR(VLOOKUP($B40,[3]DEN17!$H$3:$O$150,4,FALSE),0)</f>
        <v>0</v>
      </c>
      <c r="U40" s="105">
        <f>IFERROR(VLOOKUP($B40,[3]DEN17!$H$3:$O$150,5,FALSE),0)</f>
        <v>1</v>
      </c>
      <c r="V40" s="105">
        <f>IFERROR(VLOOKUP($B40,[3]DEN17!$H$3:$O$150,6,FALSE),0)</f>
        <v>1</v>
      </c>
      <c r="W40" s="105">
        <f>IFERROR(VLOOKUP($B40,[3]DEN17!$H$3:$O$150,7,FALSE),0)</f>
        <v>1</v>
      </c>
      <c r="X40" s="87"/>
      <c r="Y40" s="93"/>
      <c r="Z40" s="93"/>
      <c r="AA40" s="93"/>
      <c r="AB40" s="93"/>
      <c r="AD40" s="6">
        <f t="shared" si="1"/>
        <v>9</v>
      </c>
    </row>
    <row r="41" spans="1:31" ht="15" thickBot="1" x14ac:dyDescent="0.25">
      <c r="A41" s="94" t="s">
        <v>75</v>
      </c>
      <c r="B41" s="184" t="s">
        <v>68</v>
      </c>
      <c r="C41" s="59"/>
      <c r="D41" s="59"/>
      <c r="E41" s="105">
        <f>IFERROR(VLOOKUP($B41,[3]NUM17!$H$3:$O$144,2,FALSE),0)</f>
        <v>0</v>
      </c>
      <c r="F41" s="105">
        <f>IFERROR(VLOOKUP($B41,[3]NUM17!$H$3:$O$144,3,FALSE),0)</f>
        <v>0</v>
      </c>
      <c r="G41" s="105">
        <f>IFERROR(VLOOKUP($B41,[3]NUM17!$H$3:$O$144,4,FALSE),0)</f>
        <v>0</v>
      </c>
      <c r="H41" s="105">
        <f>IFERROR(VLOOKUP($B41,[3]NUM17!$H$3:$O$144,5,FALSE),0)</f>
        <v>0</v>
      </c>
      <c r="I41" s="105">
        <f>IFERROR(VLOOKUP($B41,[3]NUM17!$H$3:$O$144,6,FALSE),0)</f>
        <v>0</v>
      </c>
      <c r="J41" s="105">
        <f>IFERROR(VLOOKUP($B41,[3]NUM17!$H$3:$O$144,7,FALSE),0)</f>
        <v>0</v>
      </c>
      <c r="K41" s="87"/>
      <c r="L41" s="93"/>
      <c r="M41" s="93"/>
      <c r="N41" s="93"/>
      <c r="O41" s="93"/>
      <c r="P41" s="93"/>
      <c r="Q41" s="6">
        <f t="shared" si="11"/>
        <v>0</v>
      </c>
      <c r="R41" s="105">
        <f>IFERROR(VLOOKUP($B41,[3]DEN17!$H$3:$O$150,2,FALSE),0)</f>
        <v>0</v>
      </c>
      <c r="S41" s="105">
        <f>IFERROR(VLOOKUP($B41,[3]DEN17!$H$3:$O$150,3,FALSE),0)</f>
        <v>1</v>
      </c>
      <c r="T41" s="105">
        <f>IFERROR(VLOOKUP($B41,[3]DEN17!$H$3:$O$150,4,FALSE),0)</f>
        <v>0</v>
      </c>
      <c r="U41" s="105">
        <f>IFERROR(VLOOKUP($B41,[3]DEN17!$H$3:$O$150,5,FALSE),0)</f>
        <v>0</v>
      </c>
      <c r="V41" s="105">
        <f>IFERROR(VLOOKUP($B41,[3]DEN17!$H$3:$O$150,6,FALSE),0)</f>
        <v>0</v>
      </c>
      <c r="W41" s="105">
        <f>IFERROR(VLOOKUP($B41,[3]DEN17!$H$3:$O$150,7,FALSE),0)</f>
        <v>0</v>
      </c>
      <c r="X41" s="87"/>
      <c r="Y41" s="93"/>
      <c r="Z41" s="93"/>
      <c r="AA41" s="93"/>
      <c r="AB41" s="93"/>
      <c r="AD41" s="6">
        <f t="shared" si="1"/>
        <v>1</v>
      </c>
    </row>
    <row r="42" spans="1:31" ht="15" thickBot="1" x14ac:dyDescent="0.25">
      <c r="A42" s="94" t="s">
        <v>75</v>
      </c>
      <c r="B42" s="184" t="s">
        <v>69</v>
      </c>
      <c r="C42" s="59"/>
      <c r="D42" s="59"/>
      <c r="E42" s="105">
        <f>IFERROR(VLOOKUP($B42,[3]NUM17!$H$3:$O$144,2,FALSE),0)</f>
        <v>0</v>
      </c>
      <c r="F42" s="105">
        <f>IFERROR(VLOOKUP($B42,[3]NUM17!$H$3:$O$144,3,FALSE),0)</f>
        <v>0</v>
      </c>
      <c r="G42" s="105">
        <f>IFERROR(VLOOKUP($B42,[3]NUM17!$H$3:$O$144,4,FALSE),0)</f>
        <v>2</v>
      </c>
      <c r="H42" s="105">
        <f>IFERROR(VLOOKUP($B42,[3]NUM17!$H$3:$O$144,5,FALSE),0)</f>
        <v>2</v>
      </c>
      <c r="I42" s="105">
        <f>IFERROR(VLOOKUP($B42,[3]NUM17!$H$3:$O$144,6,FALSE),0)</f>
        <v>0</v>
      </c>
      <c r="J42" s="105">
        <f>IFERROR(VLOOKUP($B42,[3]NUM17!$H$3:$O$144,7,FALSE),0)</f>
        <v>2</v>
      </c>
      <c r="K42" s="87"/>
      <c r="L42" s="93"/>
      <c r="M42" s="93"/>
      <c r="N42" s="93"/>
      <c r="O42" s="93"/>
      <c r="P42" s="93"/>
      <c r="Q42" s="6">
        <f t="shared" si="11"/>
        <v>6</v>
      </c>
      <c r="R42" s="105">
        <f>IFERROR(VLOOKUP($B42,[3]DEN17!$H$3:$O$150,2,FALSE),0)</f>
        <v>0</v>
      </c>
      <c r="S42" s="105">
        <f>IFERROR(VLOOKUP($B42,[3]DEN17!$H$3:$O$150,3,FALSE),0)</f>
        <v>1</v>
      </c>
      <c r="T42" s="105">
        <f>IFERROR(VLOOKUP($B42,[3]DEN17!$H$3:$O$150,4,FALSE),0)</f>
        <v>2</v>
      </c>
      <c r="U42" s="105">
        <f>IFERROR(VLOOKUP($B42,[3]DEN17!$H$3:$O$150,5,FALSE),0)</f>
        <v>2</v>
      </c>
      <c r="V42" s="105">
        <f>IFERROR(VLOOKUP($B42,[3]DEN17!$H$3:$O$150,6,FALSE),0)</f>
        <v>0</v>
      </c>
      <c r="W42" s="105">
        <f>IFERROR(VLOOKUP($B42,[3]DEN17!$H$3:$O$150,7,FALSE),0)</f>
        <v>2</v>
      </c>
      <c r="X42" s="87"/>
      <c r="Y42" s="93"/>
      <c r="Z42" s="93"/>
      <c r="AA42" s="93"/>
      <c r="AB42" s="93"/>
      <c r="AD42" s="6">
        <f t="shared" si="1"/>
        <v>7</v>
      </c>
    </row>
    <row r="43" spans="1:31" ht="15" thickBot="1" x14ac:dyDescent="0.25">
      <c r="A43" s="94" t="s">
        <v>75</v>
      </c>
      <c r="B43" s="184" t="s">
        <v>70</v>
      </c>
      <c r="C43" s="59"/>
      <c r="D43" s="59"/>
      <c r="E43" s="105">
        <f>IFERROR(VLOOKUP($B43,[3]NUM17!$H$3:$O$144,2,FALSE),0)</f>
        <v>2</v>
      </c>
      <c r="F43" s="105">
        <f>IFERROR(VLOOKUP($B43,[3]NUM17!$H$3:$O$144,3,FALSE),0)</f>
        <v>1</v>
      </c>
      <c r="G43" s="105">
        <f>IFERROR(VLOOKUP($B43,[3]NUM17!$H$3:$O$144,4,FALSE),0)</f>
        <v>2</v>
      </c>
      <c r="H43" s="105">
        <f>IFERROR(VLOOKUP($B43,[3]NUM17!$H$3:$O$144,5,FALSE),0)</f>
        <v>0</v>
      </c>
      <c r="I43" s="105">
        <f>IFERROR(VLOOKUP($B43,[3]NUM17!$H$3:$O$144,6,FALSE),0)</f>
        <v>0</v>
      </c>
      <c r="J43" s="105">
        <f>IFERROR(VLOOKUP($B43,[3]NUM17!$H$3:$O$144,7,FALSE),0)</f>
        <v>1</v>
      </c>
      <c r="K43" s="87"/>
      <c r="L43" s="93"/>
      <c r="M43" s="93"/>
      <c r="N43" s="93"/>
      <c r="O43" s="93"/>
      <c r="P43" s="93"/>
      <c r="Q43" s="6">
        <f t="shared" si="11"/>
        <v>6</v>
      </c>
      <c r="R43" s="105">
        <f>IFERROR(VLOOKUP($B43,[3]DEN17!$H$3:$O$150,2,FALSE),0)</f>
        <v>2</v>
      </c>
      <c r="S43" s="105">
        <f>IFERROR(VLOOKUP($B43,[3]DEN17!$H$3:$O$150,3,FALSE),0)</f>
        <v>1</v>
      </c>
      <c r="T43" s="105">
        <f>IFERROR(VLOOKUP($B43,[3]DEN17!$H$3:$O$150,4,FALSE),0)</f>
        <v>2</v>
      </c>
      <c r="U43" s="105">
        <f>IFERROR(VLOOKUP($B43,[3]DEN17!$H$3:$O$150,5,FALSE),0)</f>
        <v>0</v>
      </c>
      <c r="V43" s="105">
        <f>IFERROR(VLOOKUP($B43,[3]DEN17!$H$3:$O$150,6,FALSE),0)</f>
        <v>0</v>
      </c>
      <c r="W43" s="105">
        <f>IFERROR(VLOOKUP($B43,[3]DEN17!$H$3:$O$150,7,FALSE),0)</f>
        <v>1</v>
      </c>
      <c r="X43" s="87"/>
      <c r="Y43" s="93"/>
      <c r="Z43" s="93"/>
      <c r="AA43" s="93"/>
      <c r="AB43" s="93"/>
      <c r="AD43" s="6">
        <f t="shared" si="1"/>
        <v>6</v>
      </c>
    </row>
    <row r="44" spans="1:31" ht="15" thickBot="1" x14ac:dyDescent="0.25">
      <c r="A44" s="94" t="s">
        <v>75</v>
      </c>
      <c r="B44" s="184" t="s">
        <v>71</v>
      </c>
      <c r="C44" s="59"/>
      <c r="D44" s="59"/>
      <c r="E44" s="105">
        <f>IFERROR(VLOOKUP($B44,[3]NUM17!$H$3:$O$144,2,FALSE),0)</f>
        <v>2</v>
      </c>
      <c r="F44" s="105">
        <f>IFERROR(VLOOKUP($B44,[3]NUM17!$H$3:$O$144,3,FALSE),0)</f>
        <v>1</v>
      </c>
      <c r="G44" s="105">
        <f>IFERROR(VLOOKUP($B44,[3]NUM17!$H$3:$O$144,4,FALSE),0)</f>
        <v>0</v>
      </c>
      <c r="H44" s="105">
        <f>IFERROR(VLOOKUP($B44,[3]NUM17!$H$3:$O$144,5,FALSE),0)</f>
        <v>1</v>
      </c>
      <c r="I44" s="105">
        <f>IFERROR(VLOOKUP($B44,[3]NUM17!$H$3:$O$144,6,FALSE),0)</f>
        <v>0</v>
      </c>
      <c r="J44" s="105">
        <f>IFERROR(VLOOKUP($B44,[3]NUM17!$H$3:$O$144,7,FALSE),0)</f>
        <v>1</v>
      </c>
      <c r="K44" s="87"/>
      <c r="L44" s="93"/>
      <c r="M44" s="93"/>
      <c r="N44" s="93"/>
      <c r="O44" s="93"/>
      <c r="P44" s="93"/>
      <c r="Q44" s="6">
        <f t="shared" si="11"/>
        <v>5</v>
      </c>
      <c r="R44" s="105">
        <f>IFERROR(VLOOKUP($B44,[3]DEN17!$H$3:$O$150,2,FALSE),0)</f>
        <v>3</v>
      </c>
      <c r="S44" s="105">
        <f>IFERROR(VLOOKUP($B44,[3]DEN17!$H$3:$O$150,3,FALSE),0)</f>
        <v>1</v>
      </c>
      <c r="T44" s="105">
        <f>IFERROR(VLOOKUP($B44,[3]DEN17!$H$3:$O$150,4,FALSE),0)</f>
        <v>0</v>
      </c>
      <c r="U44" s="105">
        <f>IFERROR(VLOOKUP($B44,[3]DEN17!$H$3:$O$150,5,FALSE),0)</f>
        <v>1</v>
      </c>
      <c r="V44" s="105">
        <f>IFERROR(VLOOKUP($B44,[3]DEN17!$H$3:$O$150,6,FALSE),0)</f>
        <v>0</v>
      </c>
      <c r="W44" s="105">
        <f>IFERROR(VLOOKUP($B44,[3]DEN17!$H$3:$O$150,7,FALSE),0)</f>
        <v>1</v>
      </c>
      <c r="X44" s="87"/>
      <c r="Y44" s="93"/>
      <c r="Z44" s="93"/>
      <c r="AA44" s="93"/>
      <c r="AB44" s="93"/>
      <c r="AD44" s="6">
        <f t="shared" si="1"/>
        <v>6</v>
      </c>
    </row>
    <row r="45" spans="1:31" ht="15" thickBot="1" x14ac:dyDescent="0.25">
      <c r="A45" s="94" t="s">
        <v>75</v>
      </c>
      <c r="B45" s="184" t="s">
        <v>72</v>
      </c>
      <c r="C45" s="59"/>
      <c r="D45" s="59"/>
      <c r="E45" s="105">
        <f>IFERROR(VLOOKUP($B45,[3]NUM17!$H$3:$O$144,2,FALSE),0)</f>
        <v>1</v>
      </c>
      <c r="F45" s="105">
        <f>IFERROR(VLOOKUP($B45,[3]NUM17!$H$3:$O$144,3,FALSE),0)</f>
        <v>0</v>
      </c>
      <c r="G45" s="105">
        <f>IFERROR(VLOOKUP($B45,[3]NUM17!$H$3:$O$144,4,FALSE),0)</f>
        <v>0</v>
      </c>
      <c r="H45" s="105">
        <f>IFERROR(VLOOKUP($B45,[3]NUM17!$H$3:$O$144,5,FALSE),0)</f>
        <v>0</v>
      </c>
      <c r="I45" s="105">
        <f>IFERROR(VLOOKUP($B45,[3]NUM17!$H$3:$O$144,6,FALSE),0)</f>
        <v>0</v>
      </c>
      <c r="J45" s="105">
        <f>IFERROR(VLOOKUP($B45,[3]NUM17!$H$3:$O$144,7,FALSE),0)</f>
        <v>2</v>
      </c>
      <c r="K45" s="87"/>
      <c r="L45" s="93"/>
      <c r="M45" s="93"/>
      <c r="N45" s="93"/>
      <c r="O45" s="93"/>
      <c r="P45" s="93"/>
      <c r="Q45" s="6">
        <f t="shared" si="11"/>
        <v>3</v>
      </c>
      <c r="R45" s="105">
        <f>IFERROR(VLOOKUP($B45,[3]DEN17!$H$3:$O$150,2,FALSE),0)</f>
        <v>2</v>
      </c>
      <c r="S45" s="105">
        <f>IFERROR(VLOOKUP($B45,[3]DEN17!$H$3:$O$150,3,FALSE),0)</f>
        <v>0</v>
      </c>
      <c r="T45" s="105">
        <f>IFERROR(VLOOKUP($B45,[3]DEN17!$H$3:$O$150,4,FALSE),0)</f>
        <v>0</v>
      </c>
      <c r="U45" s="105">
        <f>IFERROR(VLOOKUP($B45,[3]DEN17!$H$3:$O$150,5,FALSE),0)</f>
        <v>0</v>
      </c>
      <c r="V45" s="105">
        <f>IFERROR(VLOOKUP($B45,[3]DEN17!$H$3:$O$150,6,FALSE),0)</f>
        <v>0</v>
      </c>
      <c r="W45" s="105">
        <f>IFERROR(VLOOKUP($B45,[3]DEN17!$H$3:$O$150,7,FALSE),0)</f>
        <v>2</v>
      </c>
      <c r="X45" s="87"/>
      <c r="Y45" s="93"/>
      <c r="Z45" s="93"/>
      <c r="AA45" s="93"/>
      <c r="AB45" s="93"/>
      <c r="AD45" s="6">
        <f t="shared" si="1"/>
        <v>4</v>
      </c>
    </row>
    <row r="46" spans="1:31" ht="15" thickBot="1" x14ac:dyDescent="0.25">
      <c r="A46" s="94" t="s">
        <v>75</v>
      </c>
      <c r="B46" s="184" t="s">
        <v>73</v>
      </c>
      <c r="C46" s="59"/>
      <c r="D46" s="59"/>
      <c r="E46" s="105">
        <f>IFERROR(VLOOKUP($B46,[3]NUM17!$H$3:$O$144,2,FALSE),0)</f>
        <v>3</v>
      </c>
      <c r="F46" s="105">
        <f>IFERROR(VLOOKUP($B46,[3]NUM17!$H$3:$O$144,3,FALSE),0)</f>
        <v>1</v>
      </c>
      <c r="G46" s="105">
        <f>IFERROR(VLOOKUP($B46,[3]NUM17!$H$3:$O$144,4,FALSE),0)</f>
        <v>2</v>
      </c>
      <c r="H46" s="105">
        <f>IFERROR(VLOOKUP($B46,[3]NUM17!$H$3:$O$144,5,FALSE),0)</f>
        <v>2</v>
      </c>
      <c r="I46" s="105">
        <f>IFERROR(VLOOKUP($B46,[3]NUM17!$H$3:$O$144,6,FALSE),0)</f>
        <v>1</v>
      </c>
      <c r="J46" s="105">
        <f>IFERROR(VLOOKUP($B46,[3]NUM17!$H$3:$O$144,7,FALSE),0)</f>
        <v>4</v>
      </c>
      <c r="K46" s="87"/>
      <c r="L46" s="93"/>
      <c r="M46" s="93"/>
      <c r="N46" s="93"/>
      <c r="O46" s="93"/>
      <c r="P46" s="93"/>
      <c r="Q46" s="6">
        <f t="shared" si="11"/>
        <v>13</v>
      </c>
      <c r="R46" s="105">
        <f>IFERROR(VLOOKUP($B46,[3]DEN17!$H$3:$O$150,2,FALSE),0)</f>
        <v>4</v>
      </c>
      <c r="S46" s="105">
        <f>IFERROR(VLOOKUP($B46,[3]DEN17!$H$3:$O$150,3,FALSE),0)</f>
        <v>2</v>
      </c>
      <c r="T46" s="105">
        <f>IFERROR(VLOOKUP($B46,[3]DEN17!$H$3:$O$150,4,FALSE),0)</f>
        <v>2</v>
      </c>
      <c r="U46" s="105">
        <f>IFERROR(VLOOKUP($B46,[3]DEN17!$H$3:$O$150,5,FALSE),0)</f>
        <v>2</v>
      </c>
      <c r="V46" s="105">
        <f>IFERROR(VLOOKUP($B46,[3]DEN17!$H$3:$O$150,6,FALSE),0)</f>
        <v>1</v>
      </c>
      <c r="W46" s="105">
        <f>IFERROR(VLOOKUP($B46,[3]DEN17!$H$3:$O$150,7,FALSE),0)</f>
        <v>4</v>
      </c>
      <c r="X46" s="87"/>
      <c r="Y46" s="93"/>
      <c r="Z46" s="93"/>
      <c r="AA46" s="93"/>
      <c r="AB46" s="93"/>
      <c r="AD46" s="6">
        <f t="shared" si="1"/>
        <v>15</v>
      </c>
    </row>
    <row r="47" spans="1:31" ht="15" thickBot="1" x14ac:dyDescent="0.25">
      <c r="A47" s="94" t="s">
        <v>75</v>
      </c>
      <c r="B47" s="184" t="s">
        <v>74</v>
      </c>
      <c r="C47" s="59"/>
      <c r="D47" s="59"/>
      <c r="E47" s="105">
        <f>IFERROR(VLOOKUP($B47,[3]NUM17!$H$3:$O$144,2,FALSE),0)</f>
        <v>0</v>
      </c>
      <c r="F47" s="105">
        <f>IFERROR(VLOOKUP($B47,[3]NUM17!$H$3:$O$144,3,FALSE),0)</f>
        <v>0</v>
      </c>
      <c r="G47" s="105">
        <f>IFERROR(VLOOKUP($B47,[3]NUM17!$H$3:$O$144,4,FALSE),0)</f>
        <v>0</v>
      </c>
      <c r="H47" s="105">
        <f>IFERROR(VLOOKUP($B47,[3]NUM17!$H$3:$O$144,5,FALSE),0)</f>
        <v>0</v>
      </c>
      <c r="I47" s="105">
        <f>IFERROR(VLOOKUP($B47,[3]NUM17!$H$3:$O$144,6,FALSE),0)</f>
        <v>0</v>
      </c>
      <c r="J47" s="105">
        <f>IFERROR(VLOOKUP($B47,[3]NUM17!$H$3:$O$144,7,FALSE),0)</f>
        <v>0</v>
      </c>
      <c r="K47" s="87"/>
      <c r="L47" s="93"/>
      <c r="M47" s="93"/>
      <c r="N47" s="93"/>
      <c r="O47" s="93"/>
      <c r="P47" s="93"/>
      <c r="Q47" s="6">
        <f t="shared" si="11"/>
        <v>0</v>
      </c>
      <c r="R47" s="105">
        <f>IFERROR(VLOOKUP($B47,[3]DEN17!$H$3:$O$150,2,FALSE),0)</f>
        <v>0</v>
      </c>
      <c r="S47" s="105">
        <f>IFERROR(VLOOKUP($B47,[3]DEN17!$H$3:$O$150,3,FALSE),0)</f>
        <v>0</v>
      </c>
      <c r="T47" s="105">
        <f>IFERROR(VLOOKUP($B47,[3]DEN17!$H$3:$O$150,4,FALSE),0)</f>
        <v>0</v>
      </c>
      <c r="U47" s="105">
        <f>IFERROR(VLOOKUP($B47,[3]DEN17!$H$3:$O$150,5,FALSE),0)</f>
        <v>0</v>
      </c>
      <c r="V47" s="105">
        <f>IFERROR(VLOOKUP($B47,[3]DEN17!$H$3:$O$150,6,FALSE),0)</f>
        <v>0</v>
      </c>
      <c r="W47" s="105">
        <f>IFERROR(VLOOKUP($B47,[3]DEN17!$H$3:$O$150,7,FALSE),0)</f>
        <v>1</v>
      </c>
      <c r="X47" s="87"/>
      <c r="Y47" s="93"/>
      <c r="Z47" s="93"/>
      <c r="AA47" s="93"/>
      <c r="AB47" s="93"/>
      <c r="AD47" s="6">
        <f t="shared" si="1"/>
        <v>1</v>
      </c>
    </row>
    <row r="48" spans="1:31" s="61" customFormat="1" ht="15" thickBot="1" x14ac:dyDescent="0.25">
      <c r="A48" s="351" t="s">
        <v>177</v>
      </c>
      <c r="B48" s="352"/>
      <c r="C48" s="276">
        <f>+D48/Metas!U76</f>
        <v>0.97288135593220337</v>
      </c>
      <c r="D48" s="17">
        <f>+Q48/AD48</f>
        <v>0.83050847457627119</v>
      </c>
      <c r="E48" s="12">
        <f>SUM(E38:E47)</f>
        <v>12</v>
      </c>
      <c r="F48" s="12">
        <f t="shared" ref="F48:P48" si="12">SUM(F38:F47)</f>
        <v>8</v>
      </c>
      <c r="G48" s="12">
        <f t="shared" si="12"/>
        <v>7</v>
      </c>
      <c r="H48" s="12">
        <f t="shared" si="12"/>
        <v>7</v>
      </c>
      <c r="I48" s="12">
        <f t="shared" ref="I48:J48" si="13">SUM(I38:I47)</f>
        <v>5</v>
      </c>
      <c r="J48" s="12">
        <f t="shared" si="13"/>
        <v>10</v>
      </c>
      <c r="K48" s="12">
        <f t="shared" si="12"/>
        <v>0</v>
      </c>
      <c r="L48" s="12">
        <f t="shared" si="12"/>
        <v>0</v>
      </c>
      <c r="M48" s="12">
        <f t="shared" si="12"/>
        <v>0</v>
      </c>
      <c r="N48" s="12">
        <f t="shared" si="12"/>
        <v>0</v>
      </c>
      <c r="O48" s="12">
        <f t="shared" si="12"/>
        <v>0</v>
      </c>
      <c r="P48" s="12">
        <f t="shared" si="12"/>
        <v>0</v>
      </c>
      <c r="Q48" s="12">
        <f>SUM(Q38:Q47)</f>
        <v>49</v>
      </c>
      <c r="R48" s="12">
        <f>SUM(R38:R47)</f>
        <v>15</v>
      </c>
      <c r="S48" s="12">
        <f t="shared" ref="S48:AC48" si="14">SUM(S38:S47)</f>
        <v>13</v>
      </c>
      <c r="T48" s="12">
        <f t="shared" si="14"/>
        <v>7</v>
      </c>
      <c r="U48" s="12">
        <f t="shared" si="14"/>
        <v>7</v>
      </c>
      <c r="V48" s="12">
        <f t="shared" ref="V48:W48" si="15">SUM(V38:V47)</f>
        <v>5</v>
      </c>
      <c r="W48" s="12">
        <f t="shared" si="15"/>
        <v>12</v>
      </c>
      <c r="X48" s="12">
        <f t="shared" si="14"/>
        <v>0</v>
      </c>
      <c r="Y48" s="12">
        <f t="shared" si="14"/>
        <v>0</v>
      </c>
      <c r="Z48" s="12">
        <f t="shared" si="14"/>
        <v>0</v>
      </c>
      <c r="AA48" s="12">
        <f t="shared" si="14"/>
        <v>0</v>
      </c>
      <c r="AB48" s="12">
        <f t="shared" si="14"/>
        <v>0</v>
      </c>
      <c r="AC48" s="12">
        <f t="shared" si="14"/>
        <v>0</v>
      </c>
      <c r="AD48" s="12">
        <f>SUM(AD38:AD47)</f>
        <v>59</v>
      </c>
      <c r="AE48" s="65"/>
    </row>
    <row r="49" spans="1:31" ht="15" thickBot="1" x14ac:dyDescent="0.25">
      <c r="A49" s="185" t="s">
        <v>89</v>
      </c>
      <c r="B49" s="184" t="s">
        <v>76</v>
      </c>
      <c r="C49" s="59"/>
      <c r="D49" s="59"/>
      <c r="E49" s="105">
        <f>IFERROR(VLOOKUP($B49,[3]NUM17!$H$3:$O$144,2,FALSE),0)</f>
        <v>0</v>
      </c>
      <c r="F49" s="105">
        <f>IFERROR(VLOOKUP($B49,[3]NUM17!$H$3:$O$144,3,FALSE),0)</f>
        <v>5</v>
      </c>
      <c r="G49" s="105">
        <f>IFERROR(VLOOKUP($B49,[3]NUM17!$H$3:$O$144,4,FALSE),0)</f>
        <v>14</v>
      </c>
      <c r="H49" s="105">
        <f>IFERROR(VLOOKUP($B49,[3]NUM17!$H$3:$O$144,5,FALSE),0)</f>
        <v>4</v>
      </c>
      <c r="I49" s="105">
        <f>IFERROR(VLOOKUP($B49,[3]NUM17!$H$3:$O$144,6,FALSE),0)</f>
        <v>0</v>
      </c>
      <c r="J49" s="105">
        <f>IFERROR(VLOOKUP($B49,[3]NUM17!$H$3:$O$144,7,FALSE),0)</f>
        <v>1</v>
      </c>
      <c r="K49" s="87"/>
      <c r="L49" s="93"/>
      <c r="M49" s="93"/>
      <c r="N49" s="93"/>
      <c r="O49" s="93"/>
      <c r="P49" s="93"/>
      <c r="Q49" s="6">
        <f t="shared" si="11"/>
        <v>24</v>
      </c>
      <c r="R49" s="105">
        <f>IFERROR(VLOOKUP($B49,[3]DEN17!$H$3:$O$150,2,FALSE),0)</f>
        <v>0</v>
      </c>
      <c r="S49" s="105">
        <f>IFERROR(VLOOKUP($B49,[3]DEN17!$H$3:$O$150,3,FALSE),0)</f>
        <v>5</v>
      </c>
      <c r="T49" s="105">
        <f>IFERROR(VLOOKUP($B49,[3]DEN17!$H$3:$O$150,4,FALSE),0)</f>
        <v>15</v>
      </c>
      <c r="U49" s="105">
        <f>IFERROR(VLOOKUP($B49,[3]DEN17!$H$3:$O$150,5,FALSE),0)</f>
        <v>4</v>
      </c>
      <c r="V49" s="105">
        <f>IFERROR(VLOOKUP($B49,[3]DEN17!$H$3:$O$150,6,FALSE),0)</f>
        <v>5</v>
      </c>
      <c r="W49" s="105">
        <f>IFERROR(VLOOKUP($B49,[3]DEN17!$H$3:$O$150,7,FALSE),0)</f>
        <v>1</v>
      </c>
      <c r="X49" s="87"/>
      <c r="Y49" s="93"/>
      <c r="Z49" s="93"/>
      <c r="AA49" s="93"/>
      <c r="AB49" s="93"/>
      <c r="AC49" s="93"/>
      <c r="AD49" s="6">
        <f t="shared" si="1"/>
        <v>30</v>
      </c>
    </row>
    <row r="50" spans="1:31" ht="15" thickBot="1" x14ac:dyDescent="0.25">
      <c r="A50" s="185" t="s">
        <v>89</v>
      </c>
      <c r="B50" s="184" t="s">
        <v>77</v>
      </c>
      <c r="C50" s="59"/>
      <c r="D50" s="59"/>
      <c r="E50" s="105">
        <f>IFERROR(VLOOKUP($B50,[3]NUM17!$H$3:$O$144,2,FALSE),0)</f>
        <v>1</v>
      </c>
      <c r="F50" s="105">
        <f>IFERROR(VLOOKUP($B50,[3]NUM17!$H$3:$O$144,3,FALSE),0)</f>
        <v>0</v>
      </c>
      <c r="G50" s="105">
        <f>IFERROR(VLOOKUP($B50,[3]NUM17!$H$3:$O$144,4,FALSE),0)</f>
        <v>0</v>
      </c>
      <c r="H50" s="105">
        <f>IFERROR(VLOOKUP($B50,[3]NUM17!$H$3:$O$144,5,FALSE),0)</f>
        <v>0</v>
      </c>
      <c r="I50" s="105">
        <f>IFERROR(VLOOKUP($B50,[3]NUM17!$H$3:$O$144,6,FALSE),0)</f>
        <v>0</v>
      </c>
      <c r="J50" s="105">
        <f>IFERROR(VLOOKUP($B50,[3]NUM17!$H$3:$O$144,7,FALSE),0)</f>
        <v>0</v>
      </c>
      <c r="K50" s="87"/>
      <c r="L50" s="93"/>
      <c r="M50" s="93"/>
      <c r="N50" s="93"/>
      <c r="O50" s="93"/>
      <c r="P50" s="93"/>
      <c r="Q50" s="6">
        <f t="shared" si="11"/>
        <v>1</v>
      </c>
      <c r="R50" s="105">
        <f>IFERROR(VLOOKUP($B50,[3]DEN17!$H$3:$O$150,2,FALSE),0)</f>
        <v>1</v>
      </c>
      <c r="S50" s="105">
        <f>IFERROR(VLOOKUP($B50,[3]DEN17!$H$3:$O$150,3,FALSE),0)</f>
        <v>0</v>
      </c>
      <c r="T50" s="105">
        <f>IFERROR(VLOOKUP($B50,[3]DEN17!$H$3:$O$150,4,FALSE),0)</f>
        <v>0</v>
      </c>
      <c r="U50" s="105">
        <f>IFERROR(VLOOKUP($B50,[3]DEN17!$H$3:$O$150,5,FALSE),0)</f>
        <v>0</v>
      </c>
      <c r="V50" s="105">
        <f>IFERROR(VLOOKUP($B50,[3]DEN17!$H$3:$O$150,6,FALSE),0)</f>
        <v>0</v>
      </c>
      <c r="W50" s="105">
        <f>IFERROR(VLOOKUP($B50,[3]DEN17!$H$3:$O$150,7,FALSE),0)</f>
        <v>0</v>
      </c>
      <c r="X50" s="87"/>
      <c r="Y50" s="93"/>
      <c r="Z50" s="93"/>
      <c r="AA50" s="93"/>
      <c r="AB50" s="93"/>
      <c r="AC50" s="93"/>
      <c r="AD50" s="6">
        <f t="shared" si="1"/>
        <v>1</v>
      </c>
    </row>
    <row r="51" spans="1:31" ht="15" thickBot="1" x14ac:dyDescent="0.25">
      <c r="A51" s="185" t="s">
        <v>89</v>
      </c>
      <c r="B51" s="184" t="s">
        <v>78</v>
      </c>
      <c r="C51" s="59"/>
      <c r="D51" s="59"/>
      <c r="E51" s="105">
        <f>IFERROR(VLOOKUP($B51,[3]NUM17!$H$3:$O$144,2,FALSE),0)</f>
        <v>0</v>
      </c>
      <c r="F51" s="105">
        <f>IFERROR(VLOOKUP($B51,[3]NUM17!$H$3:$O$144,3,FALSE),0)</f>
        <v>0</v>
      </c>
      <c r="G51" s="105">
        <f>IFERROR(VLOOKUP($B51,[3]NUM17!$H$3:$O$144,4,FALSE),0)</f>
        <v>0</v>
      </c>
      <c r="H51" s="105">
        <f>IFERROR(VLOOKUP($B51,[3]NUM17!$H$3:$O$144,5,FALSE),0)</f>
        <v>0</v>
      </c>
      <c r="I51" s="105">
        <f>IFERROR(VLOOKUP($B51,[3]NUM17!$H$3:$O$144,6,FALSE),0)</f>
        <v>0</v>
      </c>
      <c r="J51" s="105">
        <f>IFERROR(VLOOKUP($B51,[3]NUM17!$H$3:$O$144,7,FALSE),0)</f>
        <v>0</v>
      </c>
      <c r="K51" s="87"/>
      <c r="L51" s="93"/>
      <c r="M51" s="93"/>
      <c r="N51" s="93"/>
      <c r="O51" s="93"/>
      <c r="P51" s="93"/>
      <c r="Q51" s="6">
        <f t="shared" si="11"/>
        <v>0</v>
      </c>
      <c r="R51" s="105">
        <f>IFERROR(VLOOKUP($B51,[3]DEN17!$H$3:$O$150,2,FALSE),0)</f>
        <v>0</v>
      </c>
      <c r="S51" s="105">
        <f>IFERROR(VLOOKUP($B51,[3]DEN17!$H$3:$O$150,3,FALSE),0)</f>
        <v>0</v>
      </c>
      <c r="T51" s="105">
        <f>IFERROR(VLOOKUP($B51,[3]DEN17!$H$3:$O$150,4,FALSE),0)</f>
        <v>0</v>
      </c>
      <c r="U51" s="105">
        <f>IFERROR(VLOOKUP($B51,[3]DEN17!$H$3:$O$150,5,FALSE),0)</f>
        <v>0</v>
      </c>
      <c r="V51" s="105">
        <f>IFERROR(VLOOKUP($B51,[3]DEN17!$H$3:$O$150,6,FALSE),0)</f>
        <v>0</v>
      </c>
      <c r="W51" s="105">
        <f>IFERROR(VLOOKUP($B51,[3]DEN17!$H$3:$O$150,7,FALSE),0)</f>
        <v>0</v>
      </c>
      <c r="X51" s="87"/>
      <c r="Y51" s="93"/>
      <c r="Z51" s="93"/>
      <c r="AA51" s="93"/>
      <c r="AB51" s="93"/>
      <c r="AC51" s="93"/>
      <c r="AD51" s="6">
        <f t="shared" si="1"/>
        <v>0</v>
      </c>
    </row>
    <row r="52" spans="1:31" ht="15" thickBot="1" x14ac:dyDescent="0.25">
      <c r="A52" s="185" t="s">
        <v>89</v>
      </c>
      <c r="B52" s="184" t="s">
        <v>79</v>
      </c>
      <c r="C52" s="59"/>
      <c r="D52" s="59"/>
      <c r="E52" s="105">
        <f>IFERROR(VLOOKUP($B52,[3]NUM17!$H$3:$O$144,2,FALSE),0)</f>
        <v>1</v>
      </c>
      <c r="F52" s="105">
        <f>IFERROR(VLOOKUP($B52,[3]NUM17!$H$3:$O$144,3,FALSE),0)</f>
        <v>1</v>
      </c>
      <c r="G52" s="105">
        <f>IFERROR(VLOOKUP($B52,[3]NUM17!$H$3:$O$144,4,FALSE),0)</f>
        <v>0</v>
      </c>
      <c r="H52" s="105">
        <f>IFERROR(VLOOKUP($B52,[3]NUM17!$H$3:$O$144,5,FALSE),0)</f>
        <v>1</v>
      </c>
      <c r="I52" s="105">
        <f>IFERROR(VLOOKUP($B52,[3]NUM17!$H$3:$O$144,6,FALSE),0)</f>
        <v>1</v>
      </c>
      <c r="J52" s="105">
        <f>IFERROR(VLOOKUP($B52,[3]NUM17!$H$3:$O$144,7,FALSE),0)</f>
        <v>2</v>
      </c>
      <c r="K52" s="87"/>
      <c r="L52" s="93"/>
      <c r="M52" s="93"/>
      <c r="N52" s="93"/>
      <c r="O52" s="93"/>
      <c r="P52" s="93"/>
      <c r="Q52" s="6">
        <f t="shared" si="11"/>
        <v>6</v>
      </c>
      <c r="R52" s="105">
        <f>IFERROR(VLOOKUP($B52,[3]DEN17!$H$3:$O$150,2,FALSE),0)</f>
        <v>1</v>
      </c>
      <c r="S52" s="105">
        <f>IFERROR(VLOOKUP($B52,[3]DEN17!$H$3:$O$150,3,FALSE),0)</f>
        <v>1</v>
      </c>
      <c r="T52" s="105">
        <f>IFERROR(VLOOKUP($B52,[3]DEN17!$H$3:$O$150,4,FALSE),0)</f>
        <v>0</v>
      </c>
      <c r="U52" s="105">
        <f>IFERROR(VLOOKUP($B52,[3]DEN17!$H$3:$O$150,5,FALSE),0)</f>
        <v>1</v>
      </c>
      <c r="V52" s="105">
        <f>IFERROR(VLOOKUP($B52,[3]DEN17!$H$3:$O$150,6,FALSE),0)</f>
        <v>1</v>
      </c>
      <c r="W52" s="105">
        <f>IFERROR(VLOOKUP($B52,[3]DEN17!$H$3:$O$150,7,FALSE),0)</f>
        <v>2</v>
      </c>
      <c r="X52" s="87"/>
      <c r="Y52" s="93"/>
      <c r="Z52" s="93"/>
      <c r="AA52" s="93"/>
      <c r="AB52" s="93"/>
      <c r="AC52" s="93"/>
      <c r="AD52" s="6">
        <f t="shared" si="1"/>
        <v>6</v>
      </c>
    </row>
    <row r="53" spans="1:31" ht="15" thickBot="1" x14ac:dyDescent="0.25">
      <c r="A53" s="185" t="s">
        <v>89</v>
      </c>
      <c r="B53" s="184" t="s">
        <v>80</v>
      </c>
      <c r="C53" s="59"/>
      <c r="D53" s="59"/>
      <c r="E53" s="105">
        <f>IFERROR(VLOOKUP($B53,[3]NUM17!$H$3:$O$144,2,FALSE),0)</f>
        <v>1</v>
      </c>
      <c r="F53" s="105">
        <f>IFERROR(VLOOKUP($B53,[3]NUM17!$H$3:$O$144,3,FALSE),0)</f>
        <v>0</v>
      </c>
      <c r="G53" s="105">
        <f>IFERROR(VLOOKUP($B53,[3]NUM17!$H$3:$O$144,4,FALSE),0)</f>
        <v>0</v>
      </c>
      <c r="H53" s="105">
        <f>IFERROR(VLOOKUP($B53,[3]NUM17!$H$3:$O$144,5,FALSE),0)</f>
        <v>0</v>
      </c>
      <c r="I53" s="105">
        <f>IFERROR(VLOOKUP($B53,[3]NUM17!$H$3:$O$144,6,FALSE),0)</f>
        <v>0</v>
      </c>
      <c r="J53" s="105">
        <f>IFERROR(VLOOKUP($B53,[3]NUM17!$H$3:$O$144,7,FALSE),0)</f>
        <v>0</v>
      </c>
      <c r="K53" s="87"/>
      <c r="L53" s="93"/>
      <c r="M53" s="93"/>
      <c r="N53" s="93"/>
      <c r="O53" s="93"/>
      <c r="P53" s="93"/>
      <c r="Q53" s="6">
        <f t="shared" si="11"/>
        <v>1</v>
      </c>
      <c r="R53" s="105">
        <f>IFERROR(VLOOKUP($B53,[3]DEN17!$H$3:$O$150,2,FALSE),0)</f>
        <v>1</v>
      </c>
      <c r="S53" s="105">
        <f>IFERROR(VLOOKUP($B53,[3]DEN17!$H$3:$O$150,3,FALSE),0)</f>
        <v>0</v>
      </c>
      <c r="T53" s="105">
        <f>IFERROR(VLOOKUP($B53,[3]DEN17!$H$3:$O$150,4,FALSE),0)</f>
        <v>0</v>
      </c>
      <c r="U53" s="105">
        <f>IFERROR(VLOOKUP($B53,[3]DEN17!$H$3:$O$150,5,FALSE),0)</f>
        <v>0</v>
      </c>
      <c r="V53" s="105">
        <f>IFERROR(VLOOKUP($B53,[3]DEN17!$H$3:$O$150,6,FALSE),0)</f>
        <v>0</v>
      </c>
      <c r="W53" s="105">
        <f>IFERROR(VLOOKUP($B53,[3]DEN17!$H$3:$O$150,7,FALSE),0)</f>
        <v>0</v>
      </c>
      <c r="X53" s="87"/>
      <c r="Y53" s="93"/>
      <c r="Z53" s="93"/>
      <c r="AA53" s="93"/>
      <c r="AB53" s="93"/>
      <c r="AC53" s="93"/>
      <c r="AD53" s="6">
        <f t="shared" si="1"/>
        <v>1</v>
      </c>
    </row>
    <row r="54" spans="1:31" ht="15" thickBot="1" x14ac:dyDescent="0.25">
      <c r="A54" s="185" t="s">
        <v>89</v>
      </c>
      <c r="B54" s="184" t="s">
        <v>81</v>
      </c>
      <c r="C54" s="59"/>
      <c r="D54" s="59"/>
      <c r="E54" s="105">
        <f>IFERROR(VLOOKUP($B54,[3]NUM17!$H$3:$O$144,2,FALSE),0)</f>
        <v>1</v>
      </c>
      <c r="F54" s="105">
        <f>IFERROR(VLOOKUP($B54,[3]NUM17!$H$3:$O$144,3,FALSE),0)</f>
        <v>0</v>
      </c>
      <c r="G54" s="105">
        <f>IFERROR(VLOOKUP($B54,[3]NUM17!$H$3:$O$144,4,FALSE),0)</f>
        <v>0</v>
      </c>
      <c r="H54" s="105">
        <f>IFERROR(VLOOKUP($B54,[3]NUM17!$H$3:$O$144,5,FALSE),0)</f>
        <v>0</v>
      </c>
      <c r="I54" s="105">
        <f>IFERROR(VLOOKUP($B54,[3]NUM17!$H$3:$O$144,6,FALSE),0)</f>
        <v>0</v>
      </c>
      <c r="J54" s="105">
        <f>IFERROR(VLOOKUP($B54,[3]NUM17!$H$3:$O$144,7,FALSE),0)</f>
        <v>0</v>
      </c>
      <c r="K54" s="87"/>
      <c r="L54" s="93"/>
      <c r="M54" s="93"/>
      <c r="N54" s="93"/>
      <c r="O54" s="93"/>
      <c r="P54" s="93"/>
      <c r="Q54" s="6">
        <f t="shared" si="11"/>
        <v>1</v>
      </c>
      <c r="R54" s="105">
        <f>IFERROR(VLOOKUP($B54,[3]DEN17!$H$3:$O$150,2,FALSE),0)</f>
        <v>1</v>
      </c>
      <c r="S54" s="105">
        <f>IFERROR(VLOOKUP($B54,[3]DEN17!$H$3:$O$150,3,FALSE),0)</f>
        <v>0</v>
      </c>
      <c r="T54" s="105">
        <f>IFERROR(VLOOKUP($B54,[3]DEN17!$H$3:$O$150,4,FALSE),0)</f>
        <v>0</v>
      </c>
      <c r="U54" s="105">
        <f>IFERROR(VLOOKUP($B54,[3]DEN17!$H$3:$O$150,5,FALSE),0)</f>
        <v>0</v>
      </c>
      <c r="V54" s="105">
        <f>IFERROR(VLOOKUP($B54,[3]DEN17!$H$3:$O$150,6,FALSE),0)</f>
        <v>0</v>
      </c>
      <c r="W54" s="105">
        <f>IFERROR(VLOOKUP($B54,[3]DEN17!$H$3:$O$150,7,FALSE),0)</f>
        <v>0</v>
      </c>
      <c r="X54" s="87"/>
      <c r="Y54" s="93"/>
      <c r="Z54" s="93"/>
      <c r="AA54" s="93"/>
      <c r="AB54" s="93"/>
      <c r="AC54" s="93"/>
      <c r="AD54" s="6">
        <f t="shared" si="1"/>
        <v>1</v>
      </c>
    </row>
    <row r="55" spans="1:31" ht="15" thickBot="1" x14ac:dyDescent="0.25">
      <c r="A55" s="185" t="s">
        <v>89</v>
      </c>
      <c r="B55" s="184" t="s">
        <v>82</v>
      </c>
      <c r="C55" s="59"/>
      <c r="D55" s="59"/>
      <c r="E55" s="105">
        <f>IFERROR(VLOOKUP($B55,[3]NUM17!$H$3:$O$144,2,FALSE),0)</f>
        <v>2</v>
      </c>
      <c r="F55" s="105">
        <f>IFERROR(VLOOKUP($B55,[3]NUM17!$H$3:$O$144,3,FALSE),0)</f>
        <v>0</v>
      </c>
      <c r="G55" s="105">
        <f>IFERROR(VLOOKUP($B55,[3]NUM17!$H$3:$O$144,4,FALSE),0)</f>
        <v>0</v>
      </c>
      <c r="H55" s="105">
        <f>IFERROR(VLOOKUP($B55,[3]NUM17!$H$3:$O$144,5,FALSE),0)</f>
        <v>0</v>
      </c>
      <c r="I55" s="105">
        <f>IFERROR(VLOOKUP($B55,[3]NUM17!$H$3:$O$144,6,FALSE),0)</f>
        <v>0</v>
      </c>
      <c r="J55" s="105">
        <f>IFERROR(VLOOKUP($B55,[3]NUM17!$H$3:$O$144,7,FALSE),0)</f>
        <v>0</v>
      </c>
      <c r="K55" s="87"/>
      <c r="L55" s="93"/>
      <c r="M55" s="93"/>
      <c r="N55" s="93"/>
      <c r="O55" s="93"/>
      <c r="P55" s="93"/>
      <c r="Q55" s="6">
        <f t="shared" si="11"/>
        <v>2</v>
      </c>
      <c r="R55" s="105">
        <f>IFERROR(VLOOKUP($B55,[3]DEN17!$H$3:$O$150,2,FALSE),0)</f>
        <v>2</v>
      </c>
      <c r="S55" s="105">
        <f>IFERROR(VLOOKUP($B55,[3]DEN17!$H$3:$O$150,3,FALSE),0)</f>
        <v>0</v>
      </c>
      <c r="T55" s="105">
        <f>IFERROR(VLOOKUP($B55,[3]DEN17!$H$3:$O$150,4,FALSE),0)</f>
        <v>0</v>
      </c>
      <c r="U55" s="105">
        <f>IFERROR(VLOOKUP($B55,[3]DEN17!$H$3:$O$150,5,FALSE),0)</f>
        <v>0</v>
      </c>
      <c r="V55" s="105">
        <f>IFERROR(VLOOKUP($B55,[3]DEN17!$H$3:$O$150,6,FALSE),0)</f>
        <v>0</v>
      </c>
      <c r="W55" s="105">
        <f>IFERROR(VLOOKUP($B55,[3]DEN17!$H$3:$O$150,7,FALSE),0)</f>
        <v>0</v>
      </c>
      <c r="X55" s="87"/>
      <c r="Y55" s="93"/>
      <c r="Z55" s="93"/>
      <c r="AA55" s="93"/>
      <c r="AB55" s="93"/>
      <c r="AC55" s="93"/>
      <c r="AD55" s="6">
        <f t="shared" si="1"/>
        <v>2</v>
      </c>
    </row>
    <row r="56" spans="1:31" ht="15" thickBot="1" x14ac:dyDescent="0.25">
      <c r="A56" s="185" t="s">
        <v>89</v>
      </c>
      <c r="B56" s="184" t="s">
        <v>83</v>
      </c>
      <c r="C56" s="59"/>
      <c r="D56" s="59"/>
      <c r="E56" s="105">
        <f>IFERROR(VLOOKUP($B56,[3]NUM17!$H$3:$O$144,2,FALSE),0)</f>
        <v>0</v>
      </c>
      <c r="F56" s="105">
        <f>IFERROR(VLOOKUP($B56,[3]NUM17!$H$3:$O$144,3,FALSE),0)</f>
        <v>0</v>
      </c>
      <c r="G56" s="105">
        <f>IFERROR(VLOOKUP($B56,[3]NUM17!$H$3:$O$144,4,FALSE),0)</f>
        <v>0</v>
      </c>
      <c r="H56" s="105">
        <f>IFERROR(VLOOKUP($B56,[3]NUM17!$H$3:$O$144,5,FALSE),0)</f>
        <v>0</v>
      </c>
      <c r="I56" s="105">
        <f>IFERROR(VLOOKUP($B56,[3]NUM17!$H$3:$O$144,6,FALSE),0)</f>
        <v>0</v>
      </c>
      <c r="J56" s="105">
        <f>IFERROR(VLOOKUP($B56,[3]NUM17!$H$3:$O$144,7,FALSE),0)</f>
        <v>0</v>
      </c>
      <c r="K56" s="87"/>
      <c r="L56" s="93"/>
      <c r="M56" s="93"/>
      <c r="N56" s="93"/>
      <c r="O56" s="93"/>
      <c r="P56" s="93"/>
      <c r="Q56" s="6">
        <f t="shared" si="11"/>
        <v>0</v>
      </c>
      <c r="R56" s="105">
        <f>IFERROR(VLOOKUP($B56,[3]DEN17!$H$3:$O$150,2,FALSE),0)</f>
        <v>0</v>
      </c>
      <c r="S56" s="105">
        <f>IFERROR(VLOOKUP($B56,[3]DEN17!$H$3:$O$150,3,FALSE),0)</f>
        <v>0</v>
      </c>
      <c r="T56" s="105">
        <f>IFERROR(VLOOKUP($B56,[3]DEN17!$H$3:$O$150,4,FALSE),0)</f>
        <v>0</v>
      </c>
      <c r="U56" s="105">
        <f>IFERROR(VLOOKUP($B56,[3]DEN17!$H$3:$O$150,5,FALSE),0)</f>
        <v>0</v>
      </c>
      <c r="V56" s="105">
        <f>IFERROR(VLOOKUP($B56,[3]DEN17!$H$3:$O$150,6,FALSE),0)</f>
        <v>0</v>
      </c>
      <c r="W56" s="105">
        <f>IFERROR(VLOOKUP($B56,[3]DEN17!$H$3:$O$150,7,FALSE),0)</f>
        <v>0</v>
      </c>
      <c r="X56" s="87"/>
      <c r="Y56" s="93"/>
      <c r="Z56" s="93"/>
      <c r="AA56" s="93"/>
      <c r="AB56" s="93"/>
      <c r="AC56" s="93"/>
      <c r="AD56" s="6">
        <f t="shared" si="1"/>
        <v>0</v>
      </c>
    </row>
    <row r="57" spans="1:31" ht="15" thickBot="1" x14ac:dyDescent="0.25">
      <c r="A57" s="185" t="s">
        <v>89</v>
      </c>
      <c r="B57" s="184" t="s">
        <v>84</v>
      </c>
      <c r="C57" s="59"/>
      <c r="D57" s="59"/>
      <c r="E57" s="105">
        <f>IFERROR(VLOOKUP($B57,[3]NUM17!$H$3:$O$144,2,FALSE),0)</f>
        <v>0</v>
      </c>
      <c r="F57" s="105">
        <f>IFERROR(VLOOKUP($B57,[3]NUM17!$H$3:$O$144,3,FALSE),0)</f>
        <v>0</v>
      </c>
      <c r="G57" s="105">
        <f>IFERROR(VLOOKUP($B57,[3]NUM17!$H$3:$O$144,4,FALSE),0)</f>
        <v>0</v>
      </c>
      <c r="H57" s="105">
        <f>IFERROR(VLOOKUP($B57,[3]NUM17!$H$3:$O$144,5,FALSE),0)</f>
        <v>0</v>
      </c>
      <c r="I57" s="105">
        <f>IFERROR(VLOOKUP($B57,[3]NUM17!$H$3:$O$144,6,FALSE),0)</f>
        <v>0</v>
      </c>
      <c r="J57" s="105">
        <f>IFERROR(VLOOKUP($B57,[3]NUM17!$H$3:$O$144,7,FALSE),0)</f>
        <v>0</v>
      </c>
      <c r="K57" s="87"/>
      <c r="L57" s="93"/>
      <c r="M57" s="93"/>
      <c r="N57" s="93"/>
      <c r="O57" s="93"/>
      <c r="P57" s="93"/>
      <c r="Q57" s="6">
        <f t="shared" si="11"/>
        <v>0</v>
      </c>
      <c r="R57" s="105">
        <f>IFERROR(VLOOKUP($B57,[3]DEN17!$H$3:$O$150,2,FALSE),0)</f>
        <v>1</v>
      </c>
      <c r="S57" s="105">
        <f>IFERROR(VLOOKUP($B57,[3]DEN17!$H$3:$O$150,3,FALSE),0)</f>
        <v>0</v>
      </c>
      <c r="T57" s="105">
        <f>IFERROR(VLOOKUP($B57,[3]DEN17!$H$3:$O$150,4,FALSE),0)</f>
        <v>0</v>
      </c>
      <c r="U57" s="105">
        <f>IFERROR(VLOOKUP($B57,[3]DEN17!$H$3:$O$150,5,FALSE),0)</f>
        <v>0</v>
      </c>
      <c r="V57" s="105">
        <f>IFERROR(VLOOKUP($B57,[3]DEN17!$H$3:$O$150,6,FALSE),0)</f>
        <v>0</v>
      </c>
      <c r="W57" s="105">
        <f>IFERROR(VLOOKUP($B57,[3]DEN17!$H$3:$O$150,7,FALSE),0)</f>
        <v>0</v>
      </c>
      <c r="X57" s="87"/>
      <c r="Y57" s="93"/>
      <c r="Z57" s="93"/>
      <c r="AA57" s="93"/>
      <c r="AB57" s="93"/>
      <c r="AC57" s="93"/>
      <c r="AD57" s="6">
        <f t="shared" si="1"/>
        <v>1</v>
      </c>
    </row>
    <row r="58" spans="1:31" ht="15" thickBot="1" x14ac:dyDescent="0.25">
      <c r="A58" s="185" t="s">
        <v>89</v>
      </c>
      <c r="B58" s="184" t="s">
        <v>85</v>
      </c>
      <c r="C58" s="59"/>
      <c r="D58" s="59"/>
      <c r="E58" s="105">
        <f>IFERROR(VLOOKUP($B58,[3]NUM17!$H$3:$O$144,2,FALSE),0)</f>
        <v>0</v>
      </c>
      <c r="F58" s="105">
        <f>IFERROR(VLOOKUP($B58,[3]NUM17!$H$3:$O$144,3,FALSE),0)</f>
        <v>0</v>
      </c>
      <c r="G58" s="105">
        <f>IFERROR(VLOOKUP($B58,[3]NUM17!$H$3:$O$144,4,FALSE),0)</f>
        <v>1</v>
      </c>
      <c r="H58" s="105">
        <f>IFERROR(VLOOKUP($B58,[3]NUM17!$H$3:$O$144,5,FALSE),0)</f>
        <v>1</v>
      </c>
      <c r="I58" s="105">
        <f>IFERROR(VLOOKUP($B58,[3]NUM17!$H$3:$O$144,6,FALSE),0)</f>
        <v>0</v>
      </c>
      <c r="J58" s="105">
        <f>IFERROR(VLOOKUP($B58,[3]NUM17!$H$3:$O$144,7,FALSE),0)</f>
        <v>0</v>
      </c>
      <c r="K58" s="87"/>
      <c r="L58" s="93"/>
      <c r="M58" s="93"/>
      <c r="N58" s="93"/>
      <c r="O58" s="93"/>
      <c r="P58" s="93"/>
      <c r="Q58" s="6">
        <f t="shared" si="11"/>
        <v>2</v>
      </c>
      <c r="R58" s="105">
        <f>IFERROR(VLOOKUP($B58,[3]DEN17!$H$3:$O$150,2,FALSE),0)</f>
        <v>0</v>
      </c>
      <c r="S58" s="105">
        <f>IFERROR(VLOOKUP($B58,[3]DEN17!$H$3:$O$150,3,FALSE),0)</f>
        <v>0</v>
      </c>
      <c r="T58" s="105">
        <f>IFERROR(VLOOKUP($B58,[3]DEN17!$H$3:$O$150,4,FALSE),0)</f>
        <v>1</v>
      </c>
      <c r="U58" s="105">
        <f>IFERROR(VLOOKUP($B58,[3]DEN17!$H$3:$O$150,5,FALSE),0)</f>
        <v>1</v>
      </c>
      <c r="V58" s="105">
        <f>IFERROR(VLOOKUP($B58,[3]DEN17!$H$3:$O$150,6,FALSE),0)</f>
        <v>0</v>
      </c>
      <c r="W58" s="105">
        <f>IFERROR(VLOOKUP($B58,[3]DEN17!$H$3:$O$150,7,FALSE),0)</f>
        <v>0</v>
      </c>
      <c r="X58" s="87"/>
      <c r="Y58" s="93"/>
      <c r="Z58" s="93"/>
      <c r="AA58" s="93"/>
      <c r="AB58" s="93"/>
      <c r="AC58" s="93"/>
      <c r="AD58" s="6">
        <f t="shared" si="1"/>
        <v>2</v>
      </c>
    </row>
    <row r="59" spans="1:31" ht="15" thickBot="1" x14ac:dyDescent="0.25">
      <c r="A59" s="185" t="s">
        <v>89</v>
      </c>
      <c r="B59" s="184" t="s">
        <v>86</v>
      </c>
      <c r="C59" s="59"/>
      <c r="D59" s="59"/>
      <c r="E59" s="105">
        <f>IFERROR(VLOOKUP($B59,[3]NUM17!$H$3:$O$144,2,FALSE),0)</f>
        <v>2</v>
      </c>
      <c r="F59" s="105">
        <f>IFERROR(VLOOKUP($B59,[3]NUM17!$H$3:$O$144,3,FALSE),0)</f>
        <v>3</v>
      </c>
      <c r="G59" s="105">
        <f>IFERROR(VLOOKUP($B59,[3]NUM17!$H$3:$O$144,4,FALSE),0)</f>
        <v>3</v>
      </c>
      <c r="H59" s="105">
        <f>IFERROR(VLOOKUP($B59,[3]NUM17!$H$3:$O$144,5,FALSE),0)</f>
        <v>0</v>
      </c>
      <c r="I59" s="105">
        <f>IFERROR(VLOOKUP($B59,[3]NUM17!$H$3:$O$144,6,FALSE),0)</f>
        <v>0</v>
      </c>
      <c r="J59" s="105">
        <f>IFERROR(VLOOKUP($B59,[3]NUM17!$H$3:$O$144,7,FALSE),0)</f>
        <v>4</v>
      </c>
      <c r="K59" s="87"/>
      <c r="L59" s="93"/>
      <c r="M59" s="93"/>
      <c r="N59" s="93"/>
      <c r="O59" s="93"/>
      <c r="P59" s="93"/>
      <c r="Q59" s="6">
        <f t="shared" si="11"/>
        <v>12</v>
      </c>
      <c r="R59" s="105">
        <f>IFERROR(VLOOKUP($B59,[3]DEN17!$H$3:$O$150,2,FALSE),0)</f>
        <v>2</v>
      </c>
      <c r="S59" s="105">
        <f>IFERROR(VLOOKUP($B59,[3]DEN17!$H$3:$O$150,3,FALSE),0)</f>
        <v>3</v>
      </c>
      <c r="T59" s="105">
        <f>IFERROR(VLOOKUP($B59,[3]DEN17!$H$3:$O$150,4,FALSE),0)</f>
        <v>3</v>
      </c>
      <c r="U59" s="105">
        <f>IFERROR(VLOOKUP($B59,[3]DEN17!$H$3:$O$150,5,FALSE),0)</f>
        <v>0</v>
      </c>
      <c r="V59" s="105">
        <f>IFERROR(VLOOKUP($B59,[3]DEN17!$H$3:$O$150,6,FALSE),0)</f>
        <v>0</v>
      </c>
      <c r="W59" s="105">
        <f>IFERROR(VLOOKUP($B59,[3]DEN17!$H$3:$O$150,7,FALSE),0)</f>
        <v>4</v>
      </c>
      <c r="X59" s="87"/>
      <c r="Y59" s="93"/>
      <c r="Z59" s="93"/>
      <c r="AA59" s="93"/>
      <c r="AB59" s="93"/>
      <c r="AC59" s="93"/>
      <c r="AD59" s="6">
        <f t="shared" si="1"/>
        <v>12</v>
      </c>
    </row>
    <row r="60" spans="1:31" ht="15" thickBot="1" x14ac:dyDescent="0.25">
      <c r="A60" s="185" t="s">
        <v>89</v>
      </c>
      <c r="B60" s="184" t="s">
        <v>87</v>
      </c>
      <c r="C60" s="59"/>
      <c r="D60" s="59"/>
      <c r="E60" s="105">
        <f>IFERROR(VLOOKUP($B60,[3]NUM17!$H$3:$O$144,2,FALSE),0)</f>
        <v>0</v>
      </c>
      <c r="F60" s="105">
        <f>IFERROR(VLOOKUP($B60,[3]NUM17!$H$3:$O$144,3,FALSE),0)</f>
        <v>0</v>
      </c>
      <c r="G60" s="105">
        <f>IFERROR(VLOOKUP($B60,[3]NUM17!$H$3:$O$144,4,FALSE),0)</f>
        <v>0</v>
      </c>
      <c r="H60" s="105">
        <f>IFERROR(VLOOKUP($B60,[3]NUM17!$H$3:$O$144,5,FALSE),0)</f>
        <v>0</v>
      </c>
      <c r="I60" s="105">
        <f>IFERROR(VLOOKUP($B60,[3]NUM17!$H$3:$O$144,6,FALSE),0)</f>
        <v>0</v>
      </c>
      <c r="J60" s="105">
        <f>IFERROR(VLOOKUP($B60,[3]NUM17!$H$3:$O$144,7,FALSE),0)</f>
        <v>0</v>
      </c>
      <c r="K60" s="87"/>
      <c r="L60" s="93"/>
      <c r="M60" s="93"/>
      <c r="N60" s="93"/>
      <c r="O60" s="93"/>
      <c r="P60" s="93"/>
      <c r="Q60" s="6">
        <f t="shared" si="11"/>
        <v>0</v>
      </c>
      <c r="R60" s="105">
        <f>IFERROR(VLOOKUP($B60,[3]DEN17!$H$3:$O$150,2,FALSE),0)</f>
        <v>0</v>
      </c>
      <c r="S60" s="105">
        <f>IFERROR(VLOOKUP($B60,[3]DEN17!$H$3:$O$150,3,FALSE),0)</f>
        <v>0</v>
      </c>
      <c r="T60" s="105">
        <f>IFERROR(VLOOKUP($B60,[3]DEN17!$H$3:$O$150,4,FALSE),0)</f>
        <v>0</v>
      </c>
      <c r="U60" s="105">
        <f>IFERROR(VLOOKUP($B60,[3]DEN17!$H$3:$O$150,5,FALSE),0)</f>
        <v>0</v>
      </c>
      <c r="V60" s="105">
        <f>IFERROR(VLOOKUP($B60,[3]DEN17!$H$3:$O$150,6,FALSE),0)</f>
        <v>0</v>
      </c>
      <c r="W60" s="105">
        <f>IFERROR(VLOOKUP($B60,[3]DEN17!$H$3:$O$150,7,FALSE),0)</f>
        <v>0</v>
      </c>
      <c r="X60" s="87"/>
      <c r="Y60" s="93"/>
      <c r="Z60" s="93"/>
      <c r="AA60" s="93"/>
      <c r="AB60" s="93"/>
      <c r="AC60" s="93"/>
      <c r="AD60" s="6">
        <f t="shared" si="1"/>
        <v>0</v>
      </c>
    </row>
    <row r="61" spans="1:31" ht="15" thickBot="1" x14ac:dyDescent="0.25">
      <c r="A61" s="185" t="s">
        <v>89</v>
      </c>
      <c r="B61" s="184" t="s">
        <v>88</v>
      </c>
      <c r="C61" s="59"/>
      <c r="D61" s="59"/>
      <c r="E61" s="105">
        <f>IFERROR(VLOOKUP($B61,[3]NUM17!$H$3:$O$144,2,FALSE),0)</f>
        <v>2</v>
      </c>
      <c r="F61" s="105">
        <f>IFERROR(VLOOKUP($B61,[3]NUM17!$H$3:$O$144,3,FALSE),0)</f>
        <v>0</v>
      </c>
      <c r="G61" s="105">
        <f>IFERROR(VLOOKUP($B61,[3]NUM17!$H$3:$O$144,4,FALSE),0)</f>
        <v>0</v>
      </c>
      <c r="H61" s="105">
        <f>IFERROR(VLOOKUP($B61,[3]NUM17!$H$3:$O$144,5,FALSE),0)</f>
        <v>1</v>
      </c>
      <c r="I61" s="105">
        <f>IFERROR(VLOOKUP($B61,[3]NUM17!$H$3:$O$144,6,FALSE),0)</f>
        <v>0</v>
      </c>
      <c r="J61" s="105">
        <f>IFERROR(VLOOKUP($B61,[3]NUM17!$H$3:$O$144,7,FALSE),0)</f>
        <v>0</v>
      </c>
      <c r="K61" s="87"/>
      <c r="L61" s="93"/>
      <c r="M61" s="93"/>
      <c r="N61" s="93"/>
      <c r="O61" s="93"/>
      <c r="P61" s="93"/>
      <c r="Q61" s="6">
        <f t="shared" si="11"/>
        <v>3</v>
      </c>
      <c r="R61" s="105">
        <f>IFERROR(VLOOKUP($B61,[3]DEN17!$H$3:$O$150,2,FALSE),0)</f>
        <v>2</v>
      </c>
      <c r="S61" s="105">
        <f>IFERROR(VLOOKUP($B61,[3]DEN17!$H$3:$O$150,3,FALSE),0)</f>
        <v>0</v>
      </c>
      <c r="T61" s="105">
        <f>IFERROR(VLOOKUP($B61,[3]DEN17!$H$3:$O$150,4,FALSE),0)</f>
        <v>0</v>
      </c>
      <c r="U61" s="105">
        <f>IFERROR(VLOOKUP($B61,[3]DEN17!$H$3:$O$150,5,FALSE),0)</f>
        <v>1</v>
      </c>
      <c r="V61" s="105">
        <f>IFERROR(VLOOKUP($B61,[3]DEN17!$H$3:$O$150,6,FALSE),0)</f>
        <v>0</v>
      </c>
      <c r="W61" s="105">
        <f>IFERROR(VLOOKUP($B61,[3]DEN17!$H$3:$O$150,7,FALSE),0)</f>
        <v>0</v>
      </c>
      <c r="X61" s="87"/>
      <c r="Y61" s="93"/>
      <c r="Z61" s="93"/>
      <c r="AA61" s="93"/>
      <c r="AB61" s="93"/>
      <c r="AC61" s="93"/>
      <c r="AD61" s="6">
        <f t="shared" si="1"/>
        <v>3</v>
      </c>
    </row>
    <row r="62" spans="1:31" s="61" customFormat="1" ht="15" thickBot="1" x14ac:dyDescent="0.25">
      <c r="A62" s="351" t="s">
        <v>178</v>
      </c>
      <c r="B62" s="352"/>
      <c r="C62" s="276">
        <f>+D62/Metas!U68</f>
        <v>0.97038178394110597</v>
      </c>
      <c r="D62" s="17">
        <f>+Q62/AD62</f>
        <v>0.88135593220338981</v>
      </c>
      <c r="E62" s="12">
        <f t="shared" ref="E62:O62" si="16">SUM(E49:E61)</f>
        <v>10</v>
      </c>
      <c r="F62" s="12">
        <f t="shared" si="16"/>
        <v>9</v>
      </c>
      <c r="G62" s="12">
        <f t="shared" si="16"/>
        <v>18</v>
      </c>
      <c r="H62" s="12">
        <f t="shared" si="16"/>
        <v>7</v>
      </c>
      <c r="I62" s="12">
        <f t="shared" ref="I62:J62" si="17">SUM(I49:I61)</f>
        <v>1</v>
      </c>
      <c r="J62" s="12">
        <f t="shared" si="17"/>
        <v>7</v>
      </c>
      <c r="K62" s="12">
        <f t="shared" si="16"/>
        <v>0</v>
      </c>
      <c r="L62" s="12">
        <f t="shared" si="16"/>
        <v>0</v>
      </c>
      <c r="M62" s="12">
        <f t="shared" si="16"/>
        <v>0</v>
      </c>
      <c r="N62" s="12">
        <f t="shared" si="16"/>
        <v>0</v>
      </c>
      <c r="O62" s="12">
        <f t="shared" si="16"/>
        <v>0</v>
      </c>
      <c r="P62" s="12">
        <f>SUM(P49:P61)</f>
        <v>0</v>
      </c>
      <c r="Q62" s="12">
        <f>SUM(Q49:Q61)</f>
        <v>52</v>
      </c>
      <c r="R62" s="12">
        <f>SUM(R49:R61)</f>
        <v>11</v>
      </c>
      <c r="S62" s="12">
        <f t="shared" ref="S62:AC62" si="18">SUM(S49:S61)</f>
        <v>9</v>
      </c>
      <c r="T62" s="12">
        <f t="shared" si="18"/>
        <v>19</v>
      </c>
      <c r="U62" s="12">
        <f t="shared" si="18"/>
        <v>7</v>
      </c>
      <c r="V62" s="12">
        <f t="shared" ref="V62:W62" si="19">SUM(V49:V61)</f>
        <v>6</v>
      </c>
      <c r="W62" s="12">
        <f t="shared" si="19"/>
        <v>7</v>
      </c>
      <c r="X62" s="12">
        <f t="shared" si="18"/>
        <v>0</v>
      </c>
      <c r="Y62" s="12">
        <f t="shared" si="18"/>
        <v>0</v>
      </c>
      <c r="Z62" s="12">
        <f t="shared" si="18"/>
        <v>0</v>
      </c>
      <c r="AA62" s="12">
        <f t="shared" si="18"/>
        <v>0</v>
      </c>
      <c r="AB62" s="12">
        <f t="shared" si="18"/>
        <v>0</v>
      </c>
      <c r="AC62" s="12">
        <f t="shared" si="18"/>
        <v>0</v>
      </c>
      <c r="AD62" s="12">
        <f>SUM(AD49:AD61)</f>
        <v>59</v>
      </c>
      <c r="AE62" s="65"/>
    </row>
    <row r="63" spans="1:31" ht="15" thickBot="1" x14ac:dyDescent="0.25">
      <c r="A63" s="185" t="s">
        <v>100</v>
      </c>
      <c r="B63" s="184" t="s">
        <v>90</v>
      </c>
      <c r="C63" s="59"/>
      <c r="D63" s="59"/>
      <c r="E63" s="105">
        <f>IFERROR(VLOOKUP($B63,[3]NUM17!$H$3:$O$144,2,FALSE),0)</f>
        <v>8</v>
      </c>
      <c r="F63" s="105">
        <f>IFERROR(VLOOKUP($B63,[3]NUM17!$H$3:$O$144,3,FALSE),0)</f>
        <v>5</v>
      </c>
      <c r="G63" s="105">
        <f>IFERROR(VLOOKUP($B63,[3]NUM17!$H$3:$O$144,4,FALSE),0)</f>
        <v>4</v>
      </c>
      <c r="H63" s="105">
        <f>IFERROR(VLOOKUP($B63,[3]NUM17!$H$3:$O$144,5,FALSE),0)</f>
        <v>5</v>
      </c>
      <c r="I63" s="105">
        <f>IFERROR(VLOOKUP($B63,[3]NUM17!$H$3:$O$144,6,FALSE),0)</f>
        <v>1</v>
      </c>
      <c r="J63" s="105">
        <f>IFERROR(VLOOKUP($B63,[3]NUM17!$H$3:$O$144,7,FALSE),0)</f>
        <v>2</v>
      </c>
      <c r="K63" s="87"/>
      <c r="L63" s="93"/>
      <c r="M63" s="93"/>
      <c r="N63" s="93"/>
      <c r="O63" s="93"/>
      <c r="P63" s="93"/>
      <c r="Q63" s="6">
        <f t="shared" si="11"/>
        <v>25</v>
      </c>
      <c r="R63" s="105">
        <f>IFERROR(VLOOKUP($B63,[3]DEN17!$H$3:$O$150,2,FALSE),0)</f>
        <v>8</v>
      </c>
      <c r="S63" s="105">
        <f>IFERROR(VLOOKUP($B63,[3]DEN17!$H$3:$O$150,3,FALSE),0)</f>
        <v>6</v>
      </c>
      <c r="T63" s="105">
        <f>IFERROR(VLOOKUP($B63,[3]DEN17!$H$3:$O$150,4,FALSE),0)</f>
        <v>4</v>
      </c>
      <c r="U63" s="105">
        <f>IFERROR(VLOOKUP($B63,[3]DEN17!$H$3:$O$150,5,FALSE),0)</f>
        <v>6</v>
      </c>
      <c r="V63" s="105">
        <f>IFERROR(VLOOKUP($B63,[3]DEN17!$H$3:$O$150,6,FALSE),0)</f>
        <v>2</v>
      </c>
      <c r="W63" s="105">
        <f>IFERROR(VLOOKUP($B63,[3]DEN17!$H$3:$O$150,7,FALSE),0)</f>
        <v>2</v>
      </c>
      <c r="X63" s="87"/>
      <c r="Y63" s="93"/>
      <c r="Z63" s="93"/>
      <c r="AA63" s="93"/>
      <c r="AB63" s="93"/>
      <c r="AC63" s="93"/>
      <c r="AD63" s="6">
        <f t="shared" ref="AD63:AD127" si="20">SUM(R63:AC63)</f>
        <v>28</v>
      </c>
    </row>
    <row r="64" spans="1:31" ht="15" thickBot="1" x14ac:dyDescent="0.25">
      <c r="A64" s="185" t="s">
        <v>100</v>
      </c>
      <c r="B64" s="184" t="s">
        <v>91</v>
      </c>
      <c r="C64" s="59"/>
      <c r="D64" s="59"/>
      <c r="E64" s="105">
        <f>IFERROR(VLOOKUP($B64,[3]NUM17!$H$3:$O$144,2,FALSE),0)</f>
        <v>0</v>
      </c>
      <c r="F64" s="105">
        <f>IFERROR(VLOOKUP($B64,[3]NUM17!$H$3:$O$144,3,FALSE),0)</f>
        <v>1</v>
      </c>
      <c r="G64" s="105">
        <f>IFERROR(VLOOKUP($B64,[3]NUM17!$H$3:$O$144,4,FALSE),0)</f>
        <v>0</v>
      </c>
      <c r="H64" s="105">
        <f>IFERROR(VLOOKUP($B64,[3]NUM17!$H$3:$O$144,5,FALSE),0)</f>
        <v>0</v>
      </c>
      <c r="I64" s="105">
        <f>IFERROR(VLOOKUP($B64,[3]NUM17!$H$3:$O$144,6,FALSE),0)</f>
        <v>0</v>
      </c>
      <c r="J64" s="105">
        <f>IFERROR(VLOOKUP($B64,[3]NUM17!$H$3:$O$144,7,FALSE),0)</f>
        <v>0</v>
      </c>
      <c r="K64" s="87"/>
      <c r="L64" s="93"/>
      <c r="M64" s="93"/>
      <c r="N64" s="93"/>
      <c r="O64" s="93"/>
      <c r="P64" s="93"/>
      <c r="Q64" s="6">
        <f t="shared" si="11"/>
        <v>1</v>
      </c>
      <c r="R64" s="105">
        <f>IFERROR(VLOOKUP($B64,[3]DEN17!$H$3:$O$150,2,FALSE),0)</f>
        <v>0</v>
      </c>
      <c r="S64" s="105">
        <f>IFERROR(VLOOKUP($B64,[3]DEN17!$H$3:$O$150,3,FALSE),0)</f>
        <v>1</v>
      </c>
      <c r="T64" s="105">
        <f>IFERROR(VLOOKUP($B64,[3]DEN17!$H$3:$O$150,4,FALSE),0)</f>
        <v>0</v>
      </c>
      <c r="U64" s="105">
        <f>IFERROR(VLOOKUP($B64,[3]DEN17!$H$3:$O$150,5,FALSE),0)</f>
        <v>0</v>
      </c>
      <c r="V64" s="105">
        <f>IFERROR(VLOOKUP($B64,[3]DEN17!$H$3:$O$150,6,FALSE),0)</f>
        <v>0</v>
      </c>
      <c r="W64" s="105">
        <f>IFERROR(VLOOKUP($B64,[3]DEN17!$H$3:$O$150,7,FALSE),0)</f>
        <v>0</v>
      </c>
      <c r="X64" s="87"/>
      <c r="Y64" s="93"/>
      <c r="Z64" s="93"/>
      <c r="AA64" s="93"/>
      <c r="AB64" s="93"/>
      <c r="AC64" s="93"/>
      <c r="AD64" s="6">
        <f t="shared" si="20"/>
        <v>1</v>
      </c>
    </row>
    <row r="65" spans="1:31" ht="15" thickBot="1" x14ac:dyDescent="0.25">
      <c r="A65" s="185" t="s">
        <v>100</v>
      </c>
      <c r="B65" s="184" t="s">
        <v>92</v>
      </c>
      <c r="C65" s="59"/>
      <c r="D65" s="59"/>
      <c r="E65" s="105">
        <f>IFERROR(VLOOKUP($B65,[3]NUM17!$H$3:$O$144,2,FALSE),0)</f>
        <v>0</v>
      </c>
      <c r="F65" s="105">
        <f>IFERROR(VLOOKUP($B65,[3]NUM17!$H$3:$O$144,3,FALSE),0)</f>
        <v>0</v>
      </c>
      <c r="G65" s="105">
        <f>IFERROR(VLOOKUP($B65,[3]NUM17!$H$3:$O$144,4,FALSE),0)</f>
        <v>0</v>
      </c>
      <c r="H65" s="105">
        <f>IFERROR(VLOOKUP($B65,[3]NUM17!$H$3:$O$144,5,FALSE),0)</f>
        <v>0</v>
      </c>
      <c r="I65" s="105">
        <f>IFERROR(VLOOKUP($B65,[3]NUM17!$H$3:$O$144,6,FALSE),0)</f>
        <v>0</v>
      </c>
      <c r="J65" s="105">
        <f>IFERROR(VLOOKUP($B65,[3]NUM17!$H$3:$O$144,7,FALSE),0)</f>
        <v>0</v>
      </c>
      <c r="K65" s="87"/>
      <c r="L65" s="93"/>
      <c r="M65" s="93"/>
      <c r="N65" s="93"/>
      <c r="O65" s="93"/>
      <c r="P65" s="93"/>
      <c r="Q65" s="6">
        <f t="shared" si="11"/>
        <v>0</v>
      </c>
      <c r="R65" s="105">
        <f>IFERROR(VLOOKUP($B65,[3]DEN17!$H$3:$O$150,2,FALSE),0)</f>
        <v>0</v>
      </c>
      <c r="S65" s="105">
        <f>IFERROR(VLOOKUP($B65,[3]DEN17!$H$3:$O$150,3,FALSE),0)</f>
        <v>0</v>
      </c>
      <c r="T65" s="105">
        <f>IFERROR(VLOOKUP($B65,[3]DEN17!$H$3:$O$150,4,FALSE),0)</f>
        <v>0</v>
      </c>
      <c r="U65" s="105">
        <f>IFERROR(VLOOKUP($B65,[3]DEN17!$H$3:$O$150,5,FALSE),0)</f>
        <v>0</v>
      </c>
      <c r="V65" s="105">
        <f>IFERROR(VLOOKUP($B65,[3]DEN17!$H$3:$O$150,6,FALSE),0)</f>
        <v>0</v>
      </c>
      <c r="W65" s="105">
        <f>IFERROR(VLOOKUP($B65,[3]DEN17!$H$3:$O$150,7,FALSE),0)</f>
        <v>0</v>
      </c>
      <c r="X65" s="87"/>
      <c r="Y65" s="93"/>
      <c r="Z65" s="93"/>
      <c r="AA65" s="93"/>
      <c r="AB65" s="93"/>
      <c r="AC65" s="93"/>
      <c r="AD65" s="6">
        <f t="shared" si="20"/>
        <v>0</v>
      </c>
    </row>
    <row r="66" spans="1:31" ht="15" thickBot="1" x14ac:dyDescent="0.25">
      <c r="A66" s="185" t="s">
        <v>100</v>
      </c>
      <c r="B66" s="184" t="s">
        <v>93</v>
      </c>
      <c r="C66" s="59"/>
      <c r="D66" s="59"/>
      <c r="E66" s="105">
        <f>IFERROR(VLOOKUP($B66,[3]NUM17!$H$3:$O$144,2,FALSE),0)</f>
        <v>0</v>
      </c>
      <c r="F66" s="105">
        <f>IFERROR(VLOOKUP($B66,[3]NUM17!$H$3:$O$144,3,FALSE),0)</f>
        <v>0</v>
      </c>
      <c r="G66" s="105">
        <f>IFERROR(VLOOKUP($B66,[3]NUM17!$H$3:$O$144,4,FALSE),0)</f>
        <v>0</v>
      </c>
      <c r="H66" s="105">
        <f>IFERROR(VLOOKUP($B66,[3]NUM17!$H$3:$O$144,5,FALSE),0)</f>
        <v>0</v>
      </c>
      <c r="I66" s="105">
        <f>IFERROR(VLOOKUP($B66,[3]NUM17!$H$3:$O$144,6,FALSE),0)</f>
        <v>0</v>
      </c>
      <c r="J66" s="105">
        <f>IFERROR(VLOOKUP($B66,[3]NUM17!$H$3:$O$144,7,FALSE),0)</f>
        <v>0</v>
      </c>
      <c r="K66" s="87"/>
      <c r="L66" s="93"/>
      <c r="M66" s="93"/>
      <c r="N66" s="93"/>
      <c r="O66" s="93"/>
      <c r="P66" s="93"/>
      <c r="Q66" s="6">
        <f t="shared" si="11"/>
        <v>0</v>
      </c>
      <c r="R66" s="105">
        <f>IFERROR(VLOOKUP($B66,[3]DEN17!$H$3:$O$150,2,FALSE),0)</f>
        <v>0</v>
      </c>
      <c r="S66" s="105">
        <f>IFERROR(VLOOKUP($B66,[3]DEN17!$H$3:$O$150,3,FALSE),0)</f>
        <v>0</v>
      </c>
      <c r="T66" s="105">
        <f>IFERROR(VLOOKUP($B66,[3]DEN17!$H$3:$O$150,4,FALSE),0)</f>
        <v>0</v>
      </c>
      <c r="U66" s="105">
        <f>IFERROR(VLOOKUP($B66,[3]DEN17!$H$3:$O$150,5,FALSE),0)</f>
        <v>0</v>
      </c>
      <c r="V66" s="105">
        <f>IFERROR(VLOOKUP($B66,[3]DEN17!$H$3:$O$150,6,FALSE),0)</f>
        <v>0</v>
      </c>
      <c r="W66" s="105">
        <f>IFERROR(VLOOKUP($B66,[3]DEN17!$H$3:$O$150,7,FALSE),0)</f>
        <v>0</v>
      </c>
      <c r="X66" s="87"/>
      <c r="Y66" s="93"/>
      <c r="Z66" s="93"/>
      <c r="AA66" s="93"/>
      <c r="AB66" s="93"/>
      <c r="AC66" s="93"/>
      <c r="AD66" s="6">
        <f t="shared" si="20"/>
        <v>0</v>
      </c>
    </row>
    <row r="67" spans="1:31" ht="15" thickBot="1" x14ac:dyDescent="0.25">
      <c r="A67" s="185" t="s">
        <v>100</v>
      </c>
      <c r="B67" s="184" t="s">
        <v>94</v>
      </c>
      <c r="C67" s="59"/>
      <c r="D67" s="59"/>
      <c r="E67" s="105">
        <f>IFERROR(VLOOKUP($B67,[3]NUM17!$H$3:$O$144,2,FALSE),0)</f>
        <v>0</v>
      </c>
      <c r="F67" s="105">
        <f>IFERROR(VLOOKUP($B67,[3]NUM17!$H$3:$O$144,3,FALSE),0)</f>
        <v>0</v>
      </c>
      <c r="G67" s="105">
        <f>IFERROR(VLOOKUP($B67,[3]NUM17!$H$3:$O$144,4,FALSE),0)</f>
        <v>0</v>
      </c>
      <c r="H67" s="105">
        <f>IFERROR(VLOOKUP($B67,[3]NUM17!$H$3:$O$144,5,FALSE),0)</f>
        <v>0</v>
      </c>
      <c r="I67" s="105">
        <f>IFERROR(VLOOKUP($B67,[3]NUM17!$H$3:$O$144,6,FALSE),0)</f>
        <v>0</v>
      </c>
      <c r="J67" s="105">
        <f>IFERROR(VLOOKUP($B67,[3]NUM17!$H$3:$O$144,7,FALSE),0)</f>
        <v>0</v>
      </c>
      <c r="K67" s="87"/>
      <c r="L67" s="93"/>
      <c r="M67" s="93"/>
      <c r="N67" s="93"/>
      <c r="O67" s="93"/>
      <c r="P67" s="93"/>
      <c r="Q67" s="6">
        <f t="shared" si="11"/>
        <v>0</v>
      </c>
      <c r="R67" s="105">
        <f>IFERROR(VLOOKUP($B67,[3]DEN17!$H$3:$O$150,2,FALSE),0)</f>
        <v>0</v>
      </c>
      <c r="S67" s="105">
        <f>IFERROR(VLOOKUP($B67,[3]DEN17!$H$3:$O$150,3,FALSE),0)</f>
        <v>0</v>
      </c>
      <c r="T67" s="105">
        <f>IFERROR(VLOOKUP($B67,[3]DEN17!$H$3:$O$150,4,FALSE),0)</f>
        <v>0</v>
      </c>
      <c r="U67" s="105">
        <f>IFERROR(VLOOKUP($B67,[3]DEN17!$H$3:$O$150,5,FALSE),0)</f>
        <v>0</v>
      </c>
      <c r="V67" s="105">
        <f>IFERROR(VLOOKUP($B67,[3]DEN17!$H$3:$O$150,6,FALSE),0)</f>
        <v>0</v>
      </c>
      <c r="W67" s="105">
        <f>IFERROR(VLOOKUP($B67,[3]DEN17!$H$3:$O$150,7,FALSE),0)</f>
        <v>0</v>
      </c>
      <c r="X67" s="87"/>
      <c r="Y67" s="93"/>
      <c r="Z67" s="93"/>
      <c r="AA67" s="93"/>
      <c r="AB67" s="93"/>
      <c r="AC67" s="93"/>
      <c r="AD67" s="6">
        <f t="shared" si="20"/>
        <v>0</v>
      </c>
    </row>
    <row r="68" spans="1:31" ht="15" thickBot="1" x14ac:dyDescent="0.25">
      <c r="A68" s="185" t="s">
        <v>100</v>
      </c>
      <c r="B68" s="184" t="s">
        <v>95</v>
      </c>
      <c r="C68" s="59"/>
      <c r="D68" s="59"/>
      <c r="E68" s="105">
        <f>IFERROR(VLOOKUP($B68,[3]NUM17!$H$3:$O$144,2,FALSE),0)</f>
        <v>1</v>
      </c>
      <c r="F68" s="105">
        <f>IFERROR(VLOOKUP($B68,[3]NUM17!$H$3:$O$144,3,FALSE),0)</f>
        <v>0</v>
      </c>
      <c r="G68" s="105">
        <f>IFERROR(VLOOKUP($B68,[3]NUM17!$H$3:$O$144,4,FALSE),0)</f>
        <v>1</v>
      </c>
      <c r="H68" s="105">
        <f>IFERROR(VLOOKUP($B68,[3]NUM17!$H$3:$O$144,5,FALSE),0)</f>
        <v>0</v>
      </c>
      <c r="I68" s="105">
        <f>IFERROR(VLOOKUP($B68,[3]NUM17!$H$3:$O$144,6,FALSE),0)</f>
        <v>1</v>
      </c>
      <c r="J68" s="105">
        <f>IFERROR(VLOOKUP($B68,[3]NUM17!$H$3:$O$144,7,FALSE),0)</f>
        <v>0</v>
      </c>
      <c r="K68" s="87"/>
      <c r="L68" s="93"/>
      <c r="M68" s="93"/>
      <c r="N68" s="93"/>
      <c r="O68" s="93"/>
      <c r="P68" s="93"/>
      <c r="Q68" s="6">
        <f t="shared" si="11"/>
        <v>3</v>
      </c>
      <c r="R68" s="105">
        <f>IFERROR(VLOOKUP($B68,[3]DEN17!$H$3:$O$150,2,FALSE),0)</f>
        <v>1</v>
      </c>
      <c r="S68" s="105">
        <f>IFERROR(VLOOKUP($B68,[3]DEN17!$H$3:$O$150,3,FALSE),0)</f>
        <v>0</v>
      </c>
      <c r="T68" s="105">
        <f>IFERROR(VLOOKUP($B68,[3]DEN17!$H$3:$O$150,4,FALSE),0)</f>
        <v>1</v>
      </c>
      <c r="U68" s="105">
        <f>IFERROR(VLOOKUP($B68,[3]DEN17!$H$3:$O$150,5,FALSE),0)</f>
        <v>0</v>
      </c>
      <c r="V68" s="105">
        <f>IFERROR(VLOOKUP($B68,[3]DEN17!$H$3:$O$150,6,FALSE),0)</f>
        <v>1</v>
      </c>
      <c r="W68" s="105">
        <f>IFERROR(VLOOKUP($B68,[3]DEN17!$H$3:$O$150,7,FALSE),0)</f>
        <v>1</v>
      </c>
      <c r="X68" s="87"/>
      <c r="Y68" s="93"/>
      <c r="Z68" s="93"/>
      <c r="AA68" s="93"/>
      <c r="AB68" s="93"/>
      <c r="AC68" s="93"/>
      <c r="AD68" s="6">
        <f t="shared" si="20"/>
        <v>4</v>
      </c>
    </row>
    <row r="69" spans="1:31" ht="15" thickBot="1" x14ac:dyDescent="0.25">
      <c r="A69" s="185" t="s">
        <v>100</v>
      </c>
      <c r="B69" s="184" t="s">
        <v>96</v>
      </c>
      <c r="C69" s="59"/>
      <c r="D69" s="59"/>
      <c r="E69" s="105">
        <f>IFERROR(VLOOKUP($B69,[3]NUM17!$H$3:$O$144,2,FALSE),0)</f>
        <v>1</v>
      </c>
      <c r="F69" s="105">
        <f>IFERROR(VLOOKUP($B69,[3]NUM17!$H$3:$O$144,3,FALSE),0)</f>
        <v>0</v>
      </c>
      <c r="G69" s="105">
        <f>IFERROR(VLOOKUP($B69,[3]NUM17!$H$3:$O$144,4,FALSE),0)</f>
        <v>0</v>
      </c>
      <c r="H69" s="105">
        <f>IFERROR(VLOOKUP($B69,[3]NUM17!$H$3:$O$144,5,FALSE),0)</f>
        <v>0</v>
      </c>
      <c r="I69" s="105">
        <f>IFERROR(VLOOKUP($B69,[3]NUM17!$H$3:$O$144,6,FALSE),0)</f>
        <v>0</v>
      </c>
      <c r="J69" s="105">
        <f>IFERROR(VLOOKUP($B69,[3]NUM17!$H$3:$O$144,7,FALSE),0)</f>
        <v>0</v>
      </c>
      <c r="K69" s="87"/>
      <c r="L69" s="93"/>
      <c r="M69" s="93"/>
      <c r="N69" s="93"/>
      <c r="O69" s="93"/>
      <c r="P69" s="93"/>
      <c r="Q69" s="6">
        <f t="shared" si="11"/>
        <v>1</v>
      </c>
      <c r="R69" s="105">
        <f>IFERROR(VLOOKUP($B69,[3]DEN17!$H$3:$O$150,2,FALSE),0)</f>
        <v>1</v>
      </c>
      <c r="S69" s="105">
        <f>IFERROR(VLOOKUP($B69,[3]DEN17!$H$3:$O$150,3,FALSE),0)</f>
        <v>0</v>
      </c>
      <c r="T69" s="105">
        <f>IFERROR(VLOOKUP($B69,[3]DEN17!$H$3:$O$150,4,FALSE),0)</f>
        <v>0</v>
      </c>
      <c r="U69" s="105">
        <f>IFERROR(VLOOKUP($B69,[3]DEN17!$H$3:$O$150,5,FALSE),0)</f>
        <v>0</v>
      </c>
      <c r="V69" s="105">
        <f>IFERROR(VLOOKUP($B69,[3]DEN17!$H$3:$O$150,6,FALSE),0)</f>
        <v>0</v>
      </c>
      <c r="W69" s="105">
        <f>IFERROR(VLOOKUP($B69,[3]DEN17!$H$3:$O$150,7,FALSE),0)</f>
        <v>0</v>
      </c>
      <c r="X69" s="87"/>
      <c r="Y69" s="93"/>
      <c r="Z69" s="93"/>
      <c r="AA69" s="93"/>
      <c r="AB69" s="93"/>
      <c r="AC69" s="93"/>
      <c r="AD69" s="6">
        <f t="shared" si="20"/>
        <v>1</v>
      </c>
    </row>
    <row r="70" spans="1:31" ht="15" thickBot="1" x14ac:dyDescent="0.25">
      <c r="A70" s="185" t="s">
        <v>100</v>
      </c>
      <c r="B70" s="184" t="s">
        <v>97</v>
      </c>
      <c r="C70" s="59"/>
      <c r="D70" s="59"/>
      <c r="E70" s="105">
        <f>IFERROR(VLOOKUP($B70,[3]NUM17!$H$3:$O$144,2,FALSE),0)</f>
        <v>0</v>
      </c>
      <c r="F70" s="105">
        <f>IFERROR(VLOOKUP($B70,[3]NUM17!$H$3:$O$144,3,FALSE),0)</f>
        <v>0</v>
      </c>
      <c r="G70" s="105">
        <f>IFERROR(VLOOKUP($B70,[3]NUM17!$H$3:$O$144,4,FALSE),0)</f>
        <v>0</v>
      </c>
      <c r="H70" s="105">
        <f>IFERROR(VLOOKUP($B70,[3]NUM17!$H$3:$O$144,5,FALSE),0)</f>
        <v>0</v>
      </c>
      <c r="I70" s="105">
        <f>IFERROR(VLOOKUP($B70,[3]NUM17!$H$3:$O$144,6,FALSE),0)</f>
        <v>0</v>
      </c>
      <c r="J70" s="105">
        <f>IFERROR(VLOOKUP($B70,[3]NUM17!$H$3:$O$144,7,FALSE),0)</f>
        <v>0</v>
      </c>
      <c r="K70" s="87"/>
      <c r="L70" s="93"/>
      <c r="M70" s="93"/>
      <c r="N70" s="93"/>
      <c r="O70" s="93"/>
      <c r="P70" s="93"/>
      <c r="Q70" s="6">
        <f t="shared" si="11"/>
        <v>0</v>
      </c>
      <c r="R70" s="105">
        <f>IFERROR(VLOOKUP($B70,[3]DEN17!$H$3:$O$150,2,FALSE),0)</f>
        <v>0</v>
      </c>
      <c r="S70" s="105">
        <f>IFERROR(VLOOKUP($B70,[3]DEN17!$H$3:$O$150,3,FALSE),0)</f>
        <v>0</v>
      </c>
      <c r="T70" s="105">
        <f>IFERROR(VLOOKUP($B70,[3]DEN17!$H$3:$O$150,4,FALSE),0)</f>
        <v>0</v>
      </c>
      <c r="U70" s="105">
        <f>IFERROR(VLOOKUP($B70,[3]DEN17!$H$3:$O$150,5,FALSE),0)</f>
        <v>0</v>
      </c>
      <c r="V70" s="105">
        <f>IFERROR(VLOOKUP($B70,[3]DEN17!$H$3:$O$150,6,FALSE),0)</f>
        <v>0</v>
      </c>
      <c r="W70" s="105">
        <f>IFERROR(VLOOKUP($B70,[3]DEN17!$H$3:$O$150,7,FALSE),0)</f>
        <v>0</v>
      </c>
      <c r="X70" s="87"/>
      <c r="Y70" s="93"/>
      <c r="Z70" s="93"/>
      <c r="AA70" s="93"/>
      <c r="AB70" s="93"/>
      <c r="AC70" s="93"/>
      <c r="AD70" s="6">
        <f t="shared" si="20"/>
        <v>0</v>
      </c>
    </row>
    <row r="71" spans="1:31" ht="15" thickBot="1" x14ac:dyDescent="0.25">
      <c r="A71" s="185" t="s">
        <v>100</v>
      </c>
      <c r="B71" s="184" t="s">
        <v>98</v>
      </c>
      <c r="C71" s="59"/>
      <c r="D71" s="59"/>
      <c r="E71" s="105">
        <f>IFERROR(VLOOKUP($B71,[3]NUM17!$H$3:$O$144,2,FALSE),0)</f>
        <v>0</v>
      </c>
      <c r="F71" s="105">
        <f>IFERROR(VLOOKUP($B71,[3]NUM17!$H$3:$O$144,3,FALSE),0)</f>
        <v>0</v>
      </c>
      <c r="G71" s="105">
        <f>IFERROR(VLOOKUP($B71,[3]NUM17!$H$3:$O$144,4,FALSE),0)</f>
        <v>0</v>
      </c>
      <c r="H71" s="105">
        <f>IFERROR(VLOOKUP($B71,[3]NUM17!$H$3:$O$144,5,FALSE),0)</f>
        <v>0</v>
      </c>
      <c r="I71" s="105">
        <f>IFERROR(VLOOKUP($B71,[3]NUM17!$H$3:$O$144,6,FALSE),0)</f>
        <v>0</v>
      </c>
      <c r="J71" s="105">
        <f>IFERROR(VLOOKUP($B71,[3]NUM17!$H$3:$O$144,7,FALSE),0)</f>
        <v>0</v>
      </c>
      <c r="K71" s="87"/>
      <c r="L71" s="93"/>
      <c r="M71" s="93"/>
      <c r="N71" s="93"/>
      <c r="O71" s="93"/>
      <c r="P71" s="93"/>
      <c r="Q71" s="6">
        <f t="shared" si="11"/>
        <v>0</v>
      </c>
      <c r="R71" s="105">
        <f>IFERROR(VLOOKUP($B71,[3]DEN17!$H$3:$O$150,2,FALSE),0)</f>
        <v>0</v>
      </c>
      <c r="S71" s="105">
        <f>IFERROR(VLOOKUP($B71,[3]DEN17!$H$3:$O$150,3,FALSE),0)</f>
        <v>0</v>
      </c>
      <c r="T71" s="105">
        <f>IFERROR(VLOOKUP($B71,[3]DEN17!$H$3:$O$150,4,FALSE),0)</f>
        <v>0</v>
      </c>
      <c r="U71" s="105">
        <f>IFERROR(VLOOKUP($B71,[3]DEN17!$H$3:$O$150,5,FALSE),0)</f>
        <v>0</v>
      </c>
      <c r="V71" s="105">
        <f>IFERROR(VLOOKUP($B71,[3]DEN17!$H$3:$O$150,6,FALSE),0)</f>
        <v>0</v>
      </c>
      <c r="W71" s="105">
        <f>IFERROR(VLOOKUP($B71,[3]DEN17!$H$3:$O$150,7,FALSE),0)</f>
        <v>0</v>
      </c>
      <c r="X71" s="87"/>
      <c r="Y71" s="93"/>
      <c r="Z71" s="93"/>
      <c r="AA71" s="93"/>
      <c r="AB71" s="93"/>
      <c r="AC71" s="93"/>
      <c r="AD71" s="6">
        <f t="shared" si="20"/>
        <v>0</v>
      </c>
    </row>
    <row r="72" spans="1:31" ht="15" thickBot="1" x14ac:dyDescent="0.25">
      <c r="A72" s="185" t="s">
        <v>100</v>
      </c>
      <c r="B72" s="184" t="s">
        <v>99</v>
      </c>
      <c r="C72" s="59"/>
      <c r="D72" s="59"/>
      <c r="E72" s="105">
        <f>IFERROR(VLOOKUP($B72,[3]NUM17!$H$3:$O$144,2,FALSE),0)</f>
        <v>0</v>
      </c>
      <c r="F72" s="105">
        <f>IFERROR(VLOOKUP($B72,[3]NUM17!$H$3:$O$144,3,FALSE),0)</f>
        <v>0</v>
      </c>
      <c r="G72" s="105">
        <f>IFERROR(VLOOKUP($B72,[3]NUM17!$H$3:$O$144,4,FALSE),0)</f>
        <v>0</v>
      </c>
      <c r="H72" s="105">
        <f>IFERROR(VLOOKUP($B72,[3]NUM17!$H$3:$O$144,5,FALSE),0)</f>
        <v>0</v>
      </c>
      <c r="I72" s="105">
        <f>IFERROR(VLOOKUP($B72,[3]NUM17!$H$3:$O$144,6,FALSE),0)</f>
        <v>0</v>
      </c>
      <c r="J72" s="105">
        <f>IFERROR(VLOOKUP($B72,[3]NUM17!$H$3:$O$144,7,FALSE),0)</f>
        <v>0</v>
      </c>
      <c r="K72" s="87"/>
      <c r="L72" s="93"/>
      <c r="M72" s="93"/>
      <c r="N72" s="93"/>
      <c r="O72" s="93"/>
      <c r="P72" s="93"/>
      <c r="Q72" s="6">
        <f t="shared" si="11"/>
        <v>0</v>
      </c>
      <c r="R72" s="105">
        <f>IFERROR(VLOOKUP($B72,[3]DEN17!$H$3:$O$150,2,FALSE),0)</f>
        <v>0</v>
      </c>
      <c r="S72" s="105">
        <f>IFERROR(VLOOKUP($B72,[3]DEN17!$H$3:$O$150,3,FALSE),0)</f>
        <v>0</v>
      </c>
      <c r="T72" s="105">
        <f>IFERROR(VLOOKUP($B72,[3]DEN17!$H$3:$O$150,4,FALSE),0)</f>
        <v>0</v>
      </c>
      <c r="U72" s="105">
        <f>IFERROR(VLOOKUP($B72,[3]DEN17!$H$3:$O$150,5,FALSE),0)</f>
        <v>0</v>
      </c>
      <c r="V72" s="105">
        <f>IFERROR(VLOOKUP($B72,[3]DEN17!$H$3:$O$150,6,FALSE),0)</f>
        <v>0</v>
      </c>
      <c r="W72" s="105">
        <f>IFERROR(VLOOKUP($B72,[3]DEN17!$H$3:$O$150,7,FALSE),0)</f>
        <v>0</v>
      </c>
      <c r="X72" s="87"/>
      <c r="Y72" s="93"/>
      <c r="Z72" s="93"/>
      <c r="AA72" s="93"/>
      <c r="AB72" s="93"/>
      <c r="AC72" s="93"/>
      <c r="AD72" s="6">
        <f t="shared" si="20"/>
        <v>0</v>
      </c>
    </row>
    <row r="73" spans="1:31" s="61" customFormat="1" ht="15" thickBot="1" x14ac:dyDescent="0.25">
      <c r="A73" s="351" t="s">
        <v>18</v>
      </c>
      <c r="B73" s="352"/>
      <c r="C73" s="276">
        <f>+D73/Metas!U65</f>
        <v>1.0316742081447963</v>
      </c>
      <c r="D73" s="17">
        <f>+Q73/AD73</f>
        <v>0.88235294117647056</v>
      </c>
      <c r="E73" s="12">
        <f>SUM(E63:E72)</f>
        <v>10</v>
      </c>
      <c r="F73" s="12">
        <f t="shared" ref="F73:P73" si="21">SUM(F63:F72)</f>
        <v>6</v>
      </c>
      <c r="G73" s="12">
        <f t="shared" si="21"/>
        <v>5</v>
      </c>
      <c r="H73" s="12">
        <f t="shared" si="21"/>
        <v>5</v>
      </c>
      <c r="I73" s="12">
        <f t="shared" ref="I73:J73" si="22">SUM(I63:I72)</f>
        <v>2</v>
      </c>
      <c r="J73" s="12">
        <f t="shared" si="22"/>
        <v>2</v>
      </c>
      <c r="K73" s="12">
        <f t="shared" si="21"/>
        <v>0</v>
      </c>
      <c r="L73" s="12">
        <f t="shared" si="21"/>
        <v>0</v>
      </c>
      <c r="M73" s="12">
        <f t="shared" si="21"/>
        <v>0</v>
      </c>
      <c r="N73" s="12">
        <f t="shared" si="21"/>
        <v>0</v>
      </c>
      <c r="O73" s="12">
        <f t="shared" si="21"/>
        <v>0</v>
      </c>
      <c r="P73" s="12">
        <f t="shared" si="21"/>
        <v>0</v>
      </c>
      <c r="Q73" s="12">
        <f>SUM(Q63:Q72)</f>
        <v>30</v>
      </c>
      <c r="R73" s="12">
        <f>SUM(R63:R72)</f>
        <v>10</v>
      </c>
      <c r="S73" s="12">
        <f t="shared" ref="S73:AC73" si="23">SUM(S63:S72)</f>
        <v>7</v>
      </c>
      <c r="T73" s="12">
        <f t="shared" si="23"/>
        <v>5</v>
      </c>
      <c r="U73" s="12">
        <f t="shared" si="23"/>
        <v>6</v>
      </c>
      <c r="V73" s="12">
        <f t="shared" ref="V73:W73" si="24">SUM(V63:V72)</f>
        <v>3</v>
      </c>
      <c r="W73" s="12">
        <f t="shared" si="24"/>
        <v>3</v>
      </c>
      <c r="X73" s="12">
        <f t="shared" si="23"/>
        <v>0</v>
      </c>
      <c r="Y73" s="12">
        <f t="shared" si="23"/>
        <v>0</v>
      </c>
      <c r="Z73" s="12">
        <f t="shared" si="23"/>
        <v>0</v>
      </c>
      <c r="AA73" s="12">
        <f t="shared" si="23"/>
        <v>0</v>
      </c>
      <c r="AB73" s="12">
        <f t="shared" si="23"/>
        <v>0</v>
      </c>
      <c r="AC73" s="12">
        <f t="shared" si="23"/>
        <v>0</v>
      </c>
      <c r="AD73" s="12">
        <f>SUM(AD63:AD72)</f>
        <v>34</v>
      </c>
      <c r="AE73" s="65"/>
    </row>
    <row r="74" spans="1:31" ht="15" thickBot="1" x14ac:dyDescent="0.25">
      <c r="A74" s="94" t="s">
        <v>106</v>
      </c>
      <c r="B74" s="184" t="s">
        <v>101</v>
      </c>
      <c r="C74" s="59"/>
      <c r="D74" s="59"/>
      <c r="E74" s="105">
        <f>IFERROR(VLOOKUP($B74,[3]NUM17!$H$3:$O$144,2,FALSE),0)</f>
        <v>2</v>
      </c>
      <c r="F74" s="105">
        <f>IFERROR(VLOOKUP($B74,[3]NUM17!$H$3:$O$144,3,FALSE),0)</f>
        <v>4</v>
      </c>
      <c r="G74" s="105">
        <f>IFERROR(VLOOKUP($B74,[3]NUM17!$H$3:$O$144,4,FALSE),0)</f>
        <v>1</v>
      </c>
      <c r="H74" s="105">
        <f>IFERROR(VLOOKUP($B74,[3]NUM17!$H$3:$O$144,5,FALSE),0)</f>
        <v>0</v>
      </c>
      <c r="I74" s="105">
        <f>IFERROR(VLOOKUP($B74,[3]NUM17!$H$3:$O$144,6,FALSE),0)</f>
        <v>2</v>
      </c>
      <c r="J74" s="105">
        <f>IFERROR(VLOOKUP($B74,[3]NUM17!$H$3:$O$144,7,FALSE),0)</f>
        <v>4</v>
      </c>
      <c r="K74" s="87"/>
      <c r="L74" s="93"/>
      <c r="M74" s="93"/>
      <c r="N74" s="93"/>
      <c r="O74" s="93"/>
      <c r="Q74" s="6">
        <f t="shared" si="11"/>
        <v>13</v>
      </c>
      <c r="R74" s="105">
        <f>IFERROR(VLOOKUP($B74,[3]DEN17!$H$3:$O$150,2,FALSE),0)</f>
        <v>3</v>
      </c>
      <c r="S74" s="105">
        <f>IFERROR(VLOOKUP($B74,[3]DEN17!$H$3:$O$150,3,FALSE),0)</f>
        <v>5</v>
      </c>
      <c r="T74" s="105">
        <f>IFERROR(VLOOKUP($B74,[3]DEN17!$H$3:$O$150,4,FALSE),0)</f>
        <v>1</v>
      </c>
      <c r="U74" s="105">
        <f>IFERROR(VLOOKUP($B74,[3]DEN17!$H$3:$O$150,5,FALSE),0)</f>
        <v>0</v>
      </c>
      <c r="V74" s="105">
        <f>IFERROR(VLOOKUP($B74,[3]DEN17!$H$3:$O$150,6,FALSE),0)</f>
        <v>4</v>
      </c>
      <c r="W74" s="105">
        <f>IFERROR(VLOOKUP($B74,[3]DEN17!$H$3:$O$150,7,FALSE),0)</f>
        <v>4</v>
      </c>
      <c r="X74" s="87"/>
      <c r="Y74" s="93"/>
      <c r="Z74" s="93"/>
      <c r="AA74" s="93"/>
      <c r="AB74" s="93"/>
      <c r="AC74" s="93"/>
      <c r="AD74" s="6">
        <f t="shared" si="20"/>
        <v>17</v>
      </c>
    </row>
    <row r="75" spans="1:31" ht="15" thickBot="1" x14ac:dyDescent="0.25">
      <c r="A75" s="94" t="s">
        <v>106</v>
      </c>
      <c r="B75" s="184" t="s">
        <v>102</v>
      </c>
      <c r="C75" s="59"/>
      <c r="D75" s="59"/>
      <c r="E75" s="105">
        <f>IFERROR(VLOOKUP($B75,[3]NUM17!$H$3:$O$144,2,FALSE),0)</f>
        <v>0</v>
      </c>
      <c r="F75" s="105">
        <f>IFERROR(VLOOKUP($B75,[3]NUM17!$H$3:$O$144,3,FALSE),0)</f>
        <v>0</v>
      </c>
      <c r="G75" s="105">
        <f>IFERROR(VLOOKUP($B75,[3]NUM17!$H$3:$O$144,4,FALSE),0)</f>
        <v>0</v>
      </c>
      <c r="H75" s="105">
        <f>IFERROR(VLOOKUP($B75,[3]NUM17!$H$3:$O$144,5,FALSE),0)</f>
        <v>0</v>
      </c>
      <c r="I75" s="105">
        <f>IFERROR(VLOOKUP($B75,[3]NUM17!$H$3:$O$144,6,FALSE),0)</f>
        <v>0</v>
      </c>
      <c r="J75" s="105">
        <f>IFERROR(VLOOKUP($B75,[3]NUM17!$H$3:$O$144,7,FALSE),0)</f>
        <v>0</v>
      </c>
      <c r="K75" s="87"/>
      <c r="L75" s="93"/>
      <c r="M75" s="93"/>
      <c r="N75" s="93"/>
      <c r="O75" s="93"/>
      <c r="Q75" s="6">
        <f t="shared" si="11"/>
        <v>0</v>
      </c>
      <c r="R75" s="105">
        <f>IFERROR(VLOOKUP($B75,[3]DEN17!$H$3:$O$150,2,FALSE),0)</f>
        <v>0</v>
      </c>
      <c r="S75" s="105">
        <f>IFERROR(VLOOKUP($B75,[3]DEN17!$H$3:$O$150,3,FALSE),0)</f>
        <v>0</v>
      </c>
      <c r="T75" s="105">
        <f>IFERROR(VLOOKUP($B75,[3]DEN17!$H$3:$O$150,4,FALSE),0)</f>
        <v>0</v>
      </c>
      <c r="U75" s="105">
        <f>IFERROR(VLOOKUP($B75,[3]DEN17!$H$3:$O$150,5,FALSE),0)</f>
        <v>0</v>
      </c>
      <c r="V75" s="105">
        <f>IFERROR(VLOOKUP($B75,[3]DEN17!$H$3:$O$150,6,FALSE),0)</f>
        <v>0</v>
      </c>
      <c r="W75" s="105">
        <f>IFERROR(VLOOKUP($B75,[3]DEN17!$H$3:$O$150,7,FALSE),0)</f>
        <v>0</v>
      </c>
      <c r="X75" s="87"/>
      <c r="Y75" s="93"/>
      <c r="Z75" s="93"/>
      <c r="AA75" s="93"/>
      <c r="AB75" s="93"/>
      <c r="AC75" s="93"/>
      <c r="AD75" s="6">
        <f t="shared" si="20"/>
        <v>0</v>
      </c>
    </row>
    <row r="76" spans="1:31" ht="15" thickBot="1" x14ac:dyDescent="0.25">
      <c r="A76" s="94" t="s">
        <v>106</v>
      </c>
      <c r="B76" s="184" t="s">
        <v>103</v>
      </c>
      <c r="C76" s="59"/>
      <c r="D76" s="59"/>
      <c r="E76" s="105">
        <f>IFERROR(VLOOKUP($B76,[3]NUM17!$H$3:$O$144,2,FALSE),0)</f>
        <v>3</v>
      </c>
      <c r="F76" s="105">
        <f>IFERROR(VLOOKUP($B76,[3]NUM17!$H$3:$O$144,3,FALSE),0)</f>
        <v>0</v>
      </c>
      <c r="G76" s="105">
        <f>IFERROR(VLOOKUP($B76,[3]NUM17!$H$3:$O$144,4,FALSE),0)</f>
        <v>0</v>
      </c>
      <c r="H76" s="105">
        <f>IFERROR(VLOOKUP($B76,[3]NUM17!$H$3:$O$144,5,FALSE),0)</f>
        <v>1</v>
      </c>
      <c r="I76" s="105">
        <f>IFERROR(VLOOKUP($B76,[3]NUM17!$H$3:$O$144,6,FALSE),0)</f>
        <v>2</v>
      </c>
      <c r="J76" s="105">
        <f>IFERROR(VLOOKUP($B76,[3]NUM17!$H$3:$O$144,7,FALSE),0)</f>
        <v>0</v>
      </c>
      <c r="K76" s="87"/>
      <c r="L76" s="93"/>
      <c r="M76" s="93"/>
      <c r="N76" s="93"/>
      <c r="O76" s="93"/>
      <c r="Q76" s="6">
        <f t="shared" si="11"/>
        <v>6</v>
      </c>
      <c r="R76" s="105">
        <f>IFERROR(VLOOKUP($B76,[3]DEN17!$H$3:$O$150,2,FALSE),0)</f>
        <v>3</v>
      </c>
      <c r="S76" s="105">
        <f>IFERROR(VLOOKUP($B76,[3]DEN17!$H$3:$O$150,3,FALSE),0)</f>
        <v>1</v>
      </c>
      <c r="T76" s="105">
        <f>IFERROR(VLOOKUP($B76,[3]DEN17!$H$3:$O$150,4,FALSE),0)</f>
        <v>0</v>
      </c>
      <c r="U76" s="105">
        <f>IFERROR(VLOOKUP($B76,[3]DEN17!$H$3:$O$150,5,FALSE),0)</f>
        <v>2</v>
      </c>
      <c r="V76" s="105">
        <f>IFERROR(VLOOKUP($B76,[3]DEN17!$H$3:$O$150,6,FALSE),0)</f>
        <v>3</v>
      </c>
      <c r="W76" s="105">
        <f>IFERROR(VLOOKUP($B76,[3]DEN17!$H$3:$O$150,7,FALSE),0)</f>
        <v>0</v>
      </c>
      <c r="X76" s="87"/>
      <c r="Y76" s="93"/>
      <c r="Z76" s="93"/>
      <c r="AA76" s="93"/>
      <c r="AB76" s="93"/>
      <c r="AC76" s="93"/>
      <c r="AD76" s="6">
        <f t="shared" si="20"/>
        <v>9</v>
      </c>
    </row>
    <row r="77" spans="1:31" ht="15" thickBot="1" x14ac:dyDescent="0.25">
      <c r="A77" s="94" t="s">
        <v>106</v>
      </c>
      <c r="B77" s="184" t="s">
        <v>104</v>
      </c>
      <c r="C77" s="59"/>
      <c r="D77" s="59"/>
      <c r="E77" s="105">
        <f>IFERROR(VLOOKUP($B77,[3]NUM17!$H$3:$O$144,2,FALSE),0)</f>
        <v>0</v>
      </c>
      <c r="F77" s="105">
        <f>IFERROR(VLOOKUP($B77,[3]NUM17!$H$3:$O$144,3,FALSE),0)</f>
        <v>0</v>
      </c>
      <c r="G77" s="105">
        <f>IFERROR(VLOOKUP($B77,[3]NUM17!$H$3:$O$144,4,FALSE),0)</f>
        <v>0</v>
      </c>
      <c r="H77" s="105">
        <f>IFERROR(VLOOKUP($B77,[3]NUM17!$H$3:$O$144,5,FALSE),0)</f>
        <v>0</v>
      </c>
      <c r="I77" s="105">
        <f>IFERROR(VLOOKUP($B77,[3]NUM17!$H$3:$O$144,6,FALSE),0)</f>
        <v>0</v>
      </c>
      <c r="J77" s="105">
        <f>IFERROR(VLOOKUP($B77,[3]NUM17!$H$3:$O$144,7,FALSE),0)</f>
        <v>0</v>
      </c>
      <c r="K77" s="87"/>
      <c r="L77" s="93"/>
      <c r="M77" s="93"/>
      <c r="N77" s="93"/>
      <c r="O77" s="93"/>
      <c r="Q77" s="6">
        <f t="shared" si="11"/>
        <v>0</v>
      </c>
      <c r="R77" s="105">
        <f>IFERROR(VLOOKUP($B77,[3]DEN17!$H$3:$O$150,2,FALSE),0)</f>
        <v>0</v>
      </c>
      <c r="S77" s="105">
        <f>IFERROR(VLOOKUP($B77,[3]DEN17!$H$3:$O$150,3,FALSE),0)</f>
        <v>0</v>
      </c>
      <c r="T77" s="105">
        <f>IFERROR(VLOOKUP($B77,[3]DEN17!$H$3:$O$150,4,FALSE),0)</f>
        <v>0</v>
      </c>
      <c r="U77" s="105">
        <f>IFERROR(VLOOKUP($B77,[3]DEN17!$H$3:$O$150,5,FALSE),0)</f>
        <v>1</v>
      </c>
      <c r="V77" s="105">
        <f>IFERROR(VLOOKUP($B77,[3]DEN17!$H$3:$O$150,6,FALSE),0)</f>
        <v>0</v>
      </c>
      <c r="W77" s="105">
        <f>IFERROR(VLOOKUP($B77,[3]DEN17!$H$3:$O$150,7,FALSE),0)</f>
        <v>0</v>
      </c>
      <c r="X77" s="87"/>
      <c r="Y77" s="93"/>
      <c r="Z77" s="93"/>
      <c r="AA77" s="93"/>
      <c r="AB77" s="93"/>
      <c r="AC77" s="93"/>
      <c r="AD77" s="6">
        <f t="shared" si="20"/>
        <v>1</v>
      </c>
    </row>
    <row r="78" spans="1:31" ht="15" thickBot="1" x14ac:dyDescent="0.25">
      <c r="A78" s="94" t="s">
        <v>106</v>
      </c>
      <c r="B78" s="184" t="s">
        <v>105</v>
      </c>
      <c r="C78" s="59"/>
      <c r="D78" s="59"/>
      <c r="E78" s="105">
        <f>IFERROR(VLOOKUP($B78,[3]NUM17!$H$3:$O$144,2,FALSE),0)</f>
        <v>1</v>
      </c>
      <c r="F78" s="105">
        <f>IFERROR(VLOOKUP($B78,[3]NUM17!$H$3:$O$144,3,FALSE),0)</f>
        <v>0</v>
      </c>
      <c r="G78" s="105">
        <f>IFERROR(VLOOKUP($B78,[3]NUM17!$H$3:$O$144,4,FALSE),0)</f>
        <v>0</v>
      </c>
      <c r="H78" s="105">
        <f>IFERROR(VLOOKUP($B78,[3]NUM17!$H$3:$O$144,5,FALSE),0)</f>
        <v>0</v>
      </c>
      <c r="I78" s="105">
        <f>IFERROR(VLOOKUP($B78,[3]NUM17!$H$3:$O$144,6,FALSE),0)</f>
        <v>1</v>
      </c>
      <c r="J78" s="105">
        <f>IFERROR(VLOOKUP($B78,[3]NUM17!$H$3:$O$144,7,FALSE),0)</f>
        <v>0</v>
      </c>
      <c r="K78" s="87"/>
      <c r="L78" s="93"/>
      <c r="M78" s="93"/>
      <c r="N78" s="93"/>
      <c r="O78" s="93"/>
      <c r="Q78" s="6">
        <f t="shared" si="11"/>
        <v>2</v>
      </c>
      <c r="R78" s="105">
        <f>IFERROR(VLOOKUP($B78,[3]DEN17!$H$3:$O$150,2,FALSE),0)</f>
        <v>1</v>
      </c>
      <c r="S78" s="105">
        <f>IFERROR(VLOOKUP($B78,[3]DEN17!$H$3:$O$150,3,FALSE),0)</f>
        <v>1</v>
      </c>
      <c r="T78" s="105">
        <f>IFERROR(VLOOKUP($B78,[3]DEN17!$H$3:$O$150,4,FALSE),0)</f>
        <v>0</v>
      </c>
      <c r="U78" s="105">
        <f>IFERROR(VLOOKUP($B78,[3]DEN17!$H$3:$O$150,5,FALSE),0)</f>
        <v>0</v>
      </c>
      <c r="V78" s="105">
        <f>IFERROR(VLOOKUP($B78,[3]DEN17!$H$3:$O$150,6,FALSE),0)</f>
        <v>1</v>
      </c>
      <c r="W78" s="105">
        <f>IFERROR(VLOOKUP($B78,[3]DEN17!$H$3:$O$150,7,FALSE),0)</f>
        <v>0</v>
      </c>
      <c r="X78" s="87"/>
      <c r="Y78" s="93"/>
      <c r="Z78" s="93"/>
      <c r="AA78" s="93"/>
      <c r="AB78" s="93"/>
      <c r="AC78" s="93"/>
      <c r="AD78" s="6">
        <f t="shared" si="20"/>
        <v>3</v>
      </c>
    </row>
    <row r="79" spans="1:31" s="61" customFormat="1" ht="15" thickBot="1" x14ac:dyDescent="0.25">
      <c r="A79" s="351" t="s">
        <v>179</v>
      </c>
      <c r="B79" s="352"/>
      <c r="C79" s="276">
        <f>+D79/Metas!U70</f>
        <v>0.78333333333333333</v>
      </c>
      <c r="D79" s="17">
        <f>+Q79/AD79</f>
        <v>0.7</v>
      </c>
      <c r="E79" s="12">
        <f>SUM(E74:E78)</f>
        <v>6</v>
      </c>
      <c r="F79" s="12">
        <f t="shared" ref="F79:P79" si="25">SUM(F74:F78)</f>
        <v>4</v>
      </c>
      <c r="G79" s="12">
        <f t="shared" si="25"/>
        <v>1</v>
      </c>
      <c r="H79" s="12">
        <f t="shared" si="25"/>
        <v>1</v>
      </c>
      <c r="I79" s="12">
        <f t="shared" ref="I79:J79" si="26">SUM(I74:I78)</f>
        <v>5</v>
      </c>
      <c r="J79" s="12">
        <f t="shared" si="26"/>
        <v>4</v>
      </c>
      <c r="K79" s="12">
        <f t="shared" si="25"/>
        <v>0</v>
      </c>
      <c r="L79" s="12">
        <f t="shared" si="25"/>
        <v>0</v>
      </c>
      <c r="M79" s="12">
        <f t="shared" si="25"/>
        <v>0</v>
      </c>
      <c r="N79" s="12">
        <f t="shared" si="25"/>
        <v>0</v>
      </c>
      <c r="O79" s="12">
        <f t="shared" si="25"/>
        <v>0</v>
      </c>
      <c r="P79" s="12">
        <f t="shared" si="25"/>
        <v>0</v>
      </c>
      <c r="Q79" s="12">
        <f>SUM(Q74:Q78)</f>
        <v>21</v>
      </c>
      <c r="R79" s="12">
        <f>SUM(R74:R78)</f>
        <v>7</v>
      </c>
      <c r="S79" s="12">
        <f t="shared" ref="S79:AC79" si="27">SUM(S74:S78)</f>
        <v>7</v>
      </c>
      <c r="T79" s="12">
        <f t="shared" si="27"/>
        <v>1</v>
      </c>
      <c r="U79" s="12">
        <f t="shared" si="27"/>
        <v>3</v>
      </c>
      <c r="V79" s="12">
        <f t="shared" ref="V79:W79" si="28">SUM(V74:V78)</f>
        <v>8</v>
      </c>
      <c r="W79" s="12">
        <f t="shared" si="28"/>
        <v>4</v>
      </c>
      <c r="X79" s="12">
        <f t="shared" si="27"/>
        <v>0</v>
      </c>
      <c r="Y79" s="12">
        <f t="shared" si="27"/>
        <v>0</v>
      </c>
      <c r="Z79" s="12">
        <f t="shared" si="27"/>
        <v>0</v>
      </c>
      <c r="AA79" s="12">
        <f t="shared" si="27"/>
        <v>0</v>
      </c>
      <c r="AB79" s="12">
        <f t="shared" si="27"/>
        <v>0</v>
      </c>
      <c r="AC79" s="12">
        <f t="shared" si="27"/>
        <v>0</v>
      </c>
      <c r="AD79" s="12">
        <f>SUM(AD74:AD78)</f>
        <v>30</v>
      </c>
      <c r="AE79" s="65"/>
    </row>
    <row r="80" spans="1:31" ht="15" thickBot="1" x14ac:dyDescent="0.25">
      <c r="A80" s="94" t="s">
        <v>117</v>
      </c>
      <c r="B80" s="184" t="s">
        <v>107</v>
      </c>
      <c r="C80" s="59"/>
      <c r="D80" s="59"/>
      <c r="E80" s="105">
        <f>IFERROR(VLOOKUP($B80,[3]NUM17!$H$3:$O$144,2,FALSE),0)</f>
        <v>6</v>
      </c>
      <c r="F80" s="105">
        <f>IFERROR(VLOOKUP($B80,[3]NUM17!$H$3:$O$144,3,FALSE),0)</f>
        <v>5</v>
      </c>
      <c r="G80" s="105">
        <f>IFERROR(VLOOKUP($B80,[3]NUM17!$H$3:$O$144,4,FALSE),0)</f>
        <v>5</v>
      </c>
      <c r="H80" s="105">
        <f>IFERROR(VLOOKUP($B80,[3]NUM17!$H$3:$O$144,5,FALSE),0)</f>
        <v>4</v>
      </c>
      <c r="I80" s="105">
        <f>IFERROR(VLOOKUP($B80,[3]NUM17!$H$3:$O$144,6,FALSE),0)</f>
        <v>10</v>
      </c>
      <c r="J80" s="105">
        <f>IFERROR(VLOOKUP($B80,[3]NUM17!$H$3:$O$144,7,FALSE),0)</f>
        <v>4</v>
      </c>
      <c r="K80" s="60"/>
      <c r="Q80" s="6">
        <f t="shared" si="11"/>
        <v>34</v>
      </c>
      <c r="R80" s="105">
        <f>IFERROR(VLOOKUP($B80,[3]DEN17!$H$3:$O$150,2,FALSE),0)</f>
        <v>7</v>
      </c>
      <c r="S80" s="105">
        <f>IFERROR(VLOOKUP($B80,[3]DEN17!$H$3:$O$150,3,FALSE),0)</f>
        <v>5</v>
      </c>
      <c r="T80" s="105">
        <f>IFERROR(VLOOKUP($B80,[3]DEN17!$H$3:$O$150,4,FALSE),0)</f>
        <v>5</v>
      </c>
      <c r="U80" s="105">
        <f>IFERROR(VLOOKUP($B80,[3]DEN17!$H$3:$O$150,5,FALSE),0)</f>
        <v>5</v>
      </c>
      <c r="V80" s="105">
        <f>IFERROR(VLOOKUP($B80,[3]DEN17!$H$3:$O$150,6,FALSE),0)</f>
        <v>11</v>
      </c>
      <c r="W80" s="105">
        <f>IFERROR(VLOOKUP($B80,[3]DEN17!$H$3:$O$150,7,FALSE),0)</f>
        <v>4</v>
      </c>
      <c r="X80" s="87"/>
      <c r="Y80" s="93"/>
      <c r="Z80" s="93"/>
      <c r="AA80" s="93"/>
      <c r="AB80" s="93"/>
      <c r="AC80" s="93"/>
      <c r="AD80" s="6">
        <f t="shared" si="20"/>
        <v>37</v>
      </c>
    </row>
    <row r="81" spans="1:31" ht="15" thickBot="1" x14ac:dyDescent="0.25">
      <c r="A81" s="94" t="s">
        <v>117</v>
      </c>
      <c r="B81" s="184" t="s">
        <v>108</v>
      </c>
      <c r="C81" s="59"/>
      <c r="D81" s="59"/>
      <c r="E81" s="105">
        <f>IFERROR(VLOOKUP($B81,[3]NUM17!$H$3:$O$144,2,FALSE),0)</f>
        <v>0</v>
      </c>
      <c r="F81" s="105">
        <f>IFERROR(VLOOKUP($B81,[3]NUM17!$H$3:$O$144,3,FALSE),0)</f>
        <v>0</v>
      </c>
      <c r="G81" s="105">
        <f>IFERROR(VLOOKUP($B81,[3]NUM17!$H$3:$O$144,4,FALSE),0)</f>
        <v>0</v>
      </c>
      <c r="H81" s="105">
        <f>IFERROR(VLOOKUP($B81,[3]NUM17!$H$3:$O$144,5,FALSE),0)</f>
        <v>0</v>
      </c>
      <c r="I81" s="105">
        <f>IFERROR(VLOOKUP($B81,[3]NUM17!$H$3:$O$144,6,FALSE),0)</f>
        <v>2</v>
      </c>
      <c r="J81" s="105">
        <f>IFERROR(VLOOKUP($B81,[3]NUM17!$H$3:$O$144,7,FALSE),0)</f>
        <v>2</v>
      </c>
      <c r="K81" s="60"/>
      <c r="Q81" s="6">
        <f t="shared" si="11"/>
        <v>4</v>
      </c>
      <c r="R81" s="105">
        <f>IFERROR(VLOOKUP($B81,[3]DEN17!$H$3:$O$150,2,FALSE),0)</f>
        <v>0</v>
      </c>
      <c r="S81" s="105">
        <f>IFERROR(VLOOKUP($B81,[3]DEN17!$H$3:$O$150,3,FALSE),0)</f>
        <v>0</v>
      </c>
      <c r="T81" s="105">
        <f>IFERROR(VLOOKUP($B81,[3]DEN17!$H$3:$O$150,4,FALSE),0)</f>
        <v>0</v>
      </c>
      <c r="U81" s="105">
        <f>IFERROR(VLOOKUP($B81,[3]DEN17!$H$3:$O$150,5,FALSE),0)</f>
        <v>0</v>
      </c>
      <c r="V81" s="105">
        <f>IFERROR(VLOOKUP($B81,[3]DEN17!$H$3:$O$150,6,FALSE),0)</f>
        <v>2</v>
      </c>
      <c r="W81" s="105">
        <f>IFERROR(VLOOKUP($B81,[3]DEN17!$H$3:$O$150,7,FALSE),0)</f>
        <v>2</v>
      </c>
      <c r="X81" s="87"/>
      <c r="Y81" s="93"/>
      <c r="Z81" s="93"/>
      <c r="AA81" s="93"/>
      <c r="AB81" s="93"/>
      <c r="AC81" s="93"/>
      <c r="AD81" s="6">
        <f t="shared" si="20"/>
        <v>4</v>
      </c>
    </row>
    <row r="82" spans="1:31" ht="15" thickBot="1" x14ac:dyDescent="0.25">
      <c r="A82" s="94" t="s">
        <v>117</v>
      </c>
      <c r="B82" s="184" t="s">
        <v>109</v>
      </c>
      <c r="C82" s="59"/>
      <c r="D82" s="59"/>
      <c r="E82" s="105">
        <f>IFERROR(VLOOKUP($B82,[3]NUM17!$H$3:$O$144,2,FALSE),0)</f>
        <v>0</v>
      </c>
      <c r="F82" s="105">
        <f>IFERROR(VLOOKUP($B82,[3]NUM17!$H$3:$O$144,3,FALSE),0)</f>
        <v>0</v>
      </c>
      <c r="G82" s="105">
        <f>IFERROR(VLOOKUP($B82,[3]NUM17!$H$3:$O$144,4,FALSE),0)</f>
        <v>0</v>
      </c>
      <c r="H82" s="105">
        <f>IFERROR(VLOOKUP($B82,[3]NUM17!$H$3:$O$144,5,FALSE),0)</f>
        <v>0</v>
      </c>
      <c r="I82" s="105">
        <f>IFERROR(VLOOKUP($B82,[3]NUM17!$H$3:$O$144,6,FALSE),0)</f>
        <v>0</v>
      </c>
      <c r="J82" s="105">
        <f>IFERROR(VLOOKUP($B82,[3]NUM17!$H$3:$O$144,7,FALSE),0)</f>
        <v>0</v>
      </c>
      <c r="K82" s="60"/>
      <c r="Q82" s="6">
        <f t="shared" si="11"/>
        <v>0</v>
      </c>
      <c r="R82" s="105">
        <f>IFERROR(VLOOKUP($B82,[3]DEN17!$H$3:$O$150,2,FALSE),0)</f>
        <v>0</v>
      </c>
      <c r="S82" s="105">
        <f>IFERROR(VLOOKUP($B82,[3]DEN17!$H$3:$O$150,3,FALSE),0)</f>
        <v>0</v>
      </c>
      <c r="T82" s="105">
        <f>IFERROR(VLOOKUP($B82,[3]DEN17!$H$3:$O$150,4,FALSE),0)</f>
        <v>0</v>
      </c>
      <c r="U82" s="105">
        <f>IFERROR(VLOOKUP($B82,[3]DEN17!$H$3:$O$150,5,FALSE),0)</f>
        <v>0</v>
      </c>
      <c r="V82" s="105">
        <f>IFERROR(VLOOKUP($B82,[3]DEN17!$H$3:$O$150,6,FALSE),0)</f>
        <v>0</v>
      </c>
      <c r="W82" s="105">
        <f>IFERROR(VLOOKUP($B82,[3]DEN17!$H$3:$O$150,7,FALSE),0)</f>
        <v>0</v>
      </c>
      <c r="X82" s="87"/>
      <c r="Y82" s="93"/>
      <c r="Z82" s="93"/>
      <c r="AA82" s="93"/>
      <c r="AB82" s="93"/>
      <c r="AC82" s="93"/>
      <c r="AD82" s="6">
        <f t="shared" si="20"/>
        <v>0</v>
      </c>
    </row>
    <row r="83" spans="1:31" ht="15" thickBot="1" x14ac:dyDescent="0.25">
      <c r="A83" s="94" t="s">
        <v>117</v>
      </c>
      <c r="B83" s="184" t="s">
        <v>110</v>
      </c>
      <c r="C83" s="59"/>
      <c r="D83" s="59"/>
      <c r="E83" s="105">
        <f>IFERROR(VLOOKUP($B83,[3]NUM17!$H$3:$O$144,2,FALSE),0)</f>
        <v>2</v>
      </c>
      <c r="F83" s="105">
        <f>IFERROR(VLOOKUP($B83,[3]NUM17!$H$3:$O$144,3,FALSE),0)</f>
        <v>0</v>
      </c>
      <c r="G83" s="105">
        <f>IFERROR(VLOOKUP($B83,[3]NUM17!$H$3:$O$144,4,FALSE),0)</f>
        <v>0</v>
      </c>
      <c r="H83" s="105">
        <f>IFERROR(VLOOKUP($B83,[3]NUM17!$H$3:$O$144,5,FALSE),0)</f>
        <v>0</v>
      </c>
      <c r="I83" s="105">
        <f>IFERROR(VLOOKUP($B83,[3]NUM17!$H$3:$O$144,6,FALSE),0)</f>
        <v>0</v>
      </c>
      <c r="J83" s="105">
        <f>IFERROR(VLOOKUP($B83,[3]NUM17!$H$3:$O$144,7,FALSE),0)</f>
        <v>1</v>
      </c>
      <c r="K83" s="60"/>
      <c r="Q83" s="6">
        <f t="shared" si="11"/>
        <v>3</v>
      </c>
      <c r="R83" s="105">
        <f>IFERROR(VLOOKUP($B83,[3]DEN17!$H$3:$O$150,2,FALSE),0)</f>
        <v>2</v>
      </c>
      <c r="S83" s="105">
        <f>IFERROR(VLOOKUP($B83,[3]DEN17!$H$3:$O$150,3,FALSE),0)</f>
        <v>1</v>
      </c>
      <c r="T83" s="105">
        <f>IFERROR(VLOOKUP($B83,[3]DEN17!$H$3:$O$150,4,FALSE),0)</f>
        <v>0</v>
      </c>
      <c r="U83" s="105">
        <f>IFERROR(VLOOKUP($B83,[3]DEN17!$H$3:$O$150,5,FALSE),0)</f>
        <v>0</v>
      </c>
      <c r="V83" s="105">
        <f>IFERROR(VLOOKUP($B83,[3]DEN17!$H$3:$O$150,6,FALSE),0)</f>
        <v>0</v>
      </c>
      <c r="W83" s="105">
        <f>IFERROR(VLOOKUP($B83,[3]DEN17!$H$3:$O$150,7,FALSE),0)</f>
        <v>1</v>
      </c>
      <c r="X83" s="87"/>
      <c r="Y83" s="93"/>
      <c r="Z83" s="93"/>
      <c r="AA83" s="93"/>
      <c r="AB83" s="93"/>
      <c r="AC83" s="93"/>
      <c r="AD83" s="6">
        <f t="shared" si="20"/>
        <v>4</v>
      </c>
    </row>
    <row r="84" spans="1:31" ht="15" thickBot="1" x14ac:dyDescent="0.25">
      <c r="A84" s="94" t="s">
        <v>117</v>
      </c>
      <c r="B84" s="184" t="s">
        <v>111</v>
      </c>
      <c r="C84" s="59"/>
      <c r="D84" s="59"/>
      <c r="E84" s="105">
        <f>IFERROR(VLOOKUP($B84,[3]NUM17!$H$3:$O$144,2,FALSE),0)</f>
        <v>3</v>
      </c>
      <c r="F84" s="105">
        <f>IFERROR(VLOOKUP($B84,[3]NUM17!$H$3:$O$144,3,FALSE),0)</f>
        <v>0</v>
      </c>
      <c r="G84" s="105">
        <f>IFERROR(VLOOKUP($B84,[3]NUM17!$H$3:$O$144,4,FALSE),0)</f>
        <v>2</v>
      </c>
      <c r="H84" s="105">
        <f>IFERROR(VLOOKUP($B84,[3]NUM17!$H$3:$O$144,5,FALSE),0)</f>
        <v>0</v>
      </c>
      <c r="I84" s="105">
        <f>IFERROR(VLOOKUP($B84,[3]NUM17!$H$3:$O$144,6,FALSE),0)</f>
        <v>1</v>
      </c>
      <c r="J84" s="105">
        <f>IFERROR(VLOOKUP($B84,[3]NUM17!$H$3:$O$144,7,FALSE),0)</f>
        <v>1</v>
      </c>
      <c r="K84" s="60"/>
      <c r="Q84" s="6">
        <f t="shared" si="11"/>
        <v>7</v>
      </c>
      <c r="R84" s="105">
        <f>IFERROR(VLOOKUP($B84,[3]DEN17!$H$3:$O$150,2,FALSE),0)</f>
        <v>3</v>
      </c>
      <c r="S84" s="105">
        <f>IFERROR(VLOOKUP($B84,[3]DEN17!$H$3:$O$150,3,FALSE),0)</f>
        <v>0</v>
      </c>
      <c r="T84" s="105">
        <f>IFERROR(VLOOKUP($B84,[3]DEN17!$H$3:$O$150,4,FALSE),0)</f>
        <v>2</v>
      </c>
      <c r="U84" s="105">
        <f>IFERROR(VLOOKUP($B84,[3]DEN17!$H$3:$O$150,5,FALSE),0)</f>
        <v>0</v>
      </c>
      <c r="V84" s="105">
        <f>IFERROR(VLOOKUP($B84,[3]DEN17!$H$3:$O$150,6,FALSE),0)</f>
        <v>1</v>
      </c>
      <c r="W84" s="105">
        <f>IFERROR(VLOOKUP($B84,[3]DEN17!$H$3:$O$150,7,FALSE),0)</f>
        <v>1</v>
      </c>
      <c r="X84" s="87"/>
      <c r="Y84" s="93"/>
      <c r="Z84" s="93"/>
      <c r="AA84" s="93"/>
      <c r="AB84" s="93"/>
      <c r="AC84" s="93"/>
      <c r="AD84" s="6">
        <f t="shared" si="20"/>
        <v>7</v>
      </c>
    </row>
    <row r="85" spans="1:31" ht="15" thickBot="1" x14ac:dyDescent="0.25">
      <c r="A85" s="94" t="s">
        <v>117</v>
      </c>
      <c r="B85" s="184" t="s">
        <v>112</v>
      </c>
      <c r="C85" s="59"/>
      <c r="D85" s="59"/>
      <c r="E85" s="105">
        <f>IFERROR(VLOOKUP($B85,[3]NUM17!$H$3:$O$144,2,FALSE),0)</f>
        <v>0</v>
      </c>
      <c r="F85" s="105">
        <f>IFERROR(VLOOKUP($B85,[3]NUM17!$H$3:$O$144,3,FALSE),0)</f>
        <v>0</v>
      </c>
      <c r="G85" s="105">
        <f>IFERROR(VLOOKUP($B85,[3]NUM17!$H$3:$O$144,4,FALSE),0)</f>
        <v>0</v>
      </c>
      <c r="H85" s="105">
        <f>IFERROR(VLOOKUP($B85,[3]NUM17!$H$3:$O$144,5,FALSE),0)</f>
        <v>0</v>
      </c>
      <c r="I85" s="105">
        <f>IFERROR(VLOOKUP($B85,[3]NUM17!$H$3:$O$144,6,FALSE),0)</f>
        <v>1</v>
      </c>
      <c r="J85" s="105">
        <f>IFERROR(VLOOKUP($B85,[3]NUM17!$H$3:$O$144,7,FALSE),0)</f>
        <v>0</v>
      </c>
      <c r="K85" s="60"/>
      <c r="Q85" s="6">
        <f t="shared" si="11"/>
        <v>1</v>
      </c>
      <c r="R85" s="105">
        <f>IFERROR(VLOOKUP($B85,[3]DEN17!$H$3:$O$150,2,FALSE),0)</f>
        <v>0</v>
      </c>
      <c r="S85" s="105">
        <f>IFERROR(VLOOKUP($B85,[3]DEN17!$H$3:$O$150,3,FALSE),0)</f>
        <v>0</v>
      </c>
      <c r="T85" s="105">
        <f>IFERROR(VLOOKUP($B85,[3]DEN17!$H$3:$O$150,4,FALSE),0)</f>
        <v>0</v>
      </c>
      <c r="U85" s="105">
        <f>IFERROR(VLOOKUP($B85,[3]DEN17!$H$3:$O$150,5,FALSE),0)</f>
        <v>0</v>
      </c>
      <c r="V85" s="105">
        <f>IFERROR(VLOOKUP($B85,[3]DEN17!$H$3:$O$150,6,FALSE),0)</f>
        <v>1</v>
      </c>
      <c r="W85" s="105">
        <f>IFERROR(VLOOKUP($B85,[3]DEN17!$H$3:$O$150,7,FALSE),0)</f>
        <v>0</v>
      </c>
      <c r="X85" s="87"/>
      <c r="Y85" s="93"/>
      <c r="Z85" s="93"/>
      <c r="AA85" s="93"/>
      <c r="AB85" s="93"/>
      <c r="AC85" s="93"/>
      <c r="AD85" s="6">
        <f t="shared" si="20"/>
        <v>1</v>
      </c>
    </row>
    <row r="86" spans="1:31" ht="15" thickBot="1" x14ac:dyDescent="0.25">
      <c r="A86" s="94" t="s">
        <v>117</v>
      </c>
      <c r="B86" s="184" t="s">
        <v>113</v>
      </c>
      <c r="C86" s="59"/>
      <c r="D86" s="59"/>
      <c r="E86" s="105">
        <f>IFERROR(VLOOKUP($B86,[3]NUM17!$H$3:$O$144,2,FALSE),0)</f>
        <v>0</v>
      </c>
      <c r="F86" s="105">
        <f>IFERROR(VLOOKUP($B86,[3]NUM17!$H$3:$O$144,3,FALSE),0)</f>
        <v>1</v>
      </c>
      <c r="G86" s="105">
        <f>IFERROR(VLOOKUP($B86,[3]NUM17!$H$3:$O$144,4,FALSE),0)</f>
        <v>2</v>
      </c>
      <c r="H86" s="105">
        <f>IFERROR(VLOOKUP($B86,[3]NUM17!$H$3:$O$144,5,FALSE),0)</f>
        <v>0</v>
      </c>
      <c r="I86" s="105">
        <f>IFERROR(VLOOKUP($B86,[3]NUM17!$H$3:$O$144,6,FALSE),0)</f>
        <v>0</v>
      </c>
      <c r="J86" s="105">
        <f>IFERROR(VLOOKUP($B86,[3]NUM17!$H$3:$O$144,7,FALSE),0)</f>
        <v>0</v>
      </c>
      <c r="K86" s="60"/>
      <c r="Q86" s="6">
        <f t="shared" si="11"/>
        <v>3</v>
      </c>
      <c r="R86" s="105">
        <f>IFERROR(VLOOKUP($B86,[3]DEN17!$H$3:$O$150,2,FALSE),0)</f>
        <v>0</v>
      </c>
      <c r="S86" s="105">
        <f>IFERROR(VLOOKUP($B86,[3]DEN17!$H$3:$O$150,3,FALSE),0)</f>
        <v>1</v>
      </c>
      <c r="T86" s="105">
        <f>IFERROR(VLOOKUP($B86,[3]DEN17!$H$3:$O$150,4,FALSE),0)</f>
        <v>2</v>
      </c>
      <c r="U86" s="105">
        <f>IFERROR(VLOOKUP($B86,[3]DEN17!$H$3:$O$150,5,FALSE),0)</f>
        <v>0</v>
      </c>
      <c r="V86" s="105">
        <f>IFERROR(VLOOKUP($B86,[3]DEN17!$H$3:$O$150,6,FALSE),0)</f>
        <v>0</v>
      </c>
      <c r="W86" s="105">
        <f>IFERROR(VLOOKUP($B86,[3]DEN17!$H$3:$O$150,7,FALSE),0)</f>
        <v>0</v>
      </c>
      <c r="X86" s="87"/>
      <c r="Y86" s="93"/>
      <c r="Z86" s="93"/>
      <c r="AA86" s="93"/>
      <c r="AB86" s="93"/>
      <c r="AC86" s="93"/>
      <c r="AD86" s="6">
        <f t="shared" si="20"/>
        <v>3</v>
      </c>
    </row>
    <row r="87" spans="1:31" ht="15" thickBot="1" x14ac:dyDescent="0.25">
      <c r="A87" s="94" t="s">
        <v>117</v>
      </c>
      <c r="B87" s="184" t="s">
        <v>114</v>
      </c>
      <c r="C87" s="59"/>
      <c r="D87" s="59"/>
      <c r="E87" s="105">
        <f>IFERROR(VLOOKUP($B87,[3]NUM17!$H$3:$O$144,2,FALSE),0)</f>
        <v>0</v>
      </c>
      <c r="F87" s="105">
        <f>IFERROR(VLOOKUP($B87,[3]NUM17!$H$3:$O$144,3,FALSE),0)</f>
        <v>0</v>
      </c>
      <c r="G87" s="105">
        <f>IFERROR(VLOOKUP($B87,[3]NUM17!$H$3:$O$144,4,FALSE),0)</f>
        <v>0</v>
      </c>
      <c r="H87" s="105">
        <f>IFERROR(VLOOKUP($B87,[3]NUM17!$H$3:$O$144,5,FALSE),0)</f>
        <v>1</v>
      </c>
      <c r="I87" s="105">
        <f>IFERROR(VLOOKUP($B87,[3]NUM17!$H$3:$O$144,6,FALSE),0)</f>
        <v>1</v>
      </c>
      <c r="J87" s="105">
        <f>IFERROR(VLOOKUP($B87,[3]NUM17!$H$3:$O$144,7,FALSE),0)</f>
        <v>0</v>
      </c>
      <c r="K87" s="60"/>
      <c r="Q87" s="6">
        <f t="shared" si="11"/>
        <v>2</v>
      </c>
      <c r="R87" s="105">
        <f>IFERROR(VLOOKUP($B87,[3]DEN17!$H$3:$O$150,2,FALSE),0)</f>
        <v>0</v>
      </c>
      <c r="S87" s="105">
        <f>IFERROR(VLOOKUP($B87,[3]DEN17!$H$3:$O$150,3,FALSE),0)</f>
        <v>0</v>
      </c>
      <c r="T87" s="105">
        <f>IFERROR(VLOOKUP($B87,[3]DEN17!$H$3:$O$150,4,FALSE),0)</f>
        <v>0</v>
      </c>
      <c r="U87" s="105">
        <f>IFERROR(VLOOKUP($B87,[3]DEN17!$H$3:$O$150,5,FALSE),0)</f>
        <v>1</v>
      </c>
      <c r="V87" s="105">
        <f>IFERROR(VLOOKUP($B87,[3]DEN17!$H$3:$O$150,6,FALSE),0)</f>
        <v>1</v>
      </c>
      <c r="W87" s="105">
        <f>IFERROR(VLOOKUP($B87,[3]DEN17!$H$3:$O$150,7,FALSE),0)</f>
        <v>0</v>
      </c>
      <c r="X87" s="87"/>
      <c r="Y87" s="93"/>
      <c r="Z87" s="93"/>
      <c r="AA87" s="93"/>
      <c r="AB87" s="93"/>
      <c r="AC87" s="93"/>
      <c r="AD87" s="6">
        <f t="shared" si="20"/>
        <v>2</v>
      </c>
    </row>
    <row r="88" spans="1:31" ht="15" thickBot="1" x14ac:dyDescent="0.25">
      <c r="A88" s="94" t="s">
        <v>117</v>
      </c>
      <c r="B88" s="184" t="s">
        <v>115</v>
      </c>
      <c r="C88" s="59"/>
      <c r="D88" s="59"/>
      <c r="E88" s="105">
        <f>IFERROR(VLOOKUP($B88,[3]NUM17!$H$3:$O$144,2,FALSE),0)</f>
        <v>0</v>
      </c>
      <c r="F88" s="105">
        <f>IFERROR(VLOOKUP($B88,[3]NUM17!$H$3:$O$144,3,FALSE),0)</f>
        <v>0</v>
      </c>
      <c r="G88" s="105">
        <f>IFERROR(VLOOKUP($B88,[3]NUM17!$H$3:$O$144,4,FALSE),0)</f>
        <v>0</v>
      </c>
      <c r="H88" s="105">
        <f>IFERROR(VLOOKUP($B88,[3]NUM17!$H$3:$O$144,5,FALSE),0)</f>
        <v>0</v>
      </c>
      <c r="I88" s="105">
        <f>IFERROR(VLOOKUP($B88,[3]NUM17!$H$3:$O$144,6,FALSE),0)</f>
        <v>0</v>
      </c>
      <c r="J88" s="105">
        <f>IFERROR(VLOOKUP($B88,[3]NUM17!$H$3:$O$144,7,FALSE),0)</f>
        <v>1</v>
      </c>
      <c r="K88" s="60"/>
      <c r="Q88" s="6">
        <f t="shared" si="11"/>
        <v>1</v>
      </c>
      <c r="R88" s="105">
        <f>IFERROR(VLOOKUP($B88,[3]DEN17!$H$3:$O$150,2,FALSE),0)</f>
        <v>0</v>
      </c>
      <c r="S88" s="105">
        <f>IFERROR(VLOOKUP($B88,[3]DEN17!$H$3:$O$150,3,FALSE),0)</f>
        <v>0</v>
      </c>
      <c r="T88" s="105">
        <f>IFERROR(VLOOKUP($B88,[3]DEN17!$H$3:$O$150,4,FALSE),0)</f>
        <v>0</v>
      </c>
      <c r="U88" s="105">
        <f>IFERROR(VLOOKUP($B88,[3]DEN17!$H$3:$O$150,5,FALSE),0)</f>
        <v>0</v>
      </c>
      <c r="V88" s="105">
        <f>IFERROR(VLOOKUP($B88,[3]DEN17!$H$3:$O$150,6,FALSE),0)</f>
        <v>0</v>
      </c>
      <c r="W88" s="105">
        <f>IFERROR(VLOOKUP($B88,[3]DEN17!$H$3:$O$150,7,FALSE),0)</f>
        <v>1</v>
      </c>
      <c r="X88" s="87"/>
      <c r="Y88" s="93"/>
      <c r="Z88" s="93"/>
      <c r="AA88" s="93"/>
      <c r="AB88" s="93"/>
      <c r="AC88" s="93"/>
      <c r="AD88" s="6">
        <f t="shared" si="20"/>
        <v>1</v>
      </c>
    </row>
    <row r="89" spans="1:31" ht="15" thickBot="1" x14ac:dyDescent="0.25">
      <c r="A89" s="94" t="s">
        <v>117</v>
      </c>
      <c r="B89" s="184" t="s">
        <v>116</v>
      </c>
      <c r="C89" s="59"/>
      <c r="D89" s="59"/>
      <c r="E89" s="105">
        <f>IFERROR(VLOOKUP($B89,[3]NUM17!$H$3:$O$144,2,FALSE),0)</f>
        <v>2</v>
      </c>
      <c r="F89" s="105">
        <f>IFERROR(VLOOKUP($B89,[3]NUM17!$H$3:$O$144,3,FALSE),0)</f>
        <v>1</v>
      </c>
      <c r="G89" s="105">
        <f>IFERROR(VLOOKUP($B89,[3]NUM17!$H$3:$O$144,4,FALSE),0)</f>
        <v>2</v>
      </c>
      <c r="H89" s="105">
        <f>IFERROR(VLOOKUP($B89,[3]NUM17!$H$3:$O$144,5,FALSE),0)</f>
        <v>1</v>
      </c>
      <c r="I89" s="105">
        <f>IFERROR(VLOOKUP($B89,[3]NUM17!$H$3:$O$144,6,FALSE),0)</f>
        <v>0</v>
      </c>
      <c r="J89" s="105">
        <f>IFERROR(VLOOKUP($B89,[3]NUM17!$H$3:$O$144,7,FALSE),0)</f>
        <v>1</v>
      </c>
      <c r="K89" s="60"/>
      <c r="Q89" s="6">
        <f t="shared" si="11"/>
        <v>7</v>
      </c>
      <c r="R89" s="105">
        <f>IFERROR(VLOOKUP($B89,[3]DEN17!$H$3:$O$150,2,FALSE),0)</f>
        <v>2</v>
      </c>
      <c r="S89" s="105">
        <f>IFERROR(VLOOKUP($B89,[3]DEN17!$H$3:$O$150,3,FALSE),0)</f>
        <v>1</v>
      </c>
      <c r="T89" s="105">
        <f>IFERROR(VLOOKUP($B89,[3]DEN17!$H$3:$O$150,4,FALSE),0)</f>
        <v>2</v>
      </c>
      <c r="U89" s="105">
        <f>IFERROR(VLOOKUP($B89,[3]DEN17!$H$3:$O$150,5,FALSE),0)</f>
        <v>1</v>
      </c>
      <c r="V89" s="105">
        <f>IFERROR(VLOOKUP($B89,[3]DEN17!$H$3:$O$150,6,FALSE),0)</f>
        <v>0</v>
      </c>
      <c r="W89" s="105">
        <f>IFERROR(VLOOKUP($B89,[3]DEN17!$H$3:$O$150,7,FALSE),0)</f>
        <v>1</v>
      </c>
      <c r="X89" s="87"/>
      <c r="Y89" s="93"/>
      <c r="Z89" s="93"/>
      <c r="AA89" s="93"/>
      <c r="AB89" s="93"/>
      <c r="AC89" s="93"/>
      <c r="AD89" s="6">
        <f t="shared" si="20"/>
        <v>7</v>
      </c>
    </row>
    <row r="90" spans="1:31" s="61" customFormat="1" ht="15" thickBot="1" x14ac:dyDescent="0.25">
      <c r="A90" s="351" t="s">
        <v>180</v>
      </c>
      <c r="B90" s="352"/>
      <c r="C90" s="276">
        <f>+D90/Metas!U75</f>
        <v>1.0512265512265513</v>
      </c>
      <c r="D90" s="17">
        <f>+Q90/AD90</f>
        <v>0.93939393939393945</v>
      </c>
      <c r="E90" s="12">
        <f>SUM(E80:E89)</f>
        <v>13</v>
      </c>
      <c r="F90" s="12">
        <f t="shared" ref="F90:P90" si="29">SUM(F80:F89)</f>
        <v>7</v>
      </c>
      <c r="G90" s="12">
        <f t="shared" si="29"/>
        <v>11</v>
      </c>
      <c r="H90" s="12">
        <f t="shared" si="29"/>
        <v>6</v>
      </c>
      <c r="I90" s="12">
        <f t="shared" ref="I90:J90" si="30">SUM(I80:I89)</f>
        <v>15</v>
      </c>
      <c r="J90" s="12">
        <f t="shared" si="30"/>
        <v>10</v>
      </c>
      <c r="K90" s="12">
        <f t="shared" si="29"/>
        <v>0</v>
      </c>
      <c r="L90" s="12">
        <f t="shared" si="29"/>
        <v>0</v>
      </c>
      <c r="M90" s="12">
        <f t="shared" si="29"/>
        <v>0</v>
      </c>
      <c r="N90" s="12">
        <f t="shared" si="29"/>
        <v>0</v>
      </c>
      <c r="O90" s="12">
        <f t="shared" si="29"/>
        <v>0</v>
      </c>
      <c r="P90" s="12">
        <f t="shared" si="29"/>
        <v>0</v>
      </c>
      <c r="Q90" s="12">
        <f>SUM(Q80:Q89)</f>
        <v>62</v>
      </c>
      <c r="R90" s="12">
        <f>SUM(R80:R89)</f>
        <v>14</v>
      </c>
      <c r="S90" s="12">
        <f t="shared" ref="S90:AC90" si="31">SUM(S80:S89)</f>
        <v>8</v>
      </c>
      <c r="T90" s="12">
        <f t="shared" si="31"/>
        <v>11</v>
      </c>
      <c r="U90" s="12">
        <f t="shared" si="31"/>
        <v>7</v>
      </c>
      <c r="V90" s="12">
        <f t="shared" ref="V90:W90" si="32">SUM(V80:V89)</f>
        <v>16</v>
      </c>
      <c r="W90" s="12">
        <f t="shared" si="32"/>
        <v>10</v>
      </c>
      <c r="X90" s="12">
        <f t="shared" si="31"/>
        <v>0</v>
      </c>
      <c r="Y90" s="12">
        <f t="shared" si="31"/>
        <v>0</v>
      </c>
      <c r="Z90" s="12">
        <f t="shared" si="31"/>
        <v>0</v>
      </c>
      <c r="AA90" s="12">
        <f t="shared" si="31"/>
        <v>0</v>
      </c>
      <c r="AB90" s="12">
        <f t="shared" si="31"/>
        <v>0</v>
      </c>
      <c r="AC90" s="12">
        <f t="shared" si="31"/>
        <v>0</v>
      </c>
      <c r="AD90" s="12">
        <f>SUM(AD80:AD89)</f>
        <v>66</v>
      </c>
      <c r="AE90" s="65"/>
    </row>
    <row r="91" spans="1:31" ht="15" thickBot="1" x14ac:dyDescent="0.25">
      <c r="A91" s="94" t="s">
        <v>134</v>
      </c>
      <c r="B91" s="184" t="s">
        <v>118</v>
      </c>
      <c r="C91" s="59"/>
      <c r="D91" s="59"/>
      <c r="E91" s="105">
        <f>IFERROR(VLOOKUP($B91,[3]NUM17!$H$3:$O$144,2,FALSE),0)</f>
        <v>6</v>
      </c>
      <c r="F91" s="105">
        <f>IFERROR(VLOOKUP($B91,[3]NUM17!$H$3:$O$144,3,FALSE),0)</f>
        <v>4</v>
      </c>
      <c r="G91" s="105">
        <f>IFERROR(VLOOKUP($B91,[3]NUM17!$H$3:$O$144,4,FALSE),0)</f>
        <v>6</v>
      </c>
      <c r="H91" s="105">
        <f>IFERROR(VLOOKUP($B91,[3]NUM17!$H$3:$O$144,5,FALSE),0)</f>
        <v>3</v>
      </c>
      <c r="I91" s="105">
        <f>IFERROR(VLOOKUP($B91,[3]NUM17!$H$3:$O$144,6,FALSE),0)</f>
        <v>5</v>
      </c>
      <c r="J91" s="105">
        <f>IFERROR(VLOOKUP($B91,[3]NUM17!$H$3:$O$144,7,FALSE),0)</f>
        <v>7</v>
      </c>
      <c r="K91" s="87"/>
      <c r="L91" s="93"/>
      <c r="M91" s="93"/>
      <c r="N91" s="93"/>
      <c r="O91" s="93"/>
      <c r="P91" s="93"/>
      <c r="Q91" s="6">
        <f t="shared" ref="Q91:Q107" si="33">SUM(E91:P91)</f>
        <v>31</v>
      </c>
      <c r="R91" s="105">
        <f>IFERROR(VLOOKUP($B91,[3]DEN17!$H$3:$O$150,2,FALSE),0)</f>
        <v>7</v>
      </c>
      <c r="S91" s="105">
        <f>IFERROR(VLOOKUP($B91,[3]DEN17!$H$3:$O$150,3,FALSE),0)</f>
        <v>4</v>
      </c>
      <c r="T91" s="105">
        <f>IFERROR(VLOOKUP($B91,[3]DEN17!$H$3:$O$150,4,FALSE),0)</f>
        <v>6</v>
      </c>
      <c r="U91" s="105">
        <f>IFERROR(VLOOKUP($B91,[3]DEN17!$H$3:$O$150,5,FALSE),0)</f>
        <v>3</v>
      </c>
      <c r="V91" s="105">
        <f>IFERROR(VLOOKUP($B91,[3]DEN17!$H$3:$O$150,6,FALSE),0)</f>
        <v>5</v>
      </c>
      <c r="W91" s="105">
        <f>IFERROR(VLOOKUP($B91,[3]DEN17!$H$3:$O$150,7,FALSE),0)</f>
        <v>8</v>
      </c>
      <c r="X91" s="87"/>
      <c r="Y91" s="93"/>
      <c r="Z91" s="93"/>
      <c r="AA91" s="93"/>
      <c r="AB91" s="93"/>
      <c r="AD91" s="6">
        <f t="shared" si="20"/>
        <v>33</v>
      </c>
    </row>
    <row r="92" spans="1:31" ht="15" thickBot="1" x14ac:dyDescent="0.25">
      <c r="A92" s="94" t="s">
        <v>134</v>
      </c>
      <c r="B92" s="184" t="s">
        <v>119</v>
      </c>
      <c r="C92" s="59"/>
      <c r="D92" s="59"/>
      <c r="E92" s="105">
        <f>IFERROR(VLOOKUP($B92,[3]NUM17!$H$3:$O$144,2,FALSE),0)</f>
        <v>26</v>
      </c>
      <c r="F92" s="105">
        <f>IFERROR(VLOOKUP($B92,[3]NUM17!$H$3:$O$144,3,FALSE),0)</f>
        <v>24</v>
      </c>
      <c r="G92" s="105">
        <f>IFERROR(VLOOKUP($B92,[3]NUM17!$H$3:$O$144,4,FALSE),0)</f>
        <v>27</v>
      </c>
      <c r="H92" s="105">
        <f>IFERROR(VLOOKUP($B92,[3]NUM17!$H$3:$O$144,5,FALSE),0)</f>
        <v>16</v>
      </c>
      <c r="I92" s="105">
        <f>IFERROR(VLOOKUP($B92,[3]NUM17!$H$3:$O$144,6,FALSE),0)</f>
        <v>28</v>
      </c>
      <c r="J92" s="105">
        <f>IFERROR(VLOOKUP($B92,[3]NUM17!$H$3:$O$144,7,FALSE),0)</f>
        <v>27</v>
      </c>
      <c r="K92" s="87"/>
      <c r="L92" s="93"/>
      <c r="M92" s="93"/>
      <c r="N92" s="93"/>
      <c r="O92" s="93"/>
      <c r="P92" s="93"/>
      <c r="Q92" s="6">
        <f t="shared" si="33"/>
        <v>148</v>
      </c>
      <c r="R92" s="105">
        <f>IFERROR(VLOOKUP($B92,[3]DEN17!$H$3:$O$150,2,FALSE),0)</f>
        <v>28</v>
      </c>
      <c r="S92" s="105">
        <f>IFERROR(VLOOKUP($B92,[3]DEN17!$H$3:$O$150,3,FALSE),0)</f>
        <v>25</v>
      </c>
      <c r="T92" s="105">
        <f>IFERROR(VLOOKUP($B92,[3]DEN17!$H$3:$O$150,4,FALSE),0)</f>
        <v>27</v>
      </c>
      <c r="U92" s="105">
        <f>IFERROR(VLOOKUP($B92,[3]DEN17!$H$3:$O$150,5,FALSE),0)</f>
        <v>20</v>
      </c>
      <c r="V92" s="105">
        <f>IFERROR(VLOOKUP($B92,[3]DEN17!$H$3:$O$150,6,FALSE),0)</f>
        <v>31</v>
      </c>
      <c r="W92" s="105">
        <f>IFERROR(VLOOKUP($B92,[3]DEN17!$H$3:$O$150,7,FALSE),0)</f>
        <v>29</v>
      </c>
      <c r="X92" s="87"/>
      <c r="Y92" s="93"/>
      <c r="Z92" s="93"/>
      <c r="AA92" s="93"/>
      <c r="AB92" s="93"/>
      <c r="AD92" s="6">
        <f t="shared" si="20"/>
        <v>160</v>
      </c>
    </row>
    <row r="93" spans="1:31" ht="15" thickBot="1" x14ac:dyDescent="0.25">
      <c r="A93" s="94" t="s">
        <v>134</v>
      </c>
      <c r="B93" s="184" t="s">
        <v>120</v>
      </c>
      <c r="C93" s="59"/>
      <c r="D93" s="59"/>
      <c r="E93" s="105">
        <f>IFERROR(VLOOKUP($B93,[3]NUM17!$H$3:$O$144,2,FALSE),0)</f>
        <v>47</v>
      </c>
      <c r="F93" s="105">
        <f>IFERROR(VLOOKUP($B93,[3]NUM17!$H$3:$O$144,3,FALSE),0)</f>
        <v>46</v>
      </c>
      <c r="G93" s="105">
        <f>IFERROR(VLOOKUP($B93,[3]NUM17!$H$3:$O$144,4,FALSE),0)</f>
        <v>45</v>
      </c>
      <c r="H93" s="105">
        <f>IFERROR(VLOOKUP($B93,[3]NUM17!$H$3:$O$144,5,FALSE),0)</f>
        <v>40</v>
      </c>
      <c r="I93" s="105">
        <f>IFERROR(VLOOKUP($B93,[3]NUM17!$H$3:$O$144,6,FALSE),0)</f>
        <v>35</v>
      </c>
      <c r="J93" s="105">
        <f>IFERROR(VLOOKUP($B93,[3]NUM17!$H$3:$O$144,7,FALSE),0)</f>
        <v>38</v>
      </c>
      <c r="K93" s="87"/>
      <c r="L93" s="93"/>
      <c r="M93" s="93"/>
      <c r="N93" s="93"/>
      <c r="O93" s="93"/>
      <c r="P93" s="93"/>
      <c r="Q93" s="6">
        <f t="shared" si="33"/>
        <v>251</v>
      </c>
      <c r="R93" s="105">
        <f>IFERROR(VLOOKUP($B93,[3]DEN17!$H$3:$O$150,2,FALSE),0)</f>
        <v>54</v>
      </c>
      <c r="S93" s="105">
        <f>IFERROR(VLOOKUP($B93,[3]DEN17!$H$3:$O$150,3,FALSE),0)</f>
        <v>49</v>
      </c>
      <c r="T93" s="105">
        <f>IFERROR(VLOOKUP($B93,[3]DEN17!$H$3:$O$150,4,FALSE),0)</f>
        <v>52</v>
      </c>
      <c r="U93" s="105">
        <f>IFERROR(VLOOKUP($B93,[3]DEN17!$H$3:$O$150,5,FALSE),0)</f>
        <v>42</v>
      </c>
      <c r="V93" s="105">
        <f>IFERROR(VLOOKUP($B93,[3]DEN17!$H$3:$O$150,6,FALSE),0)</f>
        <v>36</v>
      </c>
      <c r="W93" s="105">
        <f>IFERROR(VLOOKUP($B93,[3]DEN17!$H$3:$O$150,7,FALSE),0)</f>
        <v>41</v>
      </c>
      <c r="X93" s="87"/>
      <c r="Y93" s="93"/>
      <c r="Z93" s="93"/>
      <c r="AA93" s="93"/>
      <c r="AB93" s="93"/>
      <c r="AD93" s="6">
        <f t="shared" si="20"/>
        <v>274</v>
      </c>
    </row>
    <row r="94" spans="1:31" ht="15" thickBot="1" x14ac:dyDescent="0.25">
      <c r="A94" s="94" t="s">
        <v>134</v>
      </c>
      <c r="B94" s="184" t="s">
        <v>121</v>
      </c>
      <c r="C94" s="59"/>
      <c r="D94" s="59"/>
      <c r="E94" s="105">
        <f>IFERROR(VLOOKUP($B94,[3]NUM17!$H$3:$O$144,2,FALSE),0)</f>
        <v>8</v>
      </c>
      <c r="F94" s="105">
        <f>IFERROR(VLOOKUP($B94,[3]NUM17!$H$3:$O$144,3,FALSE),0)</f>
        <v>2</v>
      </c>
      <c r="G94" s="105">
        <f>IFERROR(VLOOKUP($B94,[3]NUM17!$H$3:$O$144,4,FALSE),0)</f>
        <v>3</v>
      </c>
      <c r="H94" s="105">
        <f>IFERROR(VLOOKUP($B94,[3]NUM17!$H$3:$O$144,5,FALSE),0)</f>
        <v>7</v>
      </c>
      <c r="I94" s="105">
        <f>IFERROR(VLOOKUP($B94,[3]NUM17!$H$3:$O$144,6,FALSE),0)</f>
        <v>4</v>
      </c>
      <c r="J94" s="105">
        <f>IFERROR(VLOOKUP($B94,[3]NUM17!$H$3:$O$144,7,FALSE),0)</f>
        <v>8</v>
      </c>
      <c r="K94" s="87"/>
      <c r="L94" s="93"/>
      <c r="M94" s="93"/>
      <c r="N94" s="93"/>
      <c r="O94" s="93"/>
      <c r="P94" s="93"/>
      <c r="Q94" s="6">
        <f t="shared" si="33"/>
        <v>32</v>
      </c>
      <c r="R94" s="105">
        <f>IFERROR(VLOOKUP($B94,[3]DEN17!$H$3:$O$150,2,FALSE),0)</f>
        <v>8</v>
      </c>
      <c r="S94" s="105">
        <f>IFERROR(VLOOKUP($B94,[3]DEN17!$H$3:$O$150,3,FALSE),0)</f>
        <v>6</v>
      </c>
      <c r="T94" s="105">
        <f>IFERROR(VLOOKUP($B94,[3]DEN17!$H$3:$O$150,4,FALSE),0)</f>
        <v>3</v>
      </c>
      <c r="U94" s="105">
        <f>IFERROR(VLOOKUP($B94,[3]DEN17!$H$3:$O$150,5,FALSE),0)</f>
        <v>7</v>
      </c>
      <c r="V94" s="105">
        <f>IFERROR(VLOOKUP($B94,[3]DEN17!$H$3:$O$150,6,FALSE),0)</f>
        <v>5</v>
      </c>
      <c r="W94" s="105">
        <f>IFERROR(VLOOKUP($B94,[3]DEN17!$H$3:$O$150,7,FALSE),0)</f>
        <v>9</v>
      </c>
      <c r="X94" s="87"/>
      <c r="Y94" s="93"/>
      <c r="Z94" s="93"/>
      <c r="AA94" s="93"/>
      <c r="AB94" s="93"/>
      <c r="AD94" s="6">
        <f t="shared" si="20"/>
        <v>38</v>
      </c>
    </row>
    <row r="95" spans="1:31" ht="15" thickBot="1" x14ac:dyDescent="0.25">
      <c r="A95" s="94" t="s">
        <v>134</v>
      </c>
      <c r="B95" s="184" t="s">
        <v>122</v>
      </c>
      <c r="C95" s="59"/>
      <c r="D95" s="59"/>
      <c r="E95" s="105">
        <f>IFERROR(VLOOKUP($B95,[3]NUM17!$H$3:$O$144,2,FALSE),0)</f>
        <v>0</v>
      </c>
      <c r="F95" s="105">
        <f>IFERROR(VLOOKUP($B95,[3]NUM17!$H$3:$O$144,3,FALSE),0)</f>
        <v>1</v>
      </c>
      <c r="G95" s="105">
        <f>IFERROR(VLOOKUP($B95,[3]NUM17!$H$3:$O$144,4,FALSE),0)</f>
        <v>0</v>
      </c>
      <c r="H95" s="105">
        <f>IFERROR(VLOOKUP($B95,[3]NUM17!$H$3:$O$144,5,FALSE),0)</f>
        <v>0</v>
      </c>
      <c r="I95" s="105">
        <f>IFERROR(VLOOKUP($B95,[3]NUM17!$H$3:$O$144,6,FALSE),0)</f>
        <v>0</v>
      </c>
      <c r="J95" s="105">
        <f>IFERROR(VLOOKUP($B95,[3]NUM17!$H$3:$O$144,7,FALSE),0)</f>
        <v>0</v>
      </c>
      <c r="K95" s="87"/>
      <c r="L95" s="93"/>
      <c r="M95" s="93"/>
      <c r="N95" s="93"/>
      <c r="O95" s="93"/>
      <c r="P95" s="93"/>
      <c r="Q95" s="6">
        <f t="shared" si="33"/>
        <v>1</v>
      </c>
      <c r="R95" s="105">
        <f>IFERROR(VLOOKUP($B95,[3]DEN17!$H$3:$O$150,2,FALSE),0)</f>
        <v>0</v>
      </c>
      <c r="S95" s="105">
        <f>IFERROR(VLOOKUP($B95,[3]DEN17!$H$3:$O$150,3,FALSE),0)</f>
        <v>1</v>
      </c>
      <c r="T95" s="105">
        <f>IFERROR(VLOOKUP($B95,[3]DEN17!$H$3:$O$150,4,FALSE),0)</f>
        <v>0</v>
      </c>
      <c r="U95" s="105">
        <f>IFERROR(VLOOKUP($B95,[3]DEN17!$H$3:$O$150,5,FALSE),0)</f>
        <v>0</v>
      </c>
      <c r="V95" s="105">
        <f>IFERROR(VLOOKUP($B95,[3]DEN17!$H$3:$O$150,6,FALSE),0)</f>
        <v>0</v>
      </c>
      <c r="W95" s="105">
        <f>IFERROR(VLOOKUP($B95,[3]DEN17!$H$3:$O$150,7,FALSE),0)</f>
        <v>1</v>
      </c>
      <c r="X95" s="87"/>
      <c r="Y95" s="93"/>
      <c r="Z95" s="93"/>
      <c r="AA95" s="93"/>
      <c r="AB95" s="93"/>
      <c r="AD95" s="6">
        <f t="shared" si="20"/>
        <v>2</v>
      </c>
    </row>
    <row r="96" spans="1:31" ht="15" thickBot="1" x14ac:dyDescent="0.25">
      <c r="A96" s="94" t="s">
        <v>134</v>
      </c>
      <c r="B96" s="184" t="s">
        <v>123</v>
      </c>
      <c r="C96" s="59"/>
      <c r="D96" s="59"/>
      <c r="E96" s="105">
        <f>IFERROR(VLOOKUP($B96,[3]NUM17!$H$3:$O$144,2,FALSE),0)</f>
        <v>0</v>
      </c>
      <c r="F96" s="105">
        <f>IFERROR(VLOOKUP($B96,[3]NUM17!$H$3:$O$144,3,FALSE),0)</f>
        <v>0</v>
      </c>
      <c r="G96" s="105">
        <f>IFERROR(VLOOKUP($B96,[3]NUM17!$H$3:$O$144,4,FALSE),0)</f>
        <v>2</v>
      </c>
      <c r="H96" s="105">
        <f>IFERROR(VLOOKUP($B96,[3]NUM17!$H$3:$O$144,5,FALSE),0)</f>
        <v>1</v>
      </c>
      <c r="I96" s="105">
        <f>IFERROR(VLOOKUP($B96,[3]NUM17!$H$3:$O$144,6,FALSE),0)</f>
        <v>0</v>
      </c>
      <c r="J96" s="105">
        <f>IFERROR(VLOOKUP($B96,[3]NUM17!$H$3:$O$144,7,FALSE),0)</f>
        <v>3</v>
      </c>
      <c r="K96" s="87"/>
      <c r="L96" s="93"/>
      <c r="M96" s="93"/>
      <c r="N96" s="93"/>
      <c r="O96" s="93"/>
      <c r="P96" s="93"/>
      <c r="Q96" s="6">
        <f t="shared" si="33"/>
        <v>6</v>
      </c>
      <c r="R96" s="105">
        <f>IFERROR(VLOOKUP($B96,[3]DEN17!$H$3:$O$150,2,FALSE),0)</f>
        <v>0</v>
      </c>
      <c r="S96" s="105">
        <f>IFERROR(VLOOKUP($B96,[3]DEN17!$H$3:$O$150,3,FALSE),0)</f>
        <v>0</v>
      </c>
      <c r="T96" s="105">
        <f>IFERROR(VLOOKUP($B96,[3]DEN17!$H$3:$O$150,4,FALSE),0)</f>
        <v>2</v>
      </c>
      <c r="U96" s="105">
        <f>IFERROR(VLOOKUP($B96,[3]DEN17!$H$3:$O$150,5,FALSE),0)</f>
        <v>1</v>
      </c>
      <c r="V96" s="105">
        <f>IFERROR(VLOOKUP($B96,[3]DEN17!$H$3:$O$150,6,FALSE),0)</f>
        <v>0</v>
      </c>
      <c r="W96" s="105">
        <f>IFERROR(VLOOKUP($B96,[3]DEN17!$H$3:$O$150,7,FALSE),0)</f>
        <v>3</v>
      </c>
      <c r="X96" s="87"/>
      <c r="Y96" s="93"/>
      <c r="Z96" s="93"/>
      <c r="AA96" s="93"/>
      <c r="AB96" s="93"/>
      <c r="AD96" s="6">
        <f t="shared" si="20"/>
        <v>6</v>
      </c>
    </row>
    <row r="97" spans="1:31" ht="15" thickBot="1" x14ac:dyDescent="0.25">
      <c r="A97" s="94" t="s">
        <v>134</v>
      </c>
      <c r="B97" s="184" t="s">
        <v>124</v>
      </c>
      <c r="C97" s="59"/>
      <c r="D97" s="59"/>
      <c r="E97" s="105">
        <f>IFERROR(VLOOKUP($B97,[3]NUM17!$H$3:$O$144,2,FALSE),0)</f>
        <v>1</v>
      </c>
      <c r="F97" s="105">
        <f>IFERROR(VLOOKUP($B97,[3]NUM17!$H$3:$O$144,3,FALSE),0)</f>
        <v>0</v>
      </c>
      <c r="G97" s="105">
        <f>IFERROR(VLOOKUP($B97,[3]NUM17!$H$3:$O$144,4,FALSE),0)</f>
        <v>2</v>
      </c>
      <c r="H97" s="105">
        <f>IFERROR(VLOOKUP($B97,[3]NUM17!$H$3:$O$144,5,FALSE),0)</f>
        <v>1</v>
      </c>
      <c r="I97" s="105">
        <f>IFERROR(VLOOKUP($B97,[3]NUM17!$H$3:$O$144,6,FALSE),0)</f>
        <v>1</v>
      </c>
      <c r="J97" s="105">
        <f>IFERROR(VLOOKUP($B97,[3]NUM17!$H$3:$O$144,7,FALSE),0)</f>
        <v>0</v>
      </c>
      <c r="K97" s="87"/>
      <c r="L97" s="93"/>
      <c r="M97" s="93"/>
      <c r="N97" s="93"/>
      <c r="O97" s="93"/>
      <c r="P97" s="93"/>
      <c r="Q97" s="6">
        <f t="shared" si="33"/>
        <v>5</v>
      </c>
      <c r="R97" s="105">
        <f>IFERROR(VLOOKUP($B97,[3]DEN17!$H$3:$O$150,2,FALSE),0)</f>
        <v>1</v>
      </c>
      <c r="S97" s="105">
        <f>IFERROR(VLOOKUP($B97,[3]DEN17!$H$3:$O$150,3,FALSE),0)</f>
        <v>0</v>
      </c>
      <c r="T97" s="105">
        <f>IFERROR(VLOOKUP($B97,[3]DEN17!$H$3:$O$150,4,FALSE),0)</f>
        <v>2</v>
      </c>
      <c r="U97" s="105">
        <f>IFERROR(VLOOKUP($B97,[3]DEN17!$H$3:$O$150,5,FALSE),0)</f>
        <v>1</v>
      </c>
      <c r="V97" s="105">
        <f>IFERROR(VLOOKUP($B97,[3]DEN17!$H$3:$O$150,6,FALSE),0)</f>
        <v>1</v>
      </c>
      <c r="W97" s="105">
        <f>IFERROR(VLOOKUP($B97,[3]DEN17!$H$3:$O$150,7,FALSE),0)</f>
        <v>0</v>
      </c>
      <c r="X97" s="87"/>
      <c r="Y97" s="93"/>
      <c r="Z97" s="93"/>
      <c r="AA97" s="93"/>
      <c r="AB97" s="93"/>
      <c r="AD97" s="6">
        <f t="shared" si="20"/>
        <v>5</v>
      </c>
    </row>
    <row r="98" spans="1:31" ht="15" thickBot="1" x14ac:dyDescent="0.25">
      <c r="A98" s="94" t="s">
        <v>134</v>
      </c>
      <c r="B98" s="184" t="s">
        <v>125</v>
      </c>
      <c r="C98" s="59"/>
      <c r="D98" s="59"/>
      <c r="E98" s="105">
        <f>IFERROR(VLOOKUP($B98,[3]NUM17!$H$3:$O$144,2,FALSE),0)</f>
        <v>0</v>
      </c>
      <c r="F98" s="105">
        <f>IFERROR(VLOOKUP($B98,[3]NUM17!$H$3:$O$144,3,FALSE),0)</f>
        <v>0</v>
      </c>
      <c r="G98" s="105">
        <f>IFERROR(VLOOKUP($B98,[3]NUM17!$H$3:$O$144,4,FALSE),0)</f>
        <v>0</v>
      </c>
      <c r="H98" s="105">
        <f>IFERROR(VLOOKUP($B98,[3]NUM17!$H$3:$O$144,5,FALSE),0)</f>
        <v>0</v>
      </c>
      <c r="I98" s="105">
        <f>IFERROR(VLOOKUP($B98,[3]NUM17!$H$3:$O$144,6,FALSE),0)</f>
        <v>0</v>
      </c>
      <c r="J98" s="105">
        <f>IFERROR(VLOOKUP($B98,[3]NUM17!$H$3:$O$144,7,FALSE),0)</f>
        <v>0</v>
      </c>
      <c r="K98" s="87"/>
      <c r="L98" s="93"/>
      <c r="M98" s="93"/>
      <c r="N98" s="93"/>
      <c r="O98" s="93"/>
      <c r="P98" s="93"/>
      <c r="Q98" s="6">
        <f t="shared" si="33"/>
        <v>0</v>
      </c>
      <c r="R98" s="105">
        <f>IFERROR(VLOOKUP($B98,[3]DEN17!$H$3:$O$150,2,FALSE),0)</f>
        <v>0</v>
      </c>
      <c r="S98" s="105">
        <f>IFERROR(VLOOKUP($B98,[3]DEN17!$H$3:$O$150,3,FALSE),0)</f>
        <v>0</v>
      </c>
      <c r="T98" s="105">
        <f>IFERROR(VLOOKUP($B98,[3]DEN17!$H$3:$O$150,4,FALSE),0)</f>
        <v>0</v>
      </c>
      <c r="U98" s="105">
        <f>IFERROR(VLOOKUP($B98,[3]DEN17!$H$3:$O$150,5,FALSE),0)</f>
        <v>0</v>
      </c>
      <c r="V98" s="105">
        <f>IFERROR(VLOOKUP($B98,[3]DEN17!$H$3:$O$150,6,FALSE),0)</f>
        <v>0</v>
      </c>
      <c r="W98" s="105">
        <f>IFERROR(VLOOKUP($B98,[3]DEN17!$H$3:$O$150,7,FALSE),0)</f>
        <v>0</v>
      </c>
      <c r="X98" s="87"/>
      <c r="Y98" s="93"/>
      <c r="Z98" s="93"/>
      <c r="AA98" s="93"/>
      <c r="AB98" s="93"/>
      <c r="AD98" s="6">
        <f t="shared" si="20"/>
        <v>0</v>
      </c>
    </row>
    <row r="99" spans="1:31" ht="15" thickBot="1" x14ac:dyDescent="0.25">
      <c r="A99" s="94" t="s">
        <v>134</v>
      </c>
      <c r="B99" s="184" t="s">
        <v>126</v>
      </c>
      <c r="C99" s="59"/>
      <c r="D99" s="59"/>
      <c r="E99" s="105">
        <f>IFERROR(VLOOKUP($B99,[3]NUM17!$H$3:$O$144,2,FALSE),0)</f>
        <v>2</v>
      </c>
      <c r="F99" s="105">
        <f>IFERROR(VLOOKUP($B99,[3]NUM17!$H$3:$O$144,3,FALSE),0)</f>
        <v>1</v>
      </c>
      <c r="G99" s="105">
        <f>IFERROR(VLOOKUP($B99,[3]NUM17!$H$3:$O$144,4,FALSE),0)</f>
        <v>0</v>
      </c>
      <c r="H99" s="105">
        <f>IFERROR(VLOOKUP($B99,[3]NUM17!$H$3:$O$144,5,FALSE),0)</f>
        <v>1</v>
      </c>
      <c r="I99" s="105">
        <f>IFERROR(VLOOKUP($B99,[3]NUM17!$H$3:$O$144,6,FALSE),0)</f>
        <v>4</v>
      </c>
      <c r="J99" s="105">
        <f>IFERROR(VLOOKUP($B99,[3]NUM17!$H$3:$O$144,7,FALSE),0)</f>
        <v>0</v>
      </c>
      <c r="K99" s="87"/>
      <c r="L99" s="93"/>
      <c r="M99" s="93"/>
      <c r="N99" s="93"/>
      <c r="O99" s="93"/>
      <c r="P99" s="93"/>
      <c r="Q99" s="6">
        <f t="shared" si="33"/>
        <v>8</v>
      </c>
      <c r="R99" s="105">
        <f>IFERROR(VLOOKUP($B99,[3]DEN17!$H$3:$O$150,2,FALSE),0)</f>
        <v>2</v>
      </c>
      <c r="S99" s="105">
        <f>IFERROR(VLOOKUP($B99,[3]DEN17!$H$3:$O$150,3,FALSE),0)</f>
        <v>1</v>
      </c>
      <c r="T99" s="105">
        <f>IFERROR(VLOOKUP($B99,[3]DEN17!$H$3:$O$150,4,FALSE),0)</f>
        <v>0</v>
      </c>
      <c r="U99" s="105">
        <f>IFERROR(VLOOKUP($B99,[3]DEN17!$H$3:$O$150,5,FALSE),0)</f>
        <v>2</v>
      </c>
      <c r="V99" s="105">
        <f>IFERROR(VLOOKUP($B99,[3]DEN17!$H$3:$O$150,6,FALSE),0)</f>
        <v>4</v>
      </c>
      <c r="W99" s="105">
        <f>IFERROR(VLOOKUP($B99,[3]DEN17!$H$3:$O$150,7,FALSE),0)</f>
        <v>0</v>
      </c>
      <c r="X99" s="87"/>
      <c r="Y99" s="93"/>
      <c r="Z99" s="93"/>
      <c r="AA99" s="93"/>
      <c r="AB99" s="93"/>
      <c r="AD99" s="6">
        <f t="shared" si="20"/>
        <v>9</v>
      </c>
    </row>
    <row r="100" spans="1:31" ht="15" thickBot="1" x14ac:dyDescent="0.25">
      <c r="A100" s="94" t="s">
        <v>134</v>
      </c>
      <c r="B100" s="184" t="s">
        <v>127</v>
      </c>
      <c r="C100" s="59"/>
      <c r="D100" s="59"/>
      <c r="E100" s="105">
        <f>IFERROR(VLOOKUP($B100,[3]NUM17!$H$3:$O$144,2,FALSE),0)</f>
        <v>0</v>
      </c>
      <c r="F100" s="105">
        <f>IFERROR(VLOOKUP($B100,[3]NUM17!$H$3:$O$144,3,FALSE),0)</f>
        <v>0</v>
      </c>
      <c r="G100" s="105">
        <f>IFERROR(VLOOKUP($B100,[3]NUM17!$H$3:$O$144,4,FALSE),0)</f>
        <v>0</v>
      </c>
      <c r="H100" s="105">
        <f>IFERROR(VLOOKUP($B100,[3]NUM17!$H$3:$O$144,5,FALSE),0)</f>
        <v>1</v>
      </c>
      <c r="I100" s="105">
        <f>IFERROR(VLOOKUP($B100,[3]NUM17!$H$3:$O$144,6,FALSE),0)</f>
        <v>0</v>
      </c>
      <c r="J100" s="105">
        <f>IFERROR(VLOOKUP($B100,[3]NUM17!$H$3:$O$144,7,FALSE),0)</f>
        <v>0</v>
      </c>
      <c r="K100" s="93"/>
      <c r="L100" s="93"/>
      <c r="M100" s="93"/>
      <c r="N100" s="93"/>
      <c r="O100" s="93"/>
      <c r="P100" s="93"/>
      <c r="Q100" s="6">
        <f t="shared" si="33"/>
        <v>1</v>
      </c>
      <c r="R100" s="105">
        <f>IFERROR(VLOOKUP($B100,[3]DEN17!$H$3:$O$150,2,FALSE),0)</f>
        <v>0</v>
      </c>
      <c r="S100" s="105">
        <f>IFERROR(VLOOKUP($B100,[3]DEN17!$H$3:$O$150,3,FALSE),0)</f>
        <v>0</v>
      </c>
      <c r="T100" s="105">
        <f>IFERROR(VLOOKUP($B100,[3]DEN17!$H$3:$O$150,4,FALSE),0)</f>
        <v>0</v>
      </c>
      <c r="U100" s="105">
        <f>IFERROR(VLOOKUP($B100,[3]DEN17!$H$3:$O$150,5,FALSE),0)</f>
        <v>1</v>
      </c>
      <c r="V100" s="105">
        <f>IFERROR(VLOOKUP($B100,[3]DEN17!$H$3:$O$150,6,FALSE),0)</f>
        <v>0</v>
      </c>
      <c r="W100" s="105">
        <f>IFERROR(VLOOKUP($B100,[3]DEN17!$H$3:$O$150,7,FALSE),0)</f>
        <v>0</v>
      </c>
      <c r="X100" s="93"/>
      <c r="Y100" s="93"/>
      <c r="Z100" s="93"/>
      <c r="AA100" s="93"/>
      <c r="AB100" s="93"/>
      <c r="AD100" s="6">
        <f t="shared" si="20"/>
        <v>1</v>
      </c>
    </row>
    <row r="101" spans="1:31" ht="15" thickBot="1" x14ac:dyDescent="0.25">
      <c r="A101" s="94" t="s">
        <v>134</v>
      </c>
      <c r="B101" s="184" t="s">
        <v>128</v>
      </c>
      <c r="C101" s="59"/>
      <c r="D101" s="59"/>
      <c r="E101" s="105">
        <f>IFERROR(VLOOKUP($B101,[3]NUM17!$H$3:$O$144,2,FALSE),0)</f>
        <v>0</v>
      </c>
      <c r="F101" s="105">
        <f>IFERROR(VLOOKUP($B101,[3]NUM17!$H$3:$O$144,3,FALSE),0)</f>
        <v>0</v>
      </c>
      <c r="G101" s="105">
        <f>IFERROR(VLOOKUP($B101,[3]NUM17!$H$3:$O$144,4,FALSE),0)</f>
        <v>0</v>
      </c>
      <c r="H101" s="105">
        <f>IFERROR(VLOOKUP($B101,[3]NUM17!$H$3:$O$144,5,FALSE),0)</f>
        <v>0</v>
      </c>
      <c r="I101" s="105">
        <f>IFERROR(VLOOKUP($B101,[3]NUM17!$H$3:$O$144,6,FALSE),0)</f>
        <v>0</v>
      </c>
      <c r="J101" s="105">
        <f>IFERROR(VLOOKUP($B101,[3]NUM17!$H$3:$O$144,7,FALSE),0)</f>
        <v>2</v>
      </c>
      <c r="K101" s="87"/>
      <c r="L101" s="93"/>
      <c r="M101" s="93"/>
      <c r="N101" s="93"/>
      <c r="O101" s="93"/>
      <c r="P101" s="93"/>
      <c r="Q101" s="6">
        <f t="shared" si="33"/>
        <v>2</v>
      </c>
      <c r="R101" s="105">
        <f>IFERROR(VLOOKUP($B101,[3]DEN17!$H$3:$O$150,2,FALSE),0)</f>
        <v>0</v>
      </c>
      <c r="S101" s="105">
        <f>IFERROR(VLOOKUP($B101,[3]DEN17!$H$3:$O$150,3,FALSE),0)</f>
        <v>0</v>
      </c>
      <c r="T101" s="105">
        <f>IFERROR(VLOOKUP($B101,[3]DEN17!$H$3:$O$150,4,FALSE),0)</f>
        <v>0</v>
      </c>
      <c r="U101" s="105">
        <f>IFERROR(VLOOKUP($B101,[3]DEN17!$H$3:$O$150,5,FALSE),0)</f>
        <v>0</v>
      </c>
      <c r="V101" s="105">
        <f>IFERROR(VLOOKUP($B101,[3]DEN17!$H$3:$O$150,6,FALSE),0)</f>
        <v>0</v>
      </c>
      <c r="W101" s="105">
        <f>IFERROR(VLOOKUP($B101,[3]DEN17!$H$3:$O$150,7,FALSE),0)</f>
        <v>2</v>
      </c>
      <c r="X101" s="87"/>
      <c r="Y101" s="93"/>
      <c r="Z101" s="93"/>
      <c r="AA101" s="93"/>
      <c r="AB101" s="93"/>
      <c r="AD101" s="6">
        <f t="shared" si="20"/>
        <v>2</v>
      </c>
    </row>
    <row r="102" spans="1:31" ht="15" thickBot="1" x14ac:dyDescent="0.25">
      <c r="A102" s="94" t="s">
        <v>134</v>
      </c>
      <c r="B102" s="184" t="s">
        <v>129</v>
      </c>
      <c r="C102" s="59"/>
      <c r="D102" s="59"/>
      <c r="E102" s="105">
        <f>IFERROR(VLOOKUP($B102,[3]NUM17!$H$3:$O$144,2,FALSE),0)</f>
        <v>0</v>
      </c>
      <c r="F102" s="105">
        <f>IFERROR(VLOOKUP($B102,[3]NUM17!$H$3:$O$144,3,FALSE),0)</f>
        <v>0</v>
      </c>
      <c r="G102" s="105">
        <f>IFERROR(VLOOKUP($B102,[3]NUM17!$H$3:$O$144,4,FALSE),0)</f>
        <v>0</v>
      </c>
      <c r="H102" s="105">
        <f>IFERROR(VLOOKUP($B102,[3]NUM17!$H$3:$O$144,5,FALSE),0)</f>
        <v>0</v>
      </c>
      <c r="I102" s="105">
        <f>IFERROR(VLOOKUP($B102,[3]NUM17!$H$3:$O$144,6,FALSE),0)</f>
        <v>0</v>
      </c>
      <c r="J102" s="105">
        <f>IFERROR(VLOOKUP($B102,[3]NUM17!$H$3:$O$144,7,FALSE),0)</f>
        <v>0</v>
      </c>
      <c r="K102" s="87"/>
      <c r="L102" s="93"/>
      <c r="M102" s="93"/>
      <c r="N102" s="93"/>
      <c r="O102" s="93"/>
      <c r="P102" s="93"/>
      <c r="Q102" s="6">
        <f t="shared" si="33"/>
        <v>0</v>
      </c>
      <c r="R102" s="105">
        <f>IFERROR(VLOOKUP($B102,[3]DEN17!$H$3:$O$150,2,FALSE),0)</f>
        <v>0</v>
      </c>
      <c r="S102" s="105">
        <f>IFERROR(VLOOKUP($B102,[3]DEN17!$H$3:$O$150,3,FALSE),0)</f>
        <v>0</v>
      </c>
      <c r="T102" s="105">
        <f>IFERROR(VLOOKUP($B102,[3]DEN17!$H$3:$O$150,4,FALSE),0)</f>
        <v>0</v>
      </c>
      <c r="U102" s="105">
        <f>IFERROR(VLOOKUP($B102,[3]DEN17!$H$3:$O$150,5,FALSE),0)</f>
        <v>0</v>
      </c>
      <c r="V102" s="105">
        <f>IFERROR(VLOOKUP($B102,[3]DEN17!$H$3:$O$150,6,FALSE),0)</f>
        <v>0</v>
      </c>
      <c r="W102" s="105">
        <f>IFERROR(VLOOKUP($B102,[3]DEN17!$H$3:$O$150,7,FALSE),0)</f>
        <v>0</v>
      </c>
      <c r="X102" s="87"/>
      <c r="Y102" s="93"/>
      <c r="Z102" s="93"/>
      <c r="AA102" s="93"/>
      <c r="AB102" s="93"/>
      <c r="AD102" s="6">
        <f t="shared" si="20"/>
        <v>0</v>
      </c>
    </row>
    <row r="103" spans="1:31" ht="15" thickBot="1" x14ac:dyDescent="0.25">
      <c r="A103" s="94" t="s">
        <v>134</v>
      </c>
      <c r="B103" s="184" t="s">
        <v>130</v>
      </c>
      <c r="C103" s="59"/>
      <c r="D103" s="59"/>
      <c r="E103" s="105">
        <f>IFERROR(VLOOKUP($B103,[3]NUM17!$H$3:$O$144,2,FALSE),0)</f>
        <v>1</v>
      </c>
      <c r="F103" s="105">
        <f>IFERROR(VLOOKUP($B103,[3]NUM17!$H$3:$O$144,3,FALSE),0)</f>
        <v>3</v>
      </c>
      <c r="G103" s="105">
        <f>IFERROR(VLOOKUP($B103,[3]NUM17!$H$3:$O$144,4,FALSE),0)</f>
        <v>2</v>
      </c>
      <c r="H103" s="105">
        <f>IFERROR(VLOOKUP($B103,[3]NUM17!$H$3:$O$144,5,FALSE),0)</f>
        <v>1</v>
      </c>
      <c r="I103" s="105">
        <f>IFERROR(VLOOKUP($B103,[3]NUM17!$H$3:$O$144,6,FALSE),0)</f>
        <v>0</v>
      </c>
      <c r="J103" s="105">
        <f>IFERROR(VLOOKUP($B103,[3]NUM17!$H$3:$O$144,7,FALSE),0)</f>
        <v>1</v>
      </c>
      <c r="K103" s="87"/>
      <c r="L103" s="93"/>
      <c r="M103" s="93"/>
      <c r="N103" s="93"/>
      <c r="O103" s="93"/>
      <c r="P103" s="93"/>
      <c r="Q103" s="6">
        <f t="shared" si="33"/>
        <v>8</v>
      </c>
      <c r="R103" s="105">
        <f>IFERROR(VLOOKUP($B103,[3]DEN17!$H$3:$O$150,2,FALSE),0)</f>
        <v>1</v>
      </c>
      <c r="S103" s="105">
        <f>IFERROR(VLOOKUP($B103,[3]DEN17!$H$3:$O$150,3,FALSE),0)</f>
        <v>3</v>
      </c>
      <c r="T103" s="105">
        <f>IFERROR(VLOOKUP($B103,[3]DEN17!$H$3:$O$150,4,FALSE),0)</f>
        <v>2</v>
      </c>
      <c r="U103" s="105">
        <f>IFERROR(VLOOKUP($B103,[3]DEN17!$H$3:$O$150,5,FALSE),0)</f>
        <v>1</v>
      </c>
      <c r="V103" s="105">
        <f>IFERROR(VLOOKUP($B103,[3]DEN17!$H$3:$O$150,6,FALSE),0)</f>
        <v>0</v>
      </c>
      <c r="W103" s="105">
        <f>IFERROR(VLOOKUP($B103,[3]DEN17!$H$3:$O$150,7,FALSE),0)</f>
        <v>1</v>
      </c>
      <c r="X103" s="87"/>
      <c r="Y103" s="93"/>
      <c r="Z103" s="93"/>
      <c r="AA103" s="93"/>
      <c r="AB103" s="93"/>
      <c r="AD103" s="6">
        <f t="shared" si="20"/>
        <v>8</v>
      </c>
    </row>
    <row r="104" spans="1:31" ht="15" thickBot="1" x14ac:dyDescent="0.25">
      <c r="A104" s="94" t="s">
        <v>134</v>
      </c>
      <c r="B104" s="184" t="s">
        <v>131</v>
      </c>
      <c r="C104" s="59"/>
      <c r="D104" s="59"/>
      <c r="E104" s="105">
        <f>IFERROR(VLOOKUP($B104,[3]NUM17!$H$3:$O$144,2,FALSE),0)</f>
        <v>1</v>
      </c>
      <c r="F104" s="105">
        <f>IFERROR(VLOOKUP($B104,[3]NUM17!$H$3:$O$144,3,FALSE),0)</f>
        <v>0</v>
      </c>
      <c r="G104" s="105">
        <f>IFERROR(VLOOKUP($B104,[3]NUM17!$H$3:$O$144,4,FALSE),0)</f>
        <v>1</v>
      </c>
      <c r="H104" s="105">
        <f>IFERROR(VLOOKUP($B104,[3]NUM17!$H$3:$O$144,5,FALSE),0)</f>
        <v>0</v>
      </c>
      <c r="I104" s="105">
        <f>IFERROR(VLOOKUP($B104,[3]NUM17!$H$3:$O$144,6,FALSE),0)</f>
        <v>0</v>
      </c>
      <c r="J104" s="105">
        <f>IFERROR(VLOOKUP($B104,[3]NUM17!$H$3:$O$144,7,FALSE),0)</f>
        <v>0</v>
      </c>
      <c r="K104" s="87"/>
      <c r="L104" s="93"/>
      <c r="M104" s="93"/>
      <c r="N104" s="93"/>
      <c r="O104" s="93"/>
      <c r="P104" s="93"/>
      <c r="Q104" s="6">
        <f t="shared" si="33"/>
        <v>2</v>
      </c>
      <c r="R104" s="105">
        <f>IFERROR(VLOOKUP($B104,[3]DEN17!$H$3:$O$150,2,FALSE),0)</f>
        <v>1</v>
      </c>
      <c r="S104" s="105">
        <f>IFERROR(VLOOKUP($B104,[3]DEN17!$H$3:$O$150,3,FALSE),0)</f>
        <v>0</v>
      </c>
      <c r="T104" s="105">
        <f>IFERROR(VLOOKUP($B104,[3]DEN17!$H$3:$O$150,4,FALSE),0)</f>
        <v>1</v>
      </c>
      <c r="U104" s="105">
        <f>IFERROR(VLOOKUP($B104,[3]DEN17!$H$3:$O$150,5,FALSE),0)</f>
        <v>0</v>
      </c>
      <c r="V104" s="105">
        <f>IFERROR(VLOOKUP($B104,[3]DEN17!$H$3:$O$150,6,FALSE),0)</f>
        <v>0</v>
      </c>
      <c r="W104" s="105">
        <f>IFERROR(VLOOKUP($B104,[3]DEN17!$H$3:$O$150,7,FALSE),0)</f>
        <v>0</v>
      </c>
      <c r="X104" s="87"/>
      <c r="Y104" s="93"/>
      <c r="Z104" s="93"/>
      <c r="AA104" s="93"/>
      <c r="AB104" s="93"/>
      <c r="AD104" s="6">
        <f t="shared" si="20"/>
        <v>2</v>
      </c>
    </row>
    <row r="105" spans="1:31" ht="15" thickBot="1" x14ac:dyDescent="0.25">
      <c r="A105" s="94" t="s">
        <v>134</v>
      </c>
      <c r="B105" s="184" t="s">
        <v>132</v>
      </c>
      <c r="C105" s="59"/>
      <c r="D105" s="59"/>
      <c r="E105" s="105">
        <f>IFERROR(VLOOKUP($B105,[3]NUM17!$H$3:$O$144,2,FALSE),0)</f>
        <v>7</v>
      </c>
      <c r="F105" s="105">
        <f>IFERROR(VLOOKUP($B105,[3]NUM17!$H$3:$O$144,3,FALSE),0)</f>
        <v>6</v>
      </c>
      <c r="G105" s="105">
        <f>IFERROR(VLOOKUP($B105,[3]NUM17!$H$3:$O$144,4,FALSE),0)</f>
        <v>4</v>
      </c>
      <c r="H105" s="105">
        <f>IFERROR(VLOOKUP($B105,[3]NUM17!$H$3:$O$144,5,FALSE),0)</f>
        <v>3</v>
      </c>
      <c r="I105" s="105">
        <f>IFERROR(VLOOKUP($B105,[3]NUM17!$H$3:$O$144,6,FALSE),0)</f>
        <v>8</v>
      </c>
      <c r="J105" s="105">
        <f>IFERROR(VLOOKUP($B105,[3]NUM17!$H$3:$O$144,7,FALSE),0)</f>
        <v>4</v>
      </c>
      <c r="K105" s="87"/>
      <c r="L105" s="93"/>
      <c r="M105" s="93"/>
      <c r="N105" s="93"/>
      <c r="O105" s="93"/>
      <c r="P105" s="93"/>
      <c r="Q105" s="6">
        <f t="shared" si="33"/>
        <v>32</v>
      </c>
      <c r="R105" s="105">
        <f>IFERROR(VLOOKUP($B105,[3]DEN17!$H$3:$O$150,2,FALSE),0)</f>
        <v>11</v>
      </c>
      <c r="S105" s="105">
        <f>IFERROR(VLOOKUP($B105,[3]DEN17!$H$3:$O$150,3,FALSE),0)</f>
        <v>7</v>
      </c>
      <c r="T105" s="105">
        <f>IFERROR(VLOOKUP($B105,[3]DEN17!$H$3:$O$150,4,FALSE),0)</f>
        <v>5</v>
      </c>
      <c r="U105" s="105">
        <f>IFERROR(VLOOKUP($B105,[3]DEN17!$H$3:$O$150,5,FALSE),0)</f>
        <v>3</v>
      </c>
      <c r="V105" s="105">
        <f>IFERROR(VLOOKUP($B105,[3]DEN17!$H$3:$O$150,6,FALSE),0)</f>
        <v>8</v>
      </c>
      <c r="W105" s="105">
        <f>IFERROR(VLOOKUP($B105,[3]DEN17!$H$3:$O$150,7,FALSE),0)</f>
        <v>5</v>
      </c>
      <c r="X105" s="87"/>
      <c r="Y105" s="93"/>
      <c r="Z105" s="93"/>
      <c r="AA105" s="93"/>
      <c r="AB105" s="93"/>
      <c r="AD105" s="6">
        <f>SUM(R105:AC105)</f>
        <v>39</v>
      </c>
    </row>
    <row r="106" spans="1:31" ht="15" thickBot="1" x14ac:dyDescent="0.25">
      <c r="A106" s="94" t="s">
        <v>134</v>
      </c>
      <c r="B106" s="184" t="s">
        <v>133</v>
      </c>
      <c r="C106" s="59"/>
      <c r="D106" s="59"/>
      <c r="E106" s="105">
        <f>IFERROR(VLOOKUP($B106,[3]NUM17!$H$3:$O$144,2,FALSE),0)</f>
        <v>5</v>
      </c>
      <c r="F106" s="105">
        <f>IFERROR(VLOOKUP($B106,[3]NUM17!$H$3:$O$144,3,FALSE),0)</f>
        <v>6</v>
      </c>
      <c r="G106" s="105">
        <f>IFERROR(VLOOKUP($B106,[3]NUM17!$H$3:$O$144,4,FALSE),0)</f>
        <v>3</v>
      </c>
      <c r="H106" s="105">
        <f>IFERROR(VLOOKUP($B106,[3]NUM17!$H$3:$O$144,5,FALSE),0)</f>
        <v>3</v>
      </c>
      <c r="I106" s="105">
        <f>IFERROR(VLOOKUP($B106,[3]NUM17!$H$3:$O$144,6,FALSE),0)</f>
        <v>4</v>
      </c>
      <c r="J106" s="105">
        <f>IFERROR(VLOOKUP($B106,[3]NUM17!$H$3:$O$144,7,FALSE),0)</f>
        <v>2</v>
      </c>
      <c r="K106" s="87"/>
      <c r="L106" s="93"/>
      <c r="M106" s="93"/>
      <c r="N106" s="93"/>
      <c r="O106" s="93"/>
      <c r="P106" s="93"/>
      <c r="Q106" s="6">
        <f t="shared" si="33"/>
        <v>23</v>
      </c>
      <c r="R106" s="105">
        <f>IFERROR(VLOOKUP($B106,[3]DEN17!$H$3:$O$150,2,FALSE),0)</f>
        <v>6</v>
      </c>
      <c r="S106" s="105">
        <f>IFERROR(VLOOKUP($B106,[3]DEN17!$H$3:$O$150,3,FALSE),0)</f>
        <v>6</v>
      </c>
      <c r="T106" s="105">
        <f>IFERROR(VLOOKUP($B106,[3]DEN17!$H$3:$O$150,4,FALSE),0)</f>
        <v>3</v>
      </c>
      <c r="U106" s="105">
        <f>IFERROR(VLOOKUP($B106,[3]DEN17!$H$3:$O$150,5,FALSE),0)</f>
        <v>3</v>
      </c>
      <c r="V106" s="105">
        <f>IFERROR(VLOOKUP($B106,[3]DEN17!$H$3:$O$150,6,FALSE),0)</f>
        <v>4</v>
      </c>
      <c r="W106" s="105">
        <f>IFERROR(VLOOKUP($B106,[3]DEN17!$H$3:$O$150,7,FALSE),0)</f>
        <v>2</v>
      </c>
      <c r="X106" s="87"/>
      <c r="Y106" s="93"/>
      <c r="Z106" s="93"/>
      <c r="AA106" s="93"/>
      <c r="AB106" s="93"/>
      <c r="AD106" s="6">
        <f>SUM(R106:AC106)</f>
        <v>24</v>
      </c>
    </row>
    <row r="107" spans="1:31" ht="15" thickBot="1" x14ac:dyDescent="0.25">
      <c r="A107" s="94" t="s">
        <v>134</v>
      </c>
      <c r="B107" s="184" t="s">
        <v>347</v>
      </c>
      <c r="C107" s="59"/>
      <c r="D107" s="59"/>
      <c r="E107" s="105">
        <f>IFERROR(VLOOKUP($B107,[3]NUM17!$H$3:$O$144,2,FALSE),0)</f>
        <v>2</v>
      </c>
      <c r="F107" s="105">
        <f>IFERROR(VLOOKUP($B107,[3]NUM17!$H$3:$O$144,3,FALSE),0)</f>
        <v>2</v>
      </c>
      <c r="G107" s="105">
        <f>IFERROR(VLOOKUP($B107,[3]NUM17!$H$3:$O$144,4,FALSE),0)</f>
        <v>2</v>
      </c>
      <c r="H107" s="105">
        <f>IFERROR(VLOOKUP($B107,[3]NUM17!$H$3:$O$144,5,FALSE),0)</f>
        <v>6</v>
      </c>
      <c r="I107" s="105">
        <f>IFERROR(VLOOKUP($B107,[3]NUM17!$H$3:$O$144,6,FALSE),0)</f>
        <v>4</v>
      </c>
      <c r="J107" s="105">
        <f>IFERROR(VLOOKUP($B107,[3]NUM17!$H$3:$O$144,7,FALSE),0)</f>
        <v>5</v>
      </c>
      <c r="K107" s="87"/>
      <c r="L107" s="93"/>
      <c r="M107" s="93"/>
      <c r="N107" s="93"/>
      <c r="O107" s="93"/>
      <c r="P107" s="93"/>
      <c r="Q107" s="6">
        <f t="shared" si="33"/>
        <v>21</v>
      </c>
      <c r="R107" s="105">
        <f>IFERROR(VLOOKUP($B107,[3]DEN17!$H$3:$O$150,2,FALSE),0)</f>
        <v>2</v>
      </c>
      <c r="S107" s="105">
        <f>IFERROR(VLOOKUP($B107,[3]DEN17!$H$3:$O$150,3,FALSE),0)</f>
        <v>2</v>
      </c>
      <c r="T107" s="105">
        <f>IFERROR(VLOOKUP($B107,[3]DEN17!$H$3:$O$150,4,FALSE),0)</f>
        <v>2</v>
      </c>
      <c r="U107" s="105">
        <f>IFERROR(VLOOKUP($B107,[3]DEN17!$H$3:$O$150,5,FALSE),0)</f>
        <v>6</v>
      </c>
      <c r="V107" s="105">
        <f>IFERROR(VLOOKUP($B107,[3]DEN17!$H$3:$O$150,6,FALSE),0)</f>
        <v>5</v>
      </c>
      <c r="W107" s="105">
        <f>IFERROR(VLOOKUP($B107,[3]DEN17!$H$3:$O$150,7,FALSE),0)</f>
        <v>5</v>
      </c>
      <c r="X107" s="87"/>
      <c r="Y107" s="93"/>
      <c r="Z107" s="93"/>
      <c r="AA107" s="93"/>
      <c r="AB107" s="93"/>
      <c r="AD107" s="6">
        <f>SUM(R107:AC107)</f>
        <v>22</v>
      </c>
    </row>
    <row r="108" spans="1:31" s="61" customFormat="1" ht="15" thickBot="1" x14ac:dyDescent="0.25">
      <c r="A108" s="351" t="s">
        <v>181</v>
      </c>
      <c r="B108" s="352"/>
      <c r="C108" s="276">
        <f>+D108/Metas!U72</f>
        <v>1.0315895964125561</v>
      </c>
      <c r="D108" s="17">
        <f>+Q108/AD108</f>
        <v>0.91359999999999997</v>
      </c>
      <c r="E108" s="12">
        <f>SUM(E91:E107)</f>
        <v>106</v>
      </c>
      <c r="F108" s="12">
        <f t="shared" ref="F108:P108" si="34">SUM(F91:F107)</f>
        <v>95</v>
      </c>
      <c r="G108" s="12">
        <f t="shared" si="34"/>
        <v>97</v>
      </c>
      <c r="H108" s="12">
        <f t="shared" si="34"/>
        <v>83</v>
      </c>
      <c r="I108" s="12">
        <f t="shared" ref="I108:J108" si="35">SUM(I91:I107)</f>
        <v>93</v>
      </c>
      <c r="J108" s="12">
        <f t="shared" si="35"/>
        <v>97</v>
      </c>
      <c r="K108" s="12">
        <f t="shared" si="34"/>
        <v>0</v>
      </c>
      <c r="L108" s="12">
        <f t="shared" si="34"/>
        <v>0</v>
      </c>
      <c r="M108" s="12">
        <f t="shared" si="34"/>
        <v>0</v>
      </c>
      <c r="N108" s="12">
        <f t="shared" si="34"/>
        <v>0</v>
      </c>
      <c r="O108" s="12">
        <f t="shared" si="34"/>
        <v>0</v>
      </c>
      <c r="P108" s="12">
        <f t="shared" si="34"/>
        <v>0</v>
      </c>
      <c r="Q108" s="12">
        <f>SUM(Q91:Q107)</f>
        <v>571</v>
      </c>
      <c r="R108" s="12">
        <f t="shared" ref="R108:AD108" si="36">SUM(R91:R107)</f>
        <v>121</v>
      </c>
      <c r="S108" s="12">
        <f t="shared" si="36"/>
        <v>104</v>
      </c>
      <c r="T108" s="12">
        <f t="shared" si="36"/>
        <v>105</v>
      </c>
      <c r="U108" s="12">
        <f t="shared" si="36"/>
        <v>90</v>
      </c>
      <c r="V108" s="12">
        <f t="shared" ref="V108:W108" si="37">SUM(V91:V107)</f>
        <v>99</v>
      </c>
      <c r="W108" s="12">
        <f t="shared" si="37"/>
        <v>106</v>
      </c>
      <c r="X108" s="12">
        <f t="shared" si="36"/>
        <v>0</v>
      </c>
      <c r="Y108" s="12">
        <f t="shared" si="36"/>
        <v>0</v>
      </c>
      <c r="Z108" s="12">
        <f t="shared" si="36"/>
        <v>0</v>
      </c>
      <c r="AA108" s="12">
        <f t="shared" si="36"/>
        <v>0</v>
      </c>
      <c r="AB108" s="12">
        <f t="shared" si="36"/>
        <v>0</v>
      </c>
      <c r="AC108" s="12">
        <f t="shared" si="36"/>
        <v>0</v>
      </c>
      <c r="AD108" s="12">
        <f t="shared" si="36"/>
        <v>625</v>
      </c>
      <c r="AE108" s="65"/>
    </row>
    <row r="109" spans="1:31" ht="15" thickBot="1" x14ac:dyDescent="0.25">
      <c r="A109" s="94" t="s">
        <v>147</v>
      </c>
      <c r="B109" s="184" t="s">
        <v>135</v>
      </c>
      <c r="C109" s="59"/>
      <c r="D109" s="59"/>
      <c r="E109" s="105">
        <f>IFERROR(VLOOKUP($B109,[3]NUM17!$H$3:$O$144,2,FALSE),0)</f>
        <v>0</v>
      </c>
      <c r="F109" s="105">
        <f>IFERROR(VLOOKUP($B109,[3]NUM17!$H$3:$O$144,3,FALSE),0)</f>
        <v>0</v>
      </c>
      <c r="G109" s="105">
        <f>IFERROR(VLOOKUP($B109,[3]NUM17!$H$3:$O$144,4,FALSE),0)</f>
        <v>0</v>
      </c>
      <c r="H109" s="105">
        <f>IFERROR(VLOOKUP($B109,[3]NUM17!$H$3:$O$144,5,FALSE),0)</f>
        <v>0</v>
      </c>
      <c r="I109" s="105">
        <f>IFERROR(VLOOKUP($B109,[3]NUM17!$H$3:$O$144,6,FALSE),0)</f>
        <v>0</v>
      </c>
      <c r="J109" s="105">
        <f>IFERROR(VLOOKUP($B109,[3]NUM17!$H$3:$O$144,7,FALSE),0)</f>
        <v>0</v>
      </c>
      <c r="K109" s="60"/>
      <c r="Q109" s="6">
        <f t="shared" ref="Q109:Q146" si="38">SUM(E109:P109)</f>
        <v>0</v>
      </c>
      <c r="R109" s="105">
        <f>IFERROR(VLOOKUP($B109,[3]DEN17!$H$3:$O$150,2,FALSE),0)</f>
        <v>0</v>
      </c>
      <c r="S109" s="105">
        <f>IFERROR(VLOOKUP($B109,[3]DEN17!$H$3:$O$150,3,FALSE),0)</f>
        <v>0</v>
      </c>
      <c r="T109" s="105">
        <f>IFERROR(VLOOKUP($B109,[3]DEN17!$H$3:$O$150,4,FALSE),0)</f>
        <v>0</v>
      </c>
      <c r="U109" s="105">
        <f>IFERROR(VLOOKUP($B109,[3]DEN17!$H$3:$O$150,5,FALSE),0)</f>
        <v>0</v>
      </c>
      <c r="V109" s="105">
        <f>IFERROR(VLOOKUP($B109,[3]DEN17!$H$3:$O$150,6,FALSE),0)</f>
        <v>0</v>
      </c>
      <c r="W109" s="105">
        <f>IFERROR(VLOOKUP($B109,[3]DEN17!$H$3:$O$150,7,FALSE),0)</f>
        <v>0</v>
      </c>
      <c r="X109" s="87"/>
      <c r="Y109" s="93"/>
      <c r="Z109" s="93"/>
      <c r="AA109" s="93"/>
      <c r="AB109" s="93"/>
      <c r="AC109" s="93"/>
      <c r="AD109" s="6">
        <f t="shared" si="20"/>
        <v>0</v>
      </c>
    </row>
    <row r="110" spans="1:31" ht="15" thickBot="1" x14ac:dyDescent="0.25">
      <c r="A110" s="94" t="s">
        <v>147</v>
      </c>
      <c r="B110" s="184" t="s">
        <v>136</v>
      </c>
      <c r="C110" s="59"/>
      <c r="D110" s="59"/>
      <c r="E110" s="105">
        <f>IFERROR(VLOOKUP($B110,[3]NUM17!$H$3:$O$144,2,FALSE),0)</f>
        <v>0</v>
      </c>
      <c r="F110" s="105">
        <f>IFERROR(VLOOKUP($B110,[3]NUM17!$H$3:$O$144,3,FALSE),0)</f>
        <v>0</v>
      </c>
      <c r="G110" s="105">
        <f>IFERROR(VLOOKUP($B110,[3]NUM17!$H$3:$O$144,4,FALSE),0)</f>
        <v>0</v>
      </c>
      <c r="H110" s="105">
        <f>IFERROR(VLOOKUP($B110,[3]NUM17!$H$3:$O$144,5,FALSE),0)</f>
        <v>0</v>
      </c>
      <c r="I110" s="105">
        <f>IFERROR(VLOOKUP($B110,[3]NUM17!$H$3:$O$144,6,FALSE),0)</f>
        <v>0</v>
      </c>
      <c r="J110" s="105">
        <f>IFERROR(VLOOKUP($B110,[3]NUM17!$H$3:$O$144,7,FALSE),0)</f>
        <v>1</v>
      </c>
      <c r="K110" s="60"/>
      <c r="Q110" s="6">
        <f t="shared" si="38"/>
        <v>1</v>
      </c>
      <c r="R110" s="105">
        <f>IFERROR(VLOOKUP($B110,[3]DEN17!$H$3:$O$150,2,FALSE),0)</f>
        <v>0</v>
      </c>
      <c r="S110" s="105">
        <f>IFERROR(VLOOKUP($B110,[3]DEN17!$H$3:$O$150,3,FALSE),0)</f>
        <v>0</v>
      </c>
      <c r="T110" s="105">
        <f>IFERROR(VLOOKUP($B110,[3]DEN17!$H$3:$O$150,4,FALSE),0)</f>
        <v>0</v>
      </c>
      <c r="U110" s="105">
        <f>IFERROR(VLOOKUP($B110,[3]DEN17!$H$3:$O$150,5,FALSE),0)</f>
        <v>0</v>
      </c>
      <c r="V110" s="105">
        <f>IFERROR(VLOOKUP($B110,[3]DEN17!$H$3:$O$150,6,FALSE),0)</f>
        <v>0</v>
      </c>
      <c r="W110" s="105">
        <f>IFERROR(VLOOKUP($B110,[3]DEN17!$H$3:$O$150,7,FALSE),0)</f>
        <v>1</v>
      </c>
      <c r="X110" s="87"/>
      <c r="Y110" s="93"/>
      <c r="Z110" s="93"/>
      <c r="AA110" s="93"/>
      <c r="AB110" s="93"/>
      <c r="AC110" s="93"/>
      <c r="AD110" s="6">
        <f t="shared" si="20"/>
        <v>1</v>
      </c>
    </row>
    <row r="111" spans="1:31" ht="15" thickBot="1" x14ac:dyDescent="0.25">
      <c r="A111" s="94" t="s">
        <v>147</v>
      </c>
      <c r="B111" s="184" t="s">
        <v>137</v>
      </c>
      <c r="C111" s="59"/>
      <c r="D111" s="59"/>
      <c r="E111" s="105">
        <f>IFERROR(VLOOKUP($B111,[3]NUM17!$H$3:$O$144,2,FALSE),0)</f>
        <v>0</v>
      </c>
      <c r="F111" s="105">
        <f>IFERROR(VLOOKUP($B111,[3]NUM17!$H$3:$O$144,3,FALSE),0)</f>
        <v>0</v>
      </c>
      <c r="G111" s="105">
        <f>IFERROR(VLOOKUP($B111,[3]NUM17!$H$3:$O$144,4,FALSE),0)</f>
        <v>0</v>
      </c>
      <c r="H111" s="105">
        <f>IFERROR(VLOOKUP($B111,[3]NUM17!$H$3:$O$144,5,FALSE),0)</f>
        <v>1</v>
      </c>
      <c r="I111" s="105">
        <f>IFERROR(VLOOKUP($B111,[3]NUM17!$H$3:$O$144,6,FALSE),0)</f>
        <v>0</v>
      </c>
      <c r="J111" s="105">
        <f>IFERROR(VLOOKUP($B111,[3]NUM17!$H$3:$O$144,7,FALSE),0)</f>
        <v>1</v>
      </c>
      <c r="K111" s="60"/>
      <c r="Q111" s="6">
        <f t="shared" si="38"/>
        <v>2</v>
      </c>
      <c r="R111" s="105">
        <f>IFERROR(VLOOKUP($B111,[3]DEN17!$H$3:$O$150,2,FALSE),0)</f>
        <v>0</v>
      </c>
      <c r="S111" s="105">
        <f>IFERROR(VLOOKUP($B111,[3]DEN17!$H$3:$O$150,3,FALSE),0)</f>
        <v>0</v>
      </c>
      <c r="T111" s="105">
        <f>IFERROR(VLOOKUP($B111,[3]DEN17!$H$3:$O$150,4,FALSE),0)</f>
        <v>0</v>
      </c>
      <c r="U111" s="105">
        <f>IFERROR(VLOOKUP($B111,[3]DEN17!$H$3:$O$150,5,FALSE),0)</f>
        <v>1</v>
      </c>
      <c r="V111" s="105">
        <f>IFERROR(VLOOKUP($B111,[3]DEN17!$H$3:$O$150,6,FALSE),0)</f>
        <v>0</v>
      </c>
      <c r="W111" s="105">
        <f>IFERROR(VLOOKUP($B111,[3]DEN17!$H$3:$O$150,7,FALSE),0)</f>
        <v>1</v>
      </c>
      <c r="X111" s="87"/>
      <c r="Y111" s="93"/>
      <c r="Z111" s="93"/>
      <c r="AA111" s="93"/>
      <c r="AB111" s="93"/>
      <c r="AC111" s="93"/>
      <c r="AD111" s="6">
        <f t="shared" si="20"/>
        <v>2</v>
      </c>
    </row>
    <row r="112" spans="1:31" ht="15" thickBot="1" x14ac:dyDescent="0.25">
      <c r="A112" s="94" t="s">
        <v>147</v>
      </c>
      <c r="B112" s="184" t="s">
        <v>138</v>
      </c>
      <c r="C112" s="59"/>
      <c r="D112" s="59"/>
      <c r="E112" s="105">
        <f>IFERROR(VLOOKUP($B112,[3]NUM17!$H$3:$O$144,2,FALSE),0)</f>
        <v>1</v>
      </c>
      <c r="F112" s="105">
        <f>IFERROR(VLOOKUP($B112,[3]NUM17!$H$3:$O$144,3,FALSE),0)</f>
        <v>1</v>
      </c>
      <c r="G112" s="105">
        <f>IFERROR(VLOOKUP($B112,[3]NUM17!$H$3:$O$144,4,FALSE),0)</f>
        <v>0</v>
      </c>
      <c r="H112" s="105">
        <f>IFERROR(VLOOKUP($B112,[3]NUM17!$H$3:$O$144,5,FALSE),0)</f>
        <v>1</v>
      </c>
      <c r="I112" s="105">
        <f>IFERROR(VLOOKUP($B112,[3]NUM17!$H$3:$O$144,6,FALSE),0)</f>
        <v>0</v>
      </c>
      <c r="J112" s="105">
        <f>IFERROR(VLOOKUP($B112,[3]NUM17!$H$3:$O$144,7,FALSE),0)</f>
        <v>0</v>
      </c>
      <c r="K112" s="60"/>
      <c r="Q112" s="6">
        <f t="shared" si="38"/>
        <v>3</v>
      </c>
      <c r="R112" s="105">
        <f>IFERROR(VLOOKUP($B112,[3]DEN17!$H$3:$O$150,2,FALSE),0)</f>
        <v>1</v>
      </c>
      <c r="S112" s="105">
        <f>IFERROR(VLOOKUP($B112,[3]DEN17!$H$3:$O$150,3,FALSE),0)</f>
        <v>1</v>
      </c>
      <c r="T112" s="105">
        <f>IFERROR(VLOOKUP($B112,[3]DEN17!$H$3:$O$150,4,FALSE),0)</f>
        <v>0</v>
      </c>
      <c r="U112" s="105">
        <f>IFERROR(VLOOKUP($B112,[3]DEN17!$H$3:$O$150,5,FALSE),0)</f>
        <v>1</v>
      </c>
      <c r="V112" s="105">
        <f>IFERROR(VLOOKUP($B112,[3]DEN17!$H$3:$O$150,6,FALSE),0)</f>
        <v>0</v>
      </c>
      <c r="W112" s="105">
        <f>IFERROR(VLOOKUP($B112,[3]DEN17!$H$3:$O$150,7,FALSE),0)</f>
        <v>0</v>
      </c>
      <c r="X112" s="87"/>
      <c r="Y112" s="93"/>
      <c r="Z112" s="93"/>
      <c r="AA112" s="93"/>
      <c r="AB112" s="93"/>
      <c r="AC112" s="93"/>
      <c r="AD112" s="6">
        <f t="shared" si="20"/>
        <v>3</v>
      </c>
    </row>
    <row r="113" spans="1:31" ht="15" thickBot="1" x14ac:dyDescent="0.25">
      <c r="A113" s="94" t="s">
        <v>147</v>
      </c>
      <c r="B113" s="184" t="s">
        <v>139</v>
      </c>
      <c r="C113" s="59"/>
      <c r="D113" s="59"/>
      <c r="E113" s="105">
        <f>IFERROR(VLOOKUP($B113,[3]NUM17!$H$3:$O$144,2,FALSE),0)</f>
        <v>1</v>
      </c>
      <c r="F113" s="105">
        <f>IFERROR(VLOOKUP($B113,[3]NUM17!$H$3:$O$144,3,FALSE),0)</f>
        <v>0</v>
      </c>
      <c r="G113" s="105">
        <f>IFERROR(VLOOKUP($B113,[3]NUM17!$H$3:$O$144,4,FALSE),0)</f>
        <v>0</v>
      </c>
      <c r="H113" s="105">
        <f>IFERROR(VLOOKUP($B113,[3]NUM17!$H$3:$O$144,5,FALSE),0)</f>
        <v>1</v>
      </c>
      <c r="I113" s="105">
        <f>IFERROR(VLOOKUP($B113,[3]NUM17!$H$3:$O$144,6,FALSE),0)</f>
        <v>0</v>
      </c>
      <c r="J113" s="105">
        <f>IFERROR(VLOOKUP($B113,[3]NUM17!$H$3:$O$144,7,FALSE),0)</f>
        <v>0</v>
      </c>
      <c r="K113" s="60"/>
      <c r="Q113" s="6">
        <f t="shared" si="38"/>
        <v>2</v>
      </c>
      <c r="R113" s="105">
        <f>IFERROR(VLOOKUP($B113,[3]DEN17!$H$3:$O$150,2,FALSE),0)</f>
        <v>1</v>
      </c>
      <c r="S113" s="105">
        <f>IFERROR(VLOOKUP($B113,[3]DEN17!$H$3:$O$150,3,FALSE),0)</f>
        <v>0</v>
      </c>
      <c r="T113" s="105">
        <f>IFERROR(VLOOKUP($B113,[3]DEN17!$H$3:$O$150,4,FALSE),0)</f>
        <v>0</v>
      </c>
      <c r="U113" s="105">
        <f>IFERROR(VLOOKUP($B113,[3]DEN17!$H$3:$O$150,5,FALSE),0)</f>
        <v>1</v>
      </c>
      <c r="V113" s="105">
        <f>IFERROR(VLOOKUP($B113,[3]DEN17!$H$3:$O$150,6,FALSE),0)</f>
        <v>0</v>
      </c>
      <c r="W113" s="105">
        <f>IFERROR(VLOOKUP($B113,[3]DEN17!$H$3:$O$150,7,FALSE),0)</f>
        <v>0</v>
      </c>
      <c r="X113" s="87"/>
      <c r="Y113" s="93"/>
      <c r="Z113" s="93"/>
      <c r="AA113" s="93"/>
      <c r="AB113" s="93"/>
      <c r="AC113" s="93"/>
      <c r="AD113" s="6">
        <f t="shared" si="20"/>
        <v>2</v>
      </c>
    </row>
    <row r="114" spans="1:31" ht="15" thickBot="1" x14ac:dyDescent="0.25">
      <c r="A114" s="94" t="s">
        <v>147</v>
      </c>
      <c r="B114" s="184" t="s">
        <v>140</v>
      </c>
      <c r="C114" s="59"/>
      <c r="D114" s="59"/>
      <c r="E114" s="105">
        <f>IFERROR(VLOOKUP($B114,[3]NUM17!$H$3:$O$144,2,FALSE),0)</f>
        <v>0</v>
      </c>
      <c r="F114" s="105">
        <f>IFERROR(VLOOKUP($B114,[3]NUM17!$H$3:$O$144,3,FALSE),0)</f>
        <v>0</v>
      </c>
      <c r="G114" s="105">
        <f>IFERROR(VLOOKUP($B114,[3]NUM17!$H$3:$O$144,4,FALSE),0)</f>
        <v>0</v>
      </c>
      <c r="H114" s="105">
        <f>IFERROR(VLOOKUP($B114,[3]NUM17!$H$3:$O$144,5,FALSE),0)</f>
        <v>0</v>
      </c>
      <c r="I114" s="105">
        <f>IFERROR(VLOOKUP($B114,[3]NUM17!$H$3:$O$144,6,FALSE),0)</f>
        <v>0</v>
      </c>
      <c r="J114" s="105">
        <f>IFERROR(VLOOKUP($B114,[3]NUM17!$H$3:$O$144,7,FALSE),0)</f>
        <v>0</v>
      </c>
      <c r="K114" s="60"/>
      <c r="Q114" s="6">
        <f t="shared" si="38"/>
        <v>0</v>
      </c>
      <c r="R114" s="105">
        <f>IFERROR(VLOOKUP($B114,[3]DEN17!$H$3:$O$150,2,FALSE),0)</f>
        <v>0</v>
      </c>
      <c r="S114" s="105">
        <f>IFERROR(VLOOKUP($B114,[3]DEN17!$H$3:$O$150,3,FALSE),0)</f>
        <v>0</v>
      </c>
      <c r="T114" s="105">
        <f>IFERROR(VLOOKUP($B114,[3]DEN17!$H$3:$O$150,4,FALSE),0)</f>
        <v>0</v>
      </c>
      <c r="U114" s="105">
        <f>IFERROR(VLOOKUP($B114,[3]DEN17!$H$3:$O$150,5,FALSE),0)</f>
        <v>0</v>
      </c>
      <c r="V114" s="105">
        <f>IFERROR(VLOOKUP($B114,[3]DEN17!$H$3:$O$150,6,FALSE),0)</f>
        <v>0</v>
      </c>
      <c r="W114" s="105">
        <f>IFERROR(VLOOKUP($B114,[3]DEN17!$H$3:$O$150,7,FALSE),0)</f>
        <v>0</v>
      </c>
      <c r="X114" s="87"/>
      <c r="Y114" s="93"/>
      <c r="Z114" s="93"/>
      <c r="AA114" s="93"/>
      <c r="AB114" s="93"/>
      <c r="AC114" s="93"/>
      <c r="AD114" s="6">
        <f t="shared" si="20"/>
        <v>0</v>
      </c>
    </row>
    <row r="115" spans="1:31" ht="15" thickBot="1" x14ac:dyDescent="0.25">
      <c r="A115" s="94" t="s">
        <v>147</v>
      </c>
      <c r="B115" s="184" t="s">
        <v>141</v>
      </c>
      <c r="C115" s="59"/>
      <c r="D115" s="59"/>
      <c r="E115" s="105">
        <f>IFERROR(VLOOKUP($B115,[3]NUM17!$H$3:$O$144,2,FALSE),0)</f>
        <v>0</v>
      </c>
      <c r="F115" s="105">
        <f>IFERROR(VLOOKUP($B115,[3]NUM17!$H$3:$O$144,3,FALSE),0)</f>
        <v>0</v>
      </c>
      <c r="G115" s="105">
        <f>IFERROR(VLOOKUP($B115,[3]NUM17!$H$3:$O$144,4,FALSE),0)</f>
        <v>0</v>
      </c>
      <c r="H115" s="105">
        <f>IFERROR(VLOOKUP($B115,[3]NUM17!$H$3:$O$144,5,FALSE),0)</f>
        <v>0</v>
      </c>
      <c r="I115" s="105">
        <f>IFERROR(VLOOKUP($B115,[3]NUM17!$H$3:$O$144,6,FALSE),0)</f>
        <v>1</v>
      </c>
      <c r="J115" s="105">
        <f>IFERROR(VLOOKUP($B115,[3]NUM17!$H$3:$O$144,7,FALSE),0)</f>
        <v>0</v>
      </c>
      <c r="K115" s="60"/>
      <c r="Q115" s="6">
        <f t="shared" si="38"/>
        <v>1</v>
      </c>
      <c r="R115" s="105">
        <f>IFERROR(VLOOKUP($B115,[3]DEN17!$H$3:$O$150,2,FALSE),0)</f>
        <v>0</v>
      </c>
      <c r="S115" s="105">
        <f>IFERROR(VLOOKUP($B115,[3]DEN17!$H$3:$O$150,3,FALSE),0)</f>
        <v>0</v>
      </c>
      <c r="T115" s="105">
        <f>IFERROR(VLOOKUP($B115,[3]DEN17!$H$3:$O$150,4,FALSE),0)</f>
        <v>0</v>
      </c>
      <c r="U115" s="105">
        <f>IFERROR(VLOOKUP($B115,[3]DEN17!$H$3:$O$150,5,FALSE),0)</f>
        <v>0</v>
      </c>
      <c r="V115" s="105">
        <f>IFERROR(VLOOKUP($B115,[3]DEN17!$H$3:$O$150,6,FALSE),0)</f>
        <v>1</v>
      </c>
      <c r="W115" s="105">
        <f>IFERROR(VLOOKUP($B115,[3]DEN17!$H$3:$O$150,7,FALSE),0)</f>
        <v>0</v>
      </c>
      <c r="X115" s="87"/>
      <c r="Y115" s="93"/>
      <c r="Z115" s="93"/>
      <c r="AA115" s="93"/>
      <c r="AB115" s="93"/>
      <c r="AC115" s="93"/>
      <c r="AD115" s="6">
        <f t="shared" si="20"/>
        <v>1</v>
      </c>
    </row>
    <row r="116" spans="1:31" ht="15" thickBot="1" x14ac:dyDescent="0.25">
      <c r="A116" s="94" t="s">
        <v>147</v>
      </c>
      <c r="B116" s="184" t="s">
        <v>142</v>
      </c>
      <c r="C116" s="59"/>
      <c r="D116" s="59"/>
      <c r="E116" s="105">
        <f>IFERROR(VLOOKUP($B116,[3]NUM17!$H$3:$O$144,2,FALSE),0)</f>
        <v>0</v>
      </c>
      <c r="F116" s="105">
        <f>IFERROR(VLOOKUP($B116,[3]NUM17!$H$3:$O$144,3,FALSE),0)</f>
        <v>1</v>
      </c>
      <c r="G116" s="105">
        <f>IFERROR(VLOOKUP($B116,[3]NUM17!$H$3:$O$144,4,FALSE),0)</f>
        <v>0</v>
      </c>
      <c r="H116" s="105">
        <f>IFERROR(VLOOKUP($B116,[3]NUM17!$H$3:$O$144,5,FALSE),0)</f>
        <v>0</v>
      </c>
      <c r="I116" s="105">
        <f>IFERROR(VLOOKUP($B116,[3]NUM17!$H$3:$O$144,6,FALSE),0)</f>
        <v>0</v>
      </c>
      <c r="J116" s="105">
        <f>IFERROR(VLOOKUP($B116,[3]NUM17!$H$3:$O$144,7,FALSE),0)</f>
        <v>0</v>
      </c>
      <c r="K116" s="60"/>
      <c r="Q116" s="6">
        <f t="shared" si="38"/>
        <v>1</v>
      </c>
      <c r="R116" s="105">
        <f>IFERROR(VLOOKUP($B116,[3]DEN17!$H$3:$O$150,2,FALSE),0)</f>
        <v>0</v>
      </c>
      <c r="S116" s="105">
        <f>IFERROR(VLOOKUP($B116,[3]DEN17!$H$3:$O$150,3,FALSE),0)</f>
        <v>1</v>
      </c>
      <c r="T116" s="105">
        <f>IFERROR(VLOOKUP($B116,[3]DEN17!$H$3:$O$150,4,FALSE),0)</f>
        <v>0</v>
      </c>
      <c r="U116" s="105">
        <f>IFERROR(VLOOKUP($B116,[3]DEN17!$H$3:$O$150,5,FALSE),0)</f>
        <v>0</v>
      </c>
      <c r="V116" s="105">
        <f>IFERROR(VLOOKUP($B116,[3]DEN17!$H$3:$O$150,6,FALSE),0)</f>
        <v>0</v>
      </c>
      <c r="W116" s="105">
        <f>IFERROR(VLOOKUP($B116,[3]DEN17!$H$3:$O$150,7,FALSE),0)</f>
        <v>0</v>
      </c>
      <c r="X116" s="87"/>
      <c r="Y116" s="93"/>
      <c r="Z116" s="93"/>
      <c r="AA116" s="93"/>
      <c r="AB116" s="93"/>
      <c r="AC116" s="93"/>
      <c r="AD116" s="6">
        <f t="shared" si="20"/>
        <v>1</v>
      </c>
    </row>
    <row r="117" spans="1:31" ht="15" thickBot="1" x14ac:dyDescent="0.25">
      <c r="A117" s="94" t="s">
        <v>147</v>
      </c>
      <c r="B117" s="184" t="s">
        <v>143</v>
      </c>
      <c r="C117" s="59"/>
      <c r="D117" s="59"/>
      <c r="E117" s="105">
        <f>IFERROR(VLOOKUP($B117,[3]NUM17!$H$3:$O$144,2,FALSE),0)</f>
        <v>0</v>
      </c>
      <c r="F117" s="105">
        <f>IFERROR(VLOOKUP($B117,[3]NUM17!$H$3:$O$144,3,FALSE),0)</f>
        <v>0</v>
      </c>
      <c r="G117" s="105">
        <f>IFERROR(VLOOKUP($B117,[3]NUM17!$H$3:$O$144,4,FALSE),0)</f>
        <v>0</v>
      </c>
      <c r="H117" s="105">
        <f>IFERROR(VLOOKUP($B117,[3]NUM17!$H$3:$O$144,5,FALSE),0)</f>
        <v>0</v>
      </c>
      <c r="I117" s="105">
        <f>IFERROR(VLOOKUP($B117,[3]NUM17!$H$3:$O$144,6,FALSE),0)</f>
        <v>0</v>
      </c>
      <c r="J117" s="105">
        <f>IFERROR(VLOOKUP($B117,[3]NUM17!$H$3:$O$144,7,FALSE),0)</f>
        <v>0</v>
      </c>
      <c r="K117" s="60"/>
      <c r="Q117" s="6">
        <f t="shared" si="38"/>
        <v>0</v>
      </c>
      <c r="R117" s="105">
        <f>IFERROR(VLOOKUP($B117,[3]DEN17!$H$3:$O$150,2,FALSE),0)</f>
        <v>0</v>
      </c>
      <c r="S117" s="105">
        <f>IFERROR(VLOOKUP($B117,[3]DEN17!$H$3:$O$150,3,FALSE),0)</f>
        <v>0</v>
      </c>
      <c r="T117" s="105">
        <f>IFERROR(VLOOKUP($B117,[3]DEN17!$H$3:$O$150,4,FALSE),0)</f>
        <v>0</v>
      </c>
      <c r="U117" s="105">
        <f>IFERROR(VLOOKUP($B117,[3]DEN17!$H$3:$O$150,5,FALSE),0)</f>
        <v>0</v>
      </c>
      <c r="V117" s="105">
        <f>IFERROR(VLOOKUP($B117,[3]DEN17!$H$3:$O$150,6,FALSE),0)</f>
        <v>0</v>
      </c>
      <c r="W117" s="105">
        <f>IFERROR(VLOOKUP($B117,[3]DEN17!$H$3:$O$150,7,FALSE),0)</f>
        <v>0</v>
      </c>
      <c r="X117" s="87"/>
      <c r="Y117" s="93"/>
      <c r="Z117" s="93"/>
      <c r="AA117" s="93"/>
      <c r="AB117" s="93"/>
      <c r="AC117" s="93"/>
      <c r="AD117" s="6">
        <f t="shared" si="20"/>
        <v>0</v>
      </c>
    </row>
    <row r="118" spans="1:31" ht="15" thickBot="1" x14ac:dyDescent="0.25">
      <c r="A118" s="94" t="s">
        <v>147</v>
      </c>
      <c r="B118" s="184" t="s">
        <v>144</v>
      </c>
      <c r="C118" s="59"/>
      <c r="D118" s="59"/>
      <c r="E118" s="105">
        <f>IFERROR(VLOOKUP($B118,[3]NUM17!$H$3:$O$144,2,FALSE),0)</f>
        <v>1</v>
      </c>
      <c r="F118" s="105">
        <f>IFERROR(VLOOKUP($B118,[3]NUM17!$H$3:$O$144,3,FALSE),0)</f>
        <v>0</v>
      </c>
      <c r="G118" s="105">
        <f>IFERROR(VLOOKUP($B118,[3]NUM17!$H$3:$O$144,4,FALSE),0)</f>
        <v>0</v>
      </c>
      <c r="H118" s="105">
        <f>IFERROR(VLOOKUP($B118,[3]NUM17!$H$3:$O$144,5,FALSE),0)</f>
        <v>2</v>
      </c>
      <c r="I118" s="105">
        <f>IFERROR(VLOOKUP($B118,[3]NUM17!$H$3:$O$144,6,FALSE),0)</f>
        <v>0</v>
      </c>
      <c r="J118" s="105">
        <f>IFERROR(VLOOKUP($B118,[3]NUM17!$H$3:$O$144,7,FALSE),0)</f>
        <v>0</v>
      </c>
      <c r="K118" s="60"/>
      <c r="Q118" s="6">
        <f t="shared" si="38"/>
        <v>3</v>
      </c>
      <c r="R118" s="105">
        <f>IFERROR(VLOOKUP($B118,[3]DEN17!$H$3:$O$150,2,FALSE),0)</f>
        <v>1</v>
      </c>
      <c r="S118" s="105">
        <f>IFERROR(VLOOKUP($B118,[3]DEN17!$H$3:$O$150,3,FALSE),0)</f>
        <v>0</v>
      </c>
      <c r="T118" s="105">
        <f>IFERROR(VLOOKUP($B118,[3]DEN17!$H$3:$O$150,4,FALSE),0)</f>
        <v>0</v>
      </c>
      <c r="U118" s="105">
        <f>IFERROR(VLOOKUP($B118,[3]DEN17!$H$3:$O$150,5,FALSE),0)</f>
        <v>2</v>
      </c>
      <c r="V118" s="105">
        <f>IFERROR(VLOOKUP($B118,[3]DEN17!$H$3:$O$150,6,FALSE),0)</f>
        <v>0</v>
      </c>
      <c r="W118" s="105">
        <f>IFERROR(VLOOKUP($B118,[3]DEN17!$H$3:$O$150,7,FALSE),0)</f>
        <v>0</v>
      </c>
      <c r="X118" s="87"/>
      <c r="Y118" s="93"/>
      <c r="Z118" s="93"/>
      <c r="AA118" s="93"/>
      <c r="AB118" s="93"/>
      <c r="AC118" s="93"/>
      <c r="AD118" s="6">
        <f t="shared" si="20"/>
        <v>3</v>
      </c>
    </row>
    <row r="119" spans="1:31" ht="15" thickBot="1" x14ac:dyDescent="0.25">
      <c r="A119" s="94" t="s">
        <v>147</v>
      </c>
      <c r="B119" s="184" t="s">
        <v>145</v>
      </c>
      <c r="C119" s="59"/>
      <c r="D119" s="59"/>
      <c r="E119" s="105">
        <f>IFERROR(VLOOKUP($B119,[3]NUM17!$H$3:$O$144,2,FALSE),0)</f>
        <v>0</v>
      </c>
      <c r="F119" s="105">
        <f>IFERROR(VLOOKUP($B119,[3]NUM17!$H$3:$O$144,3,FALSE),0)</f>
        <v>0</v>
      </c>
      <c r="G119" s="105">
        <f>IFERROR(VLOOKUP($B119,[3]NUM17!$H$3:$O$144,4,FALSE),0)</f>
        <v>0</v>
      </c>
      <c r="H119" s="105">
        <f>IFERROR(VLOOKUP($B119,[3]NUM17!$H$3:$O$144,5,FALSE),0)</f>
        <v>2</v>
      </c>
      <c r="I119" s="105">
        <f>IFERROR(VLOOKUP($B119,[3]NUM17!$H$3:$O$144,6,FALSE),0)</f>
        <v>0</v>
      </c>
      <c r="J119" s="105">
        <f>IFERROR(VLOOKUP($B119,[3]NUM17!$H$3:$O$144,7,FALSE),0)</f>
        <v>1</v>
      </c>
      <c r="K119" s="60"/>
      <c r="Q119" s="6">
        <f t="shared" si="38"/>
        <v>3</v>
      </c>
      <c r="R119" s="105">
        <f>IFERROR(VLOOKUP($B119,[3]DEN17!$H$3:$O$150,2,FALSE),0)</f>
        <v>0</v>
      </c>
      <c r="S119" s="105">
        <f>IFERROR(VLOOKUP($B119,[3]DEN17!$H$3:$O$150,3,FALSE),0)</f>
        <v>0</v>
      </c>
      <c r="T119" s="105">
        <f>IFERROR(VLOOKUP($B119,[3]DEN17!$H$3:$O$150,4,FALSE),0)</f>
        <v>0</v>
      </c>
      <c r="U119" s="105">
        <f>IFERROR(VLOOKUP($B119,[3]DEN17!$H$3:$O$150,5,FALSE),0)</f>
        <v>2</v>
      </c>
      <c r="V119" s="105">
        <f>IFERROR(VLOOKUP($B119,[3]DEN17!$H$3:$O$150,6,FALSE),0)</f>
        <v>0</v>
      </c>
      <c r="W119" s="105">
        <f>IFERROR(VLOOKUP($B119,[3]DEN17!$H$3:$O$150,7,FALSE),0)</f>
        <v>1</v>
      </c>
      <c r="X119" s="87"/>
      <c r="Y119" s="93"/>
      <c r="Z119" s="93"/>
      <c r="AA119" s="93"/>
      <c r="AB119" s="93"/>
      <c r="AC119" s="93"/>
      <c r="AD119" s="6">
        <f t="shared" si="20"/>
        <v>3</v>
      </c>
    </row>
    <row r="120" spans="1:31" ht="15" thickBot="1" x14ac:dyDescent="0.25">
      <c r="A120" s="94" t="s">
        <v>147</v>
      </c>
      <c r="B120" s="184" t="s">
        <v>146</v>
      </c>
      <c r="C120" s="59"/>
      <c r="D120" s="59"/>
      <c r="E120" s="105">
        <f>IFERROR(VLOOKUP($B120,[3]NUM17!$H$3:$O$144,2,FALSE),0)</f>
        <v>0</v>
      </c>
      <c r="F120" s="105">
        <f>IFERROR(VLOOKUP($B120,[3]NUM17!$H$3:$O$144,3,FALSE),0)</f>
        <v>0</v>
      </c>
      <c r="G120" s="105">
        <f>IFERROR(VLOOKUP($B120,[3]NUM17!$H$3:$O$144,4,FALSE),0)</f>
        <v>0</v>
      </c>
      <c r="H120" s="105">
        <f>IFERROR(VLOOKUP($B120,[3]NUM17!$H$3:$O$144,5,FALSE),0)</f>
        <v>0</v>
      </c>
      <c r="I120" s="105">
        <f>IFERROR(VLOOKUP($B120,[3]NUM17!$H$3:$O$144,6,FALSE),0)</f>
        <v>0</v>
      </c>
      <c r="J120" s="105">
        <f>IFERROR(VLOOKUP($B120,[3]NUM17!$H$3:$O$144,7,FALSE),0)</f>
        <v>0</v>
      </c>
      <c r="K120" s="60"/>
      <c r="Q120" s="6">
        <f t="shared" si="38"/>
        <v>0</v>
      </c>
      <c r="R120" s="105">
        <f>IFERROR(VLOOKUP($B120,[3]DEN17!$H$3:$O$150,2,FALSE),0)</f>
        <v>0</v>
      </c>
      <c r="S120" s="105">
        <f>IFERROR(VLOOKUP($B120,[3]DEN17!$H$3:$O$150,3,FALSE),0)</f>
        <v>0</v>
      </c>
      <c r="T120" s="105">
        <f>IFERROR(VLOOKUP($B120,[3]DEN17!$H$3:$O$150,4,FALSE),0)</f>
        <v>0</v>
      </c>
      <c r="U120" s="105">
        <f>IFERROR(VLOOKUP($B120,[3]DEN17!$H$3:$O$150,5,FALSE),0)</f>
        <v>0</v>
      </c>
      <c r="V120" s="105">
        <f>IFERROR(VLOOKUP($B120,[3]DEN17!$H$3:$O$150,6,FALSE),0)</f>
        <v>0</v>
      </c>
      <c r="W120" s="105">
        <f>IFERROR(VLOOKUP($B120,[3]DEN17!$H$3:$O$150,7,FALSE),0)</f>
        <v>0</v>
      </c>
      <c r="X120" s="87"/>
      <c r="Y120" s="93"/>
      <c r="Z120" s="93"/>
      <c r="AA120" s="93"/>
      <c r="AB120" s="93"/>
      <c r="AC120" s="93"/>
      <c r="AD120" s="6">
        <f t="shared" si="20"/>
        <v>0</v>
      </c>
    </row>
    <row r="121" spans="1:31" s="61" customFormat="1" ht="15" thickBot="1" x14ac:dyDescent="0.25">
      <c r="A121" s="351" t="s">
        <v>182</v>
      </c>
      <c r="B121" s="352"/>
      <c r="C121" s="276">
        <f>+D121/Metas!U66</f>
        <v>1.1111111111111112</v>
      </c>
      <c r="D121" s="17">
        <f>+Q121/AD121</f>
        <v>1</v>
      </c>
      <c r="E121" s="12">
        <f>SUM(E109:E120)</f>
        <v>3</v>
      </c>
      <c r="F121" s="12">
        <f t="shared" ref="F121:P121" si="39">SUM(F109:F120)</f>
        <v>2</v>
      </c>
      <c r="G121" s="12">
        <f t="shared" si="39"/>
        <v>0</v>
      </c>
      <c r="H121" s="12">
        <f t="shared" si="39"/>
        <v>7</v>
      </c>
      <c r="I121" s="12">
        <f t="shared" ref="I121:J121" si="40">SUM(I109:I120)</f>
        <v>1</v>
      </c>
      <c r="J121" s="12">
        <f t="shared" si="40"/>
        <v>3</v>
      </c>
      <c r="K121" s="12">
        <f t="shared" si="39"/>
        <v>0</v>
      </c>
      <c r="L121" s="12">
        <f t="shared" si="39"/>
        <v>0</v>
      </c>
      <c r="M121" s="12">
        <f t="shared" si="39"/>
        <v>0</v>
      </c>
      <c r="N121" s="12">
        <f t="shared" si="39"/>
        <v>0</v>
      </c>
      <c r="O121" s="12">
        <f t="shared" si="39"/>
        <v>0</v>
      </c>
      <c r="P121" s="12">
        <f t="shared" si="39"/>
        <v>0</v>
      </c>
      <c r="Q121" s="12">
        <f>SUM(Q109:Q120)</f>
        <v>16</v>
      </c>
      <c r="R121" s="12">
        <f>SUM(R109:R120)</f>
        <v>3</v>
      </c>
      <c r="S121" s="12">
        <f t="shared" ref="S121:AC121" si="41">SUM(S109:S120)</f>
        <v>2</v>
      </c>
      <c r="T121" s="12">
        <f t="shared" si="41"/>
        <v>0</v>
      </c>
      <c r="U121" s="12">
        <f t="shared" si="41"/>
        <v>7</v>
      </c>
      <c r="V121" s="12">
        <f t="shared" ref="V121:W121" si="42">SUM(V109:V120)</f>
        <v>1</v>
      </c>
      <c r="W121" s="12">
        <f t="shared" si="42"/>
        <v>3</v>
      </c>
      <c r="X121" s="12">
        <f t="shared" si="41"/>
        <v>0</v>
      </c>
      <c r="Y121" s="12">
        <f t="shared" si="41"/>
        <v>0</v>
      </c>
      <c r="Z121" s="12">
        <f t="shared" si="41"/>
        <v>0</v>
      </c>
      <c r="AA121" s="12">
        <f t="shared" si="41"/>
        <v>0</v>
      </c>
      <c r="AB121" s="12">
        <f t="shared" si="41"/>
        <v>0</v>
      </c>
      <c r="AC121" s="12">
        <f t="shared" si="41"/>
        <v>0</v>
      </c>
      <c r="AD121" s="12">
        <f>SUM(AD109:AD120)</f>
        <v>16</v>
      </c>
      <c r="AE121" s="65"/>
    </row>
    <row r="122" spans="1:31" ht="15" thickBot="1" x14ac:dyDescent="0.25">
      <c r="A122" s="94" t="s">
        <v>161</v>
      </c>
      <c r="B122" s="184" t="s">
        <v>148</v>
      </c>
      <c r="C122" s="59"/>
      <c r="D122" s="59"/>
      <c r="E122" s="105">
        <f>IFERROR(VLOOKUP($B122,[3]NUM17!$H$3:$O$144,2,FALSE),0)</f>
        <v>7</v>
      </c>
      <c r="F122" s="105">
        <f>IFERROR(VLOOKUP($B122,[3]NUM17!$H$3:$O$144,3,FALSE),0)</f>
        <v>7</v>
      </c>
      <c r="G122" s="105">
        <f>IFERROR(VLOOKUP($B122,[3]NUM17!$H$3:$O$144,4,FALSE),0)</f>
        <v>14</v>
      </c>
      <c r="H122" s="105">
        <f>IFERROR(VLOOKUP($B122,[3]NUM17!$H$3:$O$144,5,FALSE),0)</f>
        <v>7</v>
      </c>
      <c r="I122" s="105">
        <f>IFERROR(VLOOKUP($B122,[3]NUM17!$H$3:$O$144,6,FALSE),0)</f>
        <v>11</v>
      </c>
      <c r="J122" s="105">
        <f>IFERROR(VLOOKUP($B122,[3]NUM17!$H$3:$O$144,7,FALSE),0)</f>
        <v>10</v>
      </c>
      <c r="K122" s="87"/>
      <c r="L122" s="93"/>
      <c r="M122" s="93"/>
      <c r="N122" s="93"/>
      <c r="O122" s="93"/>
      <c r="P122" s="93"/>
      <c r="Q122" s="6">
        <f t="shared" si="38"/>
        <v>56</v>
      </c>
      <c r="R122" s="105">
        <f>IFERROR(VLOOKUP($B122,[3]DEN17!$H$3:$O$150,2,FALSE),0)</f>
        <v>8</v>
      </c>
      <c r="S122" s="105">
        <f>IFERROR(VLOOKUP($B122,[3]DEN17!$H$3:$O$150,3,FALSE),0)</f>
        <v>8</v>
      </c>
      <c r="T122" s="105">
        <f>IFERROR(VLOOKUP($B122,[3]DEN17!$H$3:$O$150,4,FALSE),0)</f>
        <v>17</v>
      </c>
      <c r="U122" s="105">
        <f>IFERROR(VLOOKUP($B122,[3]DEN17!$H$3:$O$150,5,FALSE),0)</f>
        <v>7</v>
      </c>
      <c r="V122" s="105">
        <f>IFERROR(VLOOKUP($B122,[3]DEN17!$H$3:$O$150,6,FALSE),0)</f>
        <v>12</v>
      </c>
      <c r="W122" s="105">
        <f>IFERROR(VLOOKUP($B122,[3]DEN17!$H$3:$O$150,7,FALSE),0)</f>
        <v>12</v>
      </c>
      <c r="X122" s="87"/>
      <c r="Y122" s="93"/>
      <c r="Z122" s="93"/>
      <c r="AA122" s="93"/>
      <c r="AB122" s="93"/>
      <c r="AC122" s="93"/>
      <c r="AD122" s="6">
        <f t="shared" si="20"/>
        <v>64</v>
      </c>
    </row>
    <row r="123" spans="1:31" ht="15" thickBot="1" x14ac:dyDescent="0.25">
      <c r="A123" s="94" t="s">
        <v>161</v>
      </c>
      <c r="B123" s="184" t="s">
        <v>149</v>
      </c>
      <c r="C123" s="59"/>
      <c r="D123" s="59"/>
      <c r="E123" s="105">
        <f>IFERROR(VLOOKUP($B123,[3]NUM17!$H$3:$O$144,2,FALSE),0)</f>
        <v>5</v>
      </c>
      <c r="F123" s="105">
        <f>IFERROR(VLOOKUP($B123,[3]NUM17!$H$3:$O$144,3,FALSE),0)</f>
        <v>2</v>
      </c>
      <c r="G123" s="105">
        <f>IFERROR(VLOOKUP($B123,[3]NUM17!$H$3:$O$144,4,FALSE),0)</f>
        <v>4</v>
      </c>
      <c r="H123" s="105">
        <f>IFERROR(VLOOKUP($B123,[3]NUM17!$H$3:$O$144,5,FALSE),0)</f>
        <v>5</v>
      </c>
      <c r="I123" s="105">
        <f>IFERROR(VLOOKUP($B123,[3]NUM17!$H$3:$O$144,6,FALSE),0)</f>
        <v>0</v>
      </c>
      <c r="J123" s="105">
        <f>IFERROR(VLOOKUP($B123,[3]NUM17!$H$3:$O$144,7,FALSE),0)</f>
        <v>1</v>
      </c>
      <c r="K123" s="87"/>
      <c r="L123" s="93"/>
      <c r="M123" s="93"/>
      <c r="N123" s="93"/>
      <c r="O123" s="93"/>
      <c r="P123" s="93"/>
      <c r="Q123" s="6">
        <f t="shared" si="38"/>
        <v>17</v>
      </c>
      <c r="R123" s="105">
        <f>IFERROR(VLOOKUP($B123,[3]DEN17!$H$3:$O$150,2,FALSE),0)</f>
        <v>5</v>
      </c>
      <c r="S123" s="105">
        <f>IFERROR(VLOOKUP($B123,[3]DEN17!$H$3:$O$150,3,FALSE),0)</f>
        <v>2</v>
      </c>
      <c r="T123" s="105">
        <f>IFERROR(VLOOKUP($B123,[3]DEN17!$H$3:$O$150,4,FALSE),0)</f>
        <v>4</v>
      </c>
      <c r="U123" s="105">
        <f>IFERROR(VLOOKUP($B123,[3]DEN17!$H$3:$O$150,5,FALSE),0)</f>
        <v>5</v>
      </c>
      <c r="V123" s="105">
        <f>IFERROR(VLOOKUP($B123,[3]DEN17!$H$3:$O$150,6,FALSE),0)</f>
        <v>0</v>
      </c>
      <c r="W123" s="105">
        <f>IFERROR(VLOOKUP($B123,[3]DEN17!$H$3:$O$150,7,FALSE),0)</f>
        <v>1</v>
      </c>
      <c r="X123" s="87"/>
      <c r="Y123" s="93"/>
      <c r="Z123" s="93"/>
      <c r="AA123" s="93"/>
      <c r="AB123" s="93"/>
      <c r="AC123" s="93"/>
      <c r="AD123" s="6">
        <f t="shared" si="20"/>
        <v>17</v>
      </c>
    </row>
    <row r="124" spans="1:31" ht="15" thickBot="1" x14ac:dyDescent="0.25">
      <c r="A124" s="94" t="s">
        <v>161</v>
      </c>
      <c r="B124" s="184" t="s">
        <v>150</v>
      </c>
      <c r="C124" s="59"/>
      <c r="D124" s="59"/>
      <c r="E124" s="105">
        <f>IFERROR(VLOOKUP($B124,[3]NUM17!$H$3:$O$144,2,FALSE),0)</f>
        <v>3</v>
      </c>
      <c r="F124" s="105">
        <f>IFERROR(VLOOKUP($B124,[3]NUM17!$H$3:$O$144,3,FALSE),0)</f>
        <v>0</v>
      </c>
      <c r="G124" s="105">
        <f>IFERROR(VLOOKUP($B124,[3]NUM17!$H$3:$O$144,4,FALSE),0)</f>
        <v>0</v>
      </c>
      <c r="H124" s="105">
        <f>IFERROR(VLOOKUP($B124,[3]NUM17!$H$3:$O$144,5,FALSE),0)</f>
        <v>2</v>
      </c>
      <c r="I124" s="105">
        <f>IFERROR(VLOOKUP($B124,[3]NUM17!$H$3:$O$144,6,FALSE),0)</f>
        <v>2</v>
      </c>
      <c r="J124" s="105">
        <f>IFERROR(VLOOKUP($B124,[3]NUM17!$H$3:$O$144,7,FALSE),0)</f>
        <v>6</v>
      </c>
      <c r="K124" s="87"/>
      <c r="L124" s="93"/>
      <c r="M124" s="93"/>
      <c r="N124" s="93"/>
      <c r="O124" s="93"/>
      <c r="P124" s="93"/>
      <c r="Q124" s="6">
        <f t="shared" si="38"/>
        <v>13</v>
      </c>
      <c r="R124" s="105">
        <f>IFERROR(VLOOKUP($B124,[3]DEN17!$H$3:$O$150,2,FALSE),0)</f>
        <v>4</v>
      </c>
      <c r="S124" s="105">
        <f>IFERROR(VLOOKUP($B124,[3]DEN17!$H$3:$O$150,3,FALSE),0)</f>
        <v>0</v>
      </c>
      <c r="T124" s="105">
        <f>IFERROR(VLOOKUP($B124,[3]DEN17!$H$3:$O$150,4,FALSE),0)</f>
        <v>0</v>
      </c>
      <c r="U124" s="105">
        <f>IFERROR(VLOOKUP($B124,[3]DEN17!$H$3:$O$150,5,FALSE),0)</f>
        <v>2</v>
      </c>
      <c r="V124" s="105">
        <f>IFERROR(VLOOKUP($B124,[3]DEN17!$H$3:$O$150,6,FALSE),0)</f>
        <v>2</v>
      </c>
      <c r="W124" s="105">
        <f>IFERROR(VLOOKUP($B124,[3]DEN17!$H$3:$O$150,7,FALSE),0)</f>
        <v>7</v>
      </c>
      <c r="X124" s="87"/>
      <c r="Y124" s="93"/>
      <c r="Z124" s="93"/>
      <c r="AA124" s="93"/>
      <c r="AB124" s="93"/>
      <c r="AC124" s="93"/>
      <c r="AD124" s="6">
        <f t="shared" si="20"/>
        <v>15</v>
      </c>
    </row>
    <row r="125" spans="1:31" ht="15" thickBot="1" x14ac:dyDescent="0.25">
      <c r="A125" s="94" t="s">
        <v>161</v>
      </c>
      <c r="B125" s="184" t="s">
        <v>151</v>
      </c>
      <c r="C125" s="59"/>
      <c r="D125" s="59"/>
      <c r="E125" s="105">
        <f>IFERROR(VLOOKUP($B125,[3]NUM17!$H$3:$O$144,2,FALSE),0)</f>
        <v>7</v>
      </c>
      <c r="F125" s="105">
        <f>IFERROR(VLOOKUP($B125,[3]NUM17!$H$3:$O$144,3,FALSE),0)</f>
        <v>8</v>
      </c>
      <c r="G125" s="105">
        <f>IFERROR(VLOOKUP($B125,[3]NUM17!$H$3:$O$144,4,FALSE),0)</f>
        <v>15</v>
      </c>
      <c r="H125" s="105">
        <f>IFERROR(VLOOKUP($B125,[3]NUM17!$H$3:$O$144,5,FALSE),0)</f>
        <v>10</v>
      </c>
      <c r="I125" s="105">
        <f>IFERROR(VLOOKUP($B125,[3]NUM17!$H$3:$O$144,6,FALSE),0)</f>
        <v>14</v>
      </c>
      <c r="J125" s="105">
        <f>IFERROR(VLOOKUP($B125,[3]NUM17!$H$3:$O$144,7,FALSE),0)</f>
        <v>8</v>
      </c>
      <c r="K125" s="87"/>
      <c r="L125" s="93"/>
      <c r="M125" s="93"/>
      <c r="N125" s="93"/>
      <c r="O125" s="93"/>
      <c r="P125" s="93"/>
      <c r="Q125" s="6">
        <f t="shared" si="38"/>
        <v>62</v>
      </c>
      <c r="R125" s="105">
        <f>IFERROR(VLOOKUP($B125,[3]DEN17!$H$3:$O$150,2,FALSE),0)</f>
        <v>9</v>
      </c>
      <c r="S125" s="105">
        <f>IFERROR(VLOOKUP($B125,[3]DEN17!$H$3:$O$150,3,FALSE),0)</f>
        <v>8</v>
      </c>
      <c r="T125" s="105">
        <f>IFERROR(VLOOKUP($B125,[3]DEN17!$H$3:$O$150,4,FALSE),0)</f>
        <v>15</v>
      </c>
      <c r="U125" s="105">
        <f>IFERROR(VLOOKUP($B125,[3]DEN17!$H$3:$O$150,5,FALSE),0)</f>
        <v>12</v>
      </c>
      <c r="V125" s="105">
        <f>IFERROR(VLOOKUP($B125,[3]DEN17!$H$3:$O$150,6,FALSE),0)</f>
        <v>16</v>
      </c>
      <c r="W125" s="105">
        <f>IFERROR(VLOOKUP($B125,[3]DEN17!$H$3:$O$150,7,FALSE),0)</f>
        <v>10</v>
      </c>
      <c r="X125" s="87"/>
      <c r="Y125" s="93"/>
      <c r="Z125" s="93"/>
      <c r="AA125" s="93"/>
      <c r="AB125" s="93"/>
      <c r="AC125" s="93"/>
      <c r="AD125" s="6">
        <f t="shared" si="20"/>
        <v>70</v>
      </c>
    </row>
    <row r="126" spans="1:31" ht="15" thickBot="1" x14ac:dyDescent="0.25">
      <c r="A126" s="94" t="s">
        <v>161</v>
      </c>
      <c r="B126" s="184" t="s">
        <v>152</v>
      </c>
      <c r="C126" s="59"/>
      <c r="D126" s="59"/>
      <c r="E126" s="105">
        <f>IFERROR(VLOOKUP($B126,[3]NUM17!$H$3:$O$144,2,FALSE),0)</f>
        <v>0</v>
      </c>
      <c r="F126" s="105">
        <f>IFERROR(VLOOKUP($B126,[3]NUM17!$H$3:$O$144,3,FALSE),0)</f>
        <v>0</v>
      </c>
      <c r="G126" s="105">
        <f>IFERROR(VLOOKUP($B126,[3]NUM17!$H$3:$O$144,4,FALSE),0)</f>
        <v>0</v>
      </c>
      <c r="H126" s="105">
        <f>IFERROR(VLOOKUP($B126,[3]NUM17!$H$3:$O$144,5,FALSE),0)</f>
        <v>0</v>
      </c>
      <c r="I126" s="105">
        <f>IFERROR(VLOOKUP($B126,[3]NUM17!$H$3:$O$144,6,FALSE),0)</f>
        <v>0</v>
      </c>
      <c r="J126" s="105">
        <f>IFERROR(VLOOKUP($B126,[3]NUM17!$H$3:$O$144,7,FALSE),0)</f>
        <v>0</v>
      </c>
      <c r="K126" s="87"/>
      <c r="L126" s="93"/>
      <c r="M126" s="93"/>
      <c r="N126" s="93"/>
      <c r="O126" s="93"/>
      <c r="P126" s="93"/>
      <c r="Q126" s="6">
        <f t="shared" si="38"/>
        <v>0</v>
      </c>
      <c r="R126" s="105">
        <f>IFERROR(VLOOKUP($B126,[3]DEN17!$H$3:$O$150,2,FALSE),0)</f>
        <v>0</v>
      </c>
      <c r="S126" s="105">
        <f>IFERROR(VLOOKUP($B126,[3]DEN17!$H$3:$O$150,3,FALSE),0)</f>
        <v>0</v>
      </c>
      <c r="T126" s="105">
        <f>IFERROR(VLOOKUP($B126,[3]DEN17!$H$3:$O$150,4,FALSE),0)</f>
        <v>1</v>
      </c>
      <c r="U126" s="105">
        <f>IFERROR(VLOOKUP($B126,[3]DEN17!$H$3:$O$150,5,FALSE),0)</f>
        <v>0</v>
      </c>
      <c r="V126" s="105">
        <f>IFERROR(VLOOKUP($B126,[3]DEN17!$H$3:$O$150,6,FALSE),0)</f>
        <v>0</v>
      </c>
      <c r="W126" s="105">
        <f>IFERROR(VLOOKUP($B126,[3]DEN17!$H$3:$O$150,7,FALSE),0)</f>
        <v>0</v>
      </c>
      <c r="X126" s="87"/>
      <c r="Y126" s="93"/>
      <c r="Z126" s="93"/>
      <c r="AA126" s="93"/>
      <c r="AB126" s="93"/>
      <c r="AC126" s="93"/>
      <c r="AD126" s="6">
        <f t="shared" si="20"/>
        <v>1</v>
      </c>
    </row>
    <row r="127" spans="1:31" ht="15" thickBot="1" x14ac:dyDescent="0.25">
      <c r="A127" s="94" t="s">
        <v>161</v>
      </c>
      <c r="B127" s="184" t="s">
        <v>153</v>
      </c>
      <c r="C127" s="59"/>
      <c r="D127" s="59"/>
      <c r="E127" s="105">
        <f>IFERROR(VLOOKUP($B127,[3]NUM17!$H$3:$O$144,2,FALSE),0)</f>
        <v>0</v>
      </c>
      <c r="F127" s="105">
        <f>IFERROR(VLOOKUP($B127,[3]NUM17!$H$3:$O$144,3,FALSE),0)</f>
        <v>0</v>
      </c>
      <c r="G127" s="105">
        <f>IFERROR(VLOOKUP($B127,[3]NUM17!$H$3:$O$144,4,FALSE),0)</f>
        <v>0</v>
      </c>
      <c r="H127" s="105">
        <f>IFERROR(VLOOKUP($B127,[3]NUM17!$H$3:$O$144,5,FALSE),0)</f>
        <v>0</v>
      </c>
      <c r="I127" s="105">
        <f>IFERROR(VLOOKUP($B127,[3]NUM17!$H$3:$O$144,6,FALSE),0)</f>
        <v>0</v>
      </c>
      <c r="J127" s="105">
        <f>IFERROR(VLOOKUP($B127,[3]NUM17!$H$3:$O$144,7,FALSE),0)</f>
        <v>0</v>
      </c>
      <c r="K127" s="87"/>
      <c r="L127" s="93"/>
      <c r="M127" s="93"/>
      <c r="N127" s="93"/>
      <c r="O127" s="93"/>
      <c r="P127" s="93"/>
      <c r="Q127" s="6">
        <f t="shared" si="38"/>
        <v>0</v>
      </c>
      <c r="R127" s="105">
        <f>IFERROR(VLOOKUP($B127,[3]DEN17!$H$3:$O$150,2,FALSE),0)</f>
        <v>0</v>
      </c>
      <c r="S127" s="105">
        <f>IFERROR(VLOOKUP($B127,[3]DEN17!$H$3:$O$150,3,FALSE),0)</f>
        <v>0</v>
      </c>
      <c r="T127" s="105">
        <f>IFERROR(VLOOKUP($B127,[3]DEN17!$H$3:$O$150,4,FALSE),0)</f>
        <v>0</v>
      </c>
      <c r="U127" s="105">
        <f>IFERROR(VLOOKUP($B127,[3]DEN17!$H$3:$O$150,5,FALSE),0)</f>
        <v>0</v>
      </c>
      <c r="V127" s="105">
        <f>IFERROR(VLOOKUP($B127,[3]DEN17!$H$3:$O$150,6,FALSE),0)</f>
        <v>0</v>
      </c>
      <c r="W127" s="105">
        <f>IFERROR(VLOOKUP($B127,[3]DEN17!$H$3:$O$150,7,FALSE),0)</f>
        <v>0</v>
      </c>
      <c r="X127" s="87"/>
      <c r="Y127" s="93"/>
      <c r="Z127" s="93"/>
      <c r="AA127" s="93"/>
      <c r="AB127" s="93"/>
      <c r="AC127" s="93"/>
      <c r="AD127" s="6">
        <f t="shared" si="20"/>
        <v>0</v>
      </c>
    </row>
    <row r="128" spans="1:31" ht="15" thickBot="1" x14ac:dyDescent="0.25">
      <c r="A128" s="94" t="s">
        <v>161</v>
      </c>
      <c r="B128" s="184" t="s">
        <v>154</v>
      </c>
      <c r="C128" s="59"/>
      <c r="D128" s="59"/>
      <c r="E128" s="105">
        <f>IFERROR(VLOOKUP($B128,[3]NUM17!$H$3:$O$144,2,FALSE),0)</f>
        <v>0</v>
      </c>
      <c r="F128" s="105">
        <f>IFERROR(VLOOKUP($B128,[3]NUM17!$H$3:$O$144,3,FALSE),0)</f>
        <v>0</v>
      </c>
      <c r="G128" s="105">
        <f>IFERROR(VLOOKUP($B128,[3]NUM17!$H$3:$O$144,4,FALSE),0)</f>
        <v>1</v>
      </c>
      <c r="H128" s="105">
        <f>IFERROR(VLOOKUP($B128,[3]NUM17!$H$3:$O$144,5,FALSE),0)</f>
        <v>1</v>
      </c>
      <c r="I128" s="105">
        <f>IFERROR(VLOOKUP($B128,[3]NUM17!$H$3:$O$144,6,FALSE),0)</f>
        <v>1</v>
      </c>
      <c r="J128" s="105">
        <f>IFERROR(VLOOKUP($B128,[3]NUM17!$H$3:$O$144,7,FALSE),0)</f>
        <v>1</v>
      </c>
      <c r="K128" s="87"/>
      <c r="L128" s="93"/>
      <c r="M128" s="93"/>
      <c r="N128" s="93"/>
      <c r="O128" s="93"/>
      <c r="P128" s="93"/>
      <c r="Q128" s="6">
        <f t="shared" si="38"/>
        <v>4</v>
      </c>
      <c r="R128" s="105">
        <f>IFERROR(VLOOKUP($B128,[3]DEN17!$H$3:$O$150,2,FALSE),0)</f>
        <v>1</v>
      </c>
      <c r="S128" s="105">
        <f>IFERROR(VLOOKUP($B128,[3]DEN17!$H$3:$O$150,3,FALSE),0)</f>
        <v>0</v>
      </c>
      <c r="T128" s="105">
        <f>IFERROR(VLOOKUP($B128,[3]DEN17!$H$3:$O$150,4,FALSE),0)</f>
        <v>2</v>
      </c>
      <c r="U128" s="105">
        <f>IFERROR(VLOOKUP($B128,[3]DEN17!$H$3:$O$150,5,FALSE),0)</f>
        <v>1</v>
      </c>
      <c r="V128" s="105">
        <f>IFERROR(VLOOKUP($B128,[3]DEN17!$H$3:$O$150,6,FALSE),0)</f>
        <v>1</v>
      </c>
      <c r="W128" s="105">
        <f>IFERROR(VLOOKUP($B128,[3]DEN17!$H$3:$O$150,7,FALSE),0)</f>
        <v>1</v>
      </c>
      <c r="X128" s="87"/>
      <c r="Y128" s="93"/>
      <c r="Z128" s="93"/>
      <c r="AA128" s="93"/>
      <c r="AB128" s="93"/>
      <c r="AC128" s="93"/>
      <c r="AD128" s="6">
        <f t="shared" ref="AD128:AD134" si="43">SUM(R128:AC128)</f>
        <v>6</v>
      </c>
    </row>
    <row r="129" spans="1:31" ht="15" thickBot="1" x14ac:dyDescent="0.25">
      <c r="A129" s="94" t="s">
        <v>161</v>
      </c>
      <c r="B129" s="184" t="s">
        <v>155</v>
      </c>
      <c r="C129" s="59"/>
      <c r="D129" s="59"/>
      <c r="E129" s="105">
        <f>IFERROR(VLOOKUP($B129,[3]NUM17!$H$3:$O$144,2,FALSE),0)</f>
        <v>0</v>
      </c>
      <c r="F129" s="105">
        <f>IFERROR(VLOOKUP($B129,[3]NUM17!$H$3:$O$144,3,FALSE),0)</f>
        <v>0</v>
      </c>
      <c r="G129" s="105">
        <f>IFERROR(VLOOKUP($B129,[3]NUM17!$H$3:$O$144,4,FALSE),0)</f>
        <v>0</v>
      </c>
      <c r="H129" s="105">
        <f>IFERROR(VLOOKUP($B129,[3]NUM17!$H$3:$O$144,5,FALSE),0)</f>
        <v>2</v>
      </c>
      <c r="I129" s="105">
        <f>IFERROR(VLOOKUP($B129,[3]NUM17!$H$3:$O$144,6,FALSE),0)</f>
        <v>0</v>
      </c>
      <c r="J129" s="105">
        <f>IFERROR(VLOOKUP($B129,[3]NUM17!$H$3:$O$144,7,FALSE),0)</f>
        <v>0</v>
      </c>
      <c r="K129" s="87"/>
      <c r="L129" s="93"/>
      <c r="M129" s="93"/>
      <c r="N129" s="93"/>
      <c r="O129" s="93"/>
      <c r="P129" s="93"/>
      <c r="Q129" s="6">
        <f t="shared" si="38"/>
        <v>2</v>
      </c>
      <c r="R129" s="105">
        <f>IFERROR(VLOOKUP($B129,[3]DEN17!$H$3:$O$150,2,FALSE),0)</f>
        <v>0</v>
      </c>
      <c r="S129" s="105">
        <f>IFERROR(VLOOKUP($B129,[3]DEN17!$H$3:$O$150,3,FALSE),0)</f>
        <v>0</v>
      </c>
      <c r="T129" s="105">
        <f>IFERROR(VLOOKUP($B129,[3]DEN17!$H$3:$O$150,4,FALSE),0)</f>
        <v>0</v>
      </c>
      <c r="U129" s="105">
        <f>IFERROR(VLOOKUP($B129,[3]DEN17!$H$3:$O$150,5,FALSE),0)</f>
        <v>2</v>
      </c>
      <c r="V129" s="105">
        <f>IFERROR(VLOOKUP($B129,[3]DEN17!$H$3:$O$150,6,FALSE),0)</f>
        <v>0</v>
      </c>
      <c r="W129" s="105">
        <f>IFERROR(VLOOKUP($B129,[3]DEN17!$H$3:$O$150,7,FALSE),0)</f>
        <v>0</v>
      </c>
      <c r="X129" s="87"/>
      <c r="Y129" s="93"/>
      <c r="Z129" s="93"/>
      <c r="AA129" s="93"/>
      <c r="AB129" s="93"/>
      <c r="AC129" s="93"/>
      <c r="AD129" s="6">
        <f t="shared" si="43"/>
        <v>2</v>
      </c>
    </row>
    <row r="130" spans="1:31" ht="15" thickBot="1" x14ac:dyDescent="0.25">
      <c r="A130" s="94" t="s">
        <v>161</v>
      </c>
      <c r="B130" s="184" t="s">
        <v>156</v>
      </c>
      <c r="C130" s="59"/>
      <c r="D130" s="59"/>
      <c r="E130" s="105">
        <f>IFERROR(VLOOKUP($B130,[3]NUM17!$H$3:$O$144,2,FALSE),0)</f>
        <v>0</v>
      </c>
      <c r="F130" s="105">
        <f>IFERROR(VLOOKUP($B130,[3]NUM17!$H$3:$O$144,3,FALSE),0)</f>
        <v>0</v>
      </c>
      <c r="G130" s="105">
        <f>IFERROR(VLOOKUP($B130,[3]NUM17!$H$3:$O$144,4,FALSE),0)</f>
        <v>0</v>
      </c>
      <c r="H130" s="105">
        <f>IFERROR(VLOOKUP($B130,[3]NUM17!$H$3:$O$144,5,FALSE),0)</f>
        <v>2</v>
      </c>
      <c r="I130" s="105">
        <f>IFERROR(VLOOKUP($B130,[3]NUM17!$H$3:$O$144,6,FALSE),0)</f>
        <v>0</v>
      </c>
      <c r="J130" s="105">
        <f>IFERROR(VLOOKUP($B130,[3]NUM17!$H$3:$O$144,7,FALSE),0)</f>
        <v>0</v>
      </c>
      <c r="K130" s="87"/>
      <c r="L130" s="93"/>
      <c r="M130" s="93"/>
      <c r="N130" s="93"/>
      <c r="O130" s="93"/>
      <c r="P130" s="93"/>
      <c r="Q130" s="6">
        <f t="shared" si="38"/>
        <v>2</v>
      </c>
      <c r="R130" s="105">
        <f>IFERROR(VLOOKUP($B130,[3]DEN17!$H$3:$O$150,2,FALSE),0)</f>
        <v>0</v>
      </c>
      <c r="S130" s="105">
        <f>IFERROR(VLOOKUP($B130,[3]DEN17!$H$3:$O$150,3,FALSE),0)</f>
        <v>0</v>
      </c>
      <c r="T130" s="105">
        <f>IFERROR(VLOOKUP($B130,[3]DEN17!$H$3:$O$150,4,FALSE),0)</f>
        <v>0</v>
      </c>
      <c r="U130" s="105">
        <f>IFERROR(VLOOKUP($B130,[3]DEN17!$H$3:$O$150,5,FALSE),0)</f>
        <v>2</v>
      </c>
      <c r="V130" s="105">
        <f>IFERROR(VLOOKUP($B130,[3]DEN17!$H$3:$O$150,6,FALSE),0)</f>
        <v>0</v>
      </c>
      <c r="W130" s="105">
        <f>IFERROR(VLOOKUP($B130,[3]DEN17!$H$3:$O$150,7,FALSE),0)</f>
        <v>0</v>
      </c>
      <c r="X130" s="87"/>
      <c r="Y130" s="93"/>
      <c r="Z130" s="93"/>
      <c r="AA130" s="93"/>
      <c r="AB130" s="93"/>
      <c r="AC130" s="93"/>
      <c r="AD130" s="6">
        <f t="shared" si="43"/>
        <v>2</v>
      </c>
    </row>
    <row r="131" spans="1:31" ht="15" thickBot="1" x14ac:dyDescent="0.25">
      <c r="A131" s="94" t="s">
        <v>161</v>
      </c>
      <c r="B131" s="184" t="s">
        <v>157</v>
      </c>
      <c r="C131" s="59"/>
      <c r="D131" s="59"/>
      <c r="E131" s="105">
        <f>IFERROR(VLOOKUP($B131,[3]NUM17!$H$3:$O$144,2,FALSE),0)</f>
        <v>0</v>
      </c>
      <c r="F131" s="105">
        <f>IFERROR(VLOOKUP($B131,[3]NUM17!$H$3:$O$144,3,FALSE),0)</f>
        <v>0</v>
      </c>
      <c r="G131" s="105">
        <f>IFERROR(VLOOKUP($B131,[3]NUM17!$H$3:$O$144,4,FALSE),0)</f>
        <v>1</v>
      </c>
      <c r="H131" s="105">
        <f>IFERROR(VLOOKUP($B131,[3]NUM17!$H$3:$O$144,5,FALSE),0)</f>
        <v>0</v>
      </c>
      <c r="I131" s="105">
        <f>IFERROR(VLOOKUP($B131,[3]NUM17!$H$3:$O$144,6,FALSE),0)</f>
        <v>0</v>
      </c>
      <c r="J131" s="105">
        <f>IFERROR(VLOOKUP($B131,[3]NUM17!$H$3:$O$144,7,FALSE),0)</f>
        <v>1</v>
      </c>
      <c r="K131" s="87"/>
      <c r="L131" s="93"/>
      <c r="M131" s="93"/>
      <c r="N131" s="93"/>
      <c r="O131" s="93"/>
      <c r="P131" s="93"/>
      <c r="Q131" s="6">
        <f t="shared" si="38"/>
        <v>2</v>
      </c>
      <c r="R131" s="105">
        <f>IFERROR(VLOOKUP($B131,[3]DEN17!$H$3:$O$150,2,FALSE),0)</f>
        <v>0</v>
      </c>
      <c r="S131" s="105">
        <f>IFERROR(VLOOKUP($B131,[3]DEN17!$H$3:$O$150,3,FALSE),0)</f>
        <v>0</v>
      </c>
      <c r="T131" s="105">
        <f>IFERROR(VLOOKUP($B131,[3]DEN17!$H$3:$O$150,4,FALSE),0)</f>
        <v>1</v>
      </c>
      <c r="U131" s="105">
        <f>IFERROR(VLOOKUP($B131,[3]DEN17!$H$3:$O$150,5,FALSE),0)</f>
        <v>0</v>
      </c>
      <c r="V131" s="105">
        <f>IFERROR(VLOOKUP($B131,[3]DEN17!$H$3:$O$150,6,FALSE),0)</f>
        <v>0</v>
      </c>
      <c r="W131" s="105">
        <f>IFERROR(VLOOKUP($B131,[3]DEN17!$H$3:$O$150,7,FALSE),0)</f>
        <v>1</v>
      </c>
      <c r="X131" s="87"/>
      <c r="Y131" s="93"/>
      <c r="Z131" s="93"/>
      <c r="AA131" s="93"/>
      <c r="AB131" s="93"/>
      <c r="AC131" s="93"/>
      <c r="AD131" s="6">
        <f t="shared" si="43"/>
        <v>2</v>
      </c>
    </row>
    <row r="132" spans="1:31" ht="15" thickBot="1" x14ac:dyDescent="0.25">
      <c r="A132" s="94" t="s">
        <v>161</v>
      </c>
      <c r="B132" s="184" t="s">
        <v>158</v>
      </c>
      <c r="C132" s="59"/>
      <c r="D132" s="59"/>
      <c r="E132" s="105">
        <f>IFERROR(VLOOKUP($B132,[3]NUM17!$H$3:$O$144,2,FALSE),0)</f>
        <v>0</v>
      </c>
      <c r="F132" s="105">
        <f>IFERROR(VLOOKUP($B132,[3]NUM17!$H$3:$O$144,3,FALSE),0)</f>
        <v>1</v>
      </c>
      <c r="G132" s="105">
        <f>IFERROR(VLOOKUP($B132,[3]NUM17!$H$3:$O$144,4,FALSE),0)</f>
        <v>1</v>
      </c>
      <c r="H132" s="105">
        <f>IFERROR(VLOOKUP($B132,[3]NUM17!$H$3:$O$144,5,FALSE),0)</f>
        <v>1</v>
      </c>
      <c r="I132" s="105">
        <f>IFERROR(VLOOKUP($B132,[3]NUM17!$H$3:$O$144,6,FALSE),0)</f>
        <v>0</v>
      </c>
      <c r="J132" s="105">
        <f>IFERROR(VLOOKUP($B132,[3]NUM17!$H$3:$O$144,7,FALSE),0)</f>
        <v>0</v>
      </c>
      <c r="K132" s="87"/>
      <c r="L132" s="93"/>
      <c r="M132" s="93"/>
      <c r="N132" s="93"/>
      <c r="O132" s="93"/>
      <c r="P132" s="93"/>
      <c r="Q132" s="6">
        <f t="shared" si="38"/>
        <v>3</v>
      </c>
      <c r="R132" s="105">
        <f>IFERROR(VLOOKUP($B132,[3]DEN17!$H$3:$O$150,2,FALSE),0)</f>
        <v>1</v>
      </c>
      <c r="S132" s="105">
        <f>IFERROR(VLOOKUP($B132,[3]DEN17!$H$3:$O$150,3,FALSE),0)</f>
        <v>1</v>
      </c>
      <c r="T132" s="105">
        <f>IFERROR(VLOOKUP($B132,[3]DEN17!$H$3:$O$150,4,FALSE),0)</f>
        <v>1</v>
      </c>
      <c r="U132" s="105">
        <f>IFERROR(VLOOKUP($B132,[3]DEN17!$H$3:$O$150,5,FALSE),0)</f>
        <v>1</v>
      </c>
      <c r="V132" s="105">
        <f>IFERROR(VLOOKUP($B132,[3]DEN17!$H$3:$O$150,6,FALSE),0)</f>
        <v>0</v>
      </c>
      <c r="W132" s="105">
        <f>IFERROR(VLOOKUP($B132,[3]DEN17!$H$3:$O$150,7,FALSE),0)</f>
        <v>0</v>
      </c>
      <c r="X132" s="87"/>
      <c r="Y132" s="93"/>
      <c r="Z132" s="93"/>
      <c r="AA132" s="93"/>
      <c r="AB132" s="93"/>
      <c r="AC132" s="93"/>
      <c r="AD132" s="6">
        <f t="shared" si="43"/>
        <v>4</v>
      </c>
    </row>
    <row r="133" spans="1:31" ht="15" thickBot="1" x14ac:dyDescent="0.25">
      <c r="A133" s="94" t="s">
        <v>161</v>
      </c>
      <c r="B133" s="184" t="s">
        <v>159</v>
      </c>
      <c r="C133" s="59"/>
      <c r="D133" s="59"/>
      <c r="E133" s="105">
        <f>IFERROR(VLOOKUP($B133,[3]NUM17!$H$3:$O$144,2,FALSE),0)</f>
        <v>1</v>
      </c>
      <c r="F133" s="105">
        <f>IFERROR(VLOOKUP($B133,[3]NUM17!$H$3:$O$144,3,FALSE),0)</f>
        <v>0</v>
      </c>
      <c r="G133" s="105">
        <f>IFERROR(VLOOKUP($B133,[3]NUM17!$H$3:$O$144,4,FALSE),0)</f>
        <v>0</v>
      </c>
      <c r="H133" s="105">
        <f>IFERROR(VLOOKUP($B133,[3]NUM17!$H$3:$O$144,5,FALSE),0)</f>
        <v>0</v>
      </c>
      <c r="I133" s="105">
        <f>IFERROR(VLOOKUP($B133,[3]NUM17!$H$3:$O$144,6,FALSE),0)</f>
        <v>0</v>
      </c>
      <c r="J133" s="105">
        <f>IFERROR(VLOOKUP($B133,[3]NUM17!$H$3:$O$144,7,FALSE),0)</f>
        <v>0</v>
      </c>
      <c r="K133" s="87"/>
      <c r="L133" s="93"/>
      <c r="M133" s="93"/>
      <c r="N133" s="93"/>
      <c r="O133" s="93"/>
      <c r="P133" s="93"/>
      <c r="Q133" s="6">
        <f t="shared" si="38"/>
        <v>1</v>
      </c>
      <c r="R133" s="105">
        <f>IFERROR(VLOOKUP($B133,[3]DEN17!$H$3:$O$150,2,FALSE),0)</f>
        <v>1</v>
      </c>
      <c r="S133" s="105">
        <f>IFERROR(VLOOKUP($B133,[3]DEN17!$H$3:$O$150,3,FALSE),0)</f>
        <v>0</v>
      </c>
      <c r="T133" s="105">
        <f>IFERROR(VLOOKUP($B133,[3]DEN17!$H$3:$O$150,4,FALSE),0)</f>
        <v>0</v>
      </c>
      <c r="U133" s="105">
        <f>IFERROR(VLOOKUP($B133,[3]DEN17!$H$3:$O$150,5,FALSE),0)</f>
        <v>0</v>
      </c>
      <c r="V133" s="105">
        <f>IFERROR(VLOOKUP($B133,[3]DEN17!$H$3:$O$150,6,FALSE),0)</f>
        <v>0</v>
      </c>
      <c r="W133" s="105">
        <f>IFERROR(VLOOKUP($B133,[3]DEN17!$H$3:$O$150,7,FALSE),0)</f>
        <v>0</v>
      </c>
      <c r="X133" s="87"/>
      <c r="Y133" s="93"/>
      <c r="Z133" s="93"/>
      <c r="AA133" s="93"/>
      <c r="AB133" s="93"/>
      <c r="AC133" s="93"/>
      <c r="AD133" s="6">
        <f t="shared" si="43"/>
        <v>1</v>
      </c>
    </row>
    <row r="134" spans="1:31" ht="15" thickBot="1" x14ac:dyDescent="0.25">
      <c r="A134" s="94" t="s">
        <v>161</v>
      </c>
      <c r="B134" s="184" t="s">
        <v>160</v>
      </c>
      <c r="C134" s="59"/>
      <c r="D134" s="59"/>
      <c r="E134" s="105">
        <f>IFERROR(VLOOKUP($B134,[3]NUM17!$H$3:$O$144,2,FALSE),0)</f>
        <v>0</v>
      </c>
      <c r="F134" s="105">
        <f>IFERROR(VLOOKUP($B134,[3]NUM17!$H$3:$O$144,3,FALSE),0)</f>
        <v>0</v>
      </c>
      <c r="G134" s="105">
        <f>IFERROR(VLOOKUP($B134,[3]NUM17!$H$3:$O$144,4,FALSE),0)</f>
        <v>0</v>
      </c>
      <c r="H134" s="105">
        <f>IFERROR(VLOOKUP($B134,[3]NUM17!$H$3:$O$144,5,FALSE),0)</f>
        <v>0</v>
      </c>
      <c r="I134" s="105">
        <f>IFERROR(VLOOKUP($B134,[3]NUM17!$H$3:$O$144,6,FALSE),0)</f>
        <v>0</v>
      </c>
      <c r="J134" s="105">
        <f>IFERROR(VLOOKUP($B134,[3]NUM17!$H$3:$O$144,7,FALSE),0)</f>
        <v>0</v>
      </c>
      <c r="K134" s="87"/>
      <c r="L134" s="93"/>
      <c r="M134" s="93"/>
      <c r="N134" s="93"/>
      <c r="O134" s="93"/>
      <c r="P134" s="93"/>
      <c r="Q134" s="6">
        <f t="shared" si="38"/>
        <v>0</v>
      </c>
      <c r="R134" s="105">
        <f>IFERROR(VLOOKUP($B134,[3]DEN17!$H$3:$O$150,2,FALSE),0)</f>
        <v>0</v>
      </c>
      <c r="S134" s="105">
        <f>IFERROR(VLOOKUP($B134,[3]DEN17!$H$3:$O$150,3,FALSE),0)</f>
        <v>0</v>
      </c>
      <c r="T134" s="105">
        <f>IFERROR(VLOOKUP($B134,[3]DEN17!$H$3:$O$150,4,FALSE),0)</f>
        <v>1</v>
      </c>
      <c r="U134" s="105">
        <f>IFERROR(VLOOKUP($B134,[3]DEN17!$H$3:$O$150,5,FALSE),0)</f>
        <v>0</v>
      </c>
      <c r="V134" s="105">
        <f>IFERROR(VLOOKUP($B134,[3]DEN17!$H$3:$O$150,6,FALSE),0)</f>
        <v>0</v>
      </c>
      <c r="W134" s="105">
        <f>IFERROR(VLOOKUP($B134,[3]DEN17!$H$3:$O$150,7,FALSE),0)</f>
        <v>0</v>
      </c>
      <c r="X134" s="87"/>
      <c r="Y134" s="93"/>
      <c r="Z134" s="93"/>
      <c r="AA134" s="93"/>
      <c r="AB134" s="93"/>
      <c r="AC134" s="93"/>
      <c r="AD134" s="6">
        <f t="shared" si="43"/>
        <v>1</v>
      </c>
    </row>
    <row r="135" spans="1:31" s="61" customFormat="1" ht="15" thickBot="1" x14ac:dyDescent="0.25">
      <c r="A135" s="351" t="s">
        <v>183</v>
      </c>
      <c r="B135" s="352"/>
      <c r="C135" s="276">
        <f>+D135/Metas!U71</f>
        <v>0.97234117234117245</v>
      </c>
      <c r="D135" s="17">
        <f>+Q135/AD135</f>
        <v>0.87567567567567572</v>
      </c>
      <c r="E135" s="12">
        <f>SUM(E122:E134)</f>
        <v>23</v>
      </c>
      <c r="F135" s="12">
        <f t="shared" ref="F135:P135" si="44">SUM(F122:F134)</f>
        <v>18</v>
      </c>
      <c r="G135" s="12">
        <f t="shared" si="44"/>
        <v>36</v>
      </c>
      <c r="H135" s="12">
        <f t="shared" si="44"/>
        <v>30</v>
      </c>
      <c r="I135" s="12">
        <f t="shared" ref="I135:J135" si="45">SUM(I122:I134)</f>
        <v>28</v>
      </c>
      <c r="J135" s="12">
        <f t="shared" si="45"/>
        <v>27</v>
      </c>
      <c r="K135" s="12">
        <f t="shared" si="44"/>
        <v>0</v>
      </c>
      <c r="L135" s="12">
        <f t="shared" si="44"/>
        <v>0</v>
      </c>
      <c r="M135" s="12">
        <f t="shared" si="44"/>
        <v>0</v>
      </c>
      <c r="N135" s="12">
        <f t="shared" si="44"/>
        <v>0</v>
      </c>
      <c r="O135" s="12">
        <f t="shared" si="44"/>
        <v>0</v>
      </c>
      <c r="P135" s="12">
        <f t="shared" si="44"/>
        <v>0</v>
      </c>
      <c r="Q135" s="12">
        <f>SUM(Q122:Q134)</f>
        <v>162</v>
      </c>
      <c r="R135" s="12">
        <f>SUM(R122:R134)</f>
        <v>29</v>
      </c>
      <c r="S135" s="12">
        <f t="shared" ref="S135:AC135" si="46">SUM(S122:S134)</f>
        <v>19</v>
      </c>
      <c r="T135" s="12">
        <f t="shared" si="46"/>
        <v>42</v>
      </c>
      <c r="U135" s="12">
        <f t="shared" si="46"/>
        <v>32</v>
      </c>
      <c r="V135" s="12">
        <f t="shared" ref="V135:W135" si="47">SUM(V122:V134)</f>
        <v>31</v>
      </c>
      <c r="W135" s="12">
        <f t="shared" si="47"/>
        <v>32</v>
      </c>
      <c r="X135" s="12">
        <f t="shared" si="46"/>
        <v>0</v>
      </c>
      <c r="Y135" s="12">
        <f t="shared" si="46"/>
        <v>0</v>
      </c>
      <c r="Z135" s="12">
        <f t="shared" si="46"/>
        <v>0</v>
      </c>
      <c r="AA135" s="12">
        <f t="shared" si="46"/>
        <v>0</v>
      </c>
      <c r="AB135" s="12">
        <f t="shared" si="46"/>
        <v>0</v>
      </c>
      <c r="AC135" s="12">
        <f t="shared" si="46"/>
        <v>0</v>
      </c>
      <c r="AD135" s="12">
        <f>SUM(AD122:AD134)</f>
        <v>185</v>
      </c>
      <c r="AE135" s="65"/>
    </row>
    <row r="136" spans="1:31" ht="15" thickBot="1" x14ac:dyDescent="0.25">
      <c r="A136" s="94" t="s">
        <v>166</v>
      </c>
      <c r="B136" s="184" t="s">
        <v>162</v>
      </c>
      <c r="C136" s="59"/>
      <c r="D136" s="59"/>
      <c r="E136" s="105">
        <f>IFERROR(VLOOKUP($B136,[3]NUM17!$H$3:$O$144,2,FALSE),0)</f>
        <v>17</v>
      </c>
      <c r="F136" s="105">
        <f>IFERROR(VLOOKUP($B136,[3]NUM17!$H$3:$O$144,3,FALSE),0)</f>
        <v>11</v>
      </c>
      <c r="G136" s="105">
        <f>IFERROR(VLOOKUP($B136,[3]NUM17!$H$3:$O$144,4,FALSE),0)</f>
        <v>13</v>
      </c>
      <c r="H136" s="105">
        <f>IFERROR(VLOOKUP($B136,[3]NUM17!$H$3:$O$144,5,FALSE),0)</f>
        <v>13</v>
      </c>
      <c r="I136" s="105">
        <f>IFERROR(VLOOKUP($B136,[3]NUM17!$H$3:$O$144,6,FALSE),0)</f>
        <v>6</v>
      </c>
      <c r="J136" s="105">
        <f>IFERROR(VLOOKUP($B136,[3]NUM17!$H$3:$O$144,7,FALSE),0)</f>
        <v>12</v>
      </c>
      <c r="K136" s="60"/>
      <c r="Q136" s="6">
        <f t="shared" si="38"/>
        <v>72</v>
      </c>
      <c r="R136" s="105">
        <f>IFERROR(VLOOKUP($B136,[3]DEN17!$H$3:$O$150,2,FALSE),0)</f>
        <v>20</v>
      </c>
      <c r="S136" s="105">
        <f>IFERROR(VLOOKUP($B136,[3]DEN17!$H$3:$O$150,3,FALSE),0)</f>
        <v>13</v>
      </c>
      <c r="T136" s="105">
        <f>IFERROR(VLOOKUP($B136,[3]DEN17!$H$3:$O$150,4,FALSE),0)</f>
        <v>15</v>
      </c>
      <c r="U136" s="105">
        <f>IFERROR(VLOOKUP($B136,[3]DEN17!$H$3:$O$150,5,FALSE),0)</f>
        <v>15</v>
      </c>
      <c r="V136" s="105">
        <f>IFERROR(VLOOKUP($B136,[3]DEN17!$H$3:$O$150,6,FALSE),0)</f>
        <v>7</v>
      </c>
      <c r="W136" s="105">
        <f>IFERROR(VLOOKUP($B136,[3]DEN17!$H$3:$O$150,7,FALSE),0)</f>
        <v>13</v>
      </c>
      <c r="X136" s="87"/>
      <c r="Y136" s="93"/>
      <c r="Z136" s="93"/>
      <c r="AA136" s="93"/>
      <c r="AB136" s="93"/>
      <c r="AC136" s="93"/>
      <c r="AD136" s="6">
        <f>SUM(R136:AC136)</f>
        <v>83</v>
      </c>
    </row>
    <row r="137" spans="1:31" ht="15" thickBot="1" x14ac:dyDescent="0.25">
      <c r="A137" s="94" t="s">
        <v>166</v>
      </c>
      <c r="B137" s="184" t="s">
        <v>163</v>
      </c>
      <c r="C137" s="59"/>
      <c r="D137" s="59"/>
      <c r="E137" s="105">
        <f>IFERROR(VLOOKUP($B137,[3]NUM17!$H$3:$O$144,2,FALSE),0)</f>
        <v>0</v>
      </c>
      <c r="F137" s="105">
        <f>IFERROR(VLOOKUP($B137,[3]NUM17!$H$3:$O$144,3,FALSE),0)</f>
        <v>0</v>
      </c>
      <c r="G137" s="105">
        <f>IFERROR(VLOOKUP($B137,[3]NUM17!$H$3:$O$144,4,FALSE),0)</f>
        <v>0</v>
      </c>
      <c r="H137" s="105">
        <f>IFERROR(VLOOKUP($B137,[3]NUM17!$H$3:$O$144,5,FALSE),0)</f>
        <v>0</v>
      </c>
      <c r="I137" s="105">
        <f>IFERROR(VLOOKUP($B137,[3]NUM17!$H$3:$O$144,6,FALSE),0)</f>
        <v>0</v>
      </c>
      <c r="J137" s="105">
        <f>IFERROR(VLOOKUP($B137,[3]NUM17!$H$3:$O$144,7,FALSE),0)</f>
        <v>0</v>
      </c>
      <c r="K137" s="60"/>
      <c r="Q137" s="6">
        <f t="shared" si="38"/>
        <v>0</v>
      </c>
      <c r="R137" s="105">
        <f>IFERROR(VLOOKUP($B137,[3]DEN17!$H$3:$O$150,2,FALSE),0)</f>
        <v>0</v>
      </c>
      <c r="S137" s="105">
        <f>IFERROR(VLOOKUP($B137,[3]DEN17!$H$3:$O$150,3,FALSE),0)</f>
        <v>0</v>
      </c>
      <c r="T137" s="105">
        <f>IFERROR(VLOOKUP($B137,[3]DEN17!$H$3:$O$150,4,FALSE),0)</f>
        <v>0</v>
      </c>
      <c r="U137" s="105">
        <f>IFERROR(VLOOKUP($B137,[3]DEN17!$H$3:$O$150,5,FALSE),0)</f>
        <v>0</v>
      </c>
      <c r="V137" s="105">
        <f>IFERROR(VLOOKUP($B137,[3]DEN17!$H$3:$O$150,6,FALSE),0)</f>
        <v>0</v>
      </c>
      <c r="W137" s="105">
        <f>IFERROR(VLOOKUP($B137,[3]DEN17!$H$3:$O$150,7,FALSE),0)</f>
        <v>0</v>
      </c>
      <c r="X137" s="87"/>
      <c r="Y137" s="93"/>
      <c r="Z137" s="93"/>
      <c r="AA137" s="93"/>
      <c r="AB137" s="93"/>
      <c r="AC137" s="93"/>
      <c r="AD137" s="6">
        <f>SUM(R137:AC137)</f>
        <v>0</v>
      </c>
    </row>
    <row r="138" spans="1:31" ht="15" thickBot="1" x14ac:dyDescent="0.25">
      <c r="A138" s="94" t="s">
        <v>166</v>
      </c>
      <c r="B138" s="184" t="s">
        <v>164</v>
      </c>
      <c r="C138" s="59"/>
      <c r="D138" s="59"/>
      <c r="E138" s="105">
        <f>IFERROR(VLOOKUP($B138,[3]NUM17!$H$3:$O$144,2,FALSE),0)</f>
        <v>0</v>
      </c>
      <c r="F138" s="105">
        <f>IFERROR(VLOOKUP($B138,[3]NUM17!$H$3:$O$144,3,FALSE),0)</f>
        <v>0</v>
      </c>
      <c r="G138" s="105">
        <f>IFERROR(VLOOKUP($B138,[3]NUM17!$H$3:$O$144,4,FALSE),0)</f>
        <v>0</v>
      </c>
      <c r="H138" s="105">
        <f>IFERROR(VLOOKUP($B138,[3]NUM17!$H$3:$O$144,5,FALSE),0)</f>
        <v>0</v>
      </c>
      <c r="I138" s="105">
        <f>IFERROR(VLOOKUP($B138,[3]NUM17!$H$3:$O$144,6,FALSE),0)</f>
        <v>0</v>
      </c>
      <c r="J138" s="105">
        <f>IFERROR(VLOOKUP($B138,[3]NUM17!$H$3:$O$144,7,FALSE),0)</f>
        <v>0</v>
      </c>
      <c r="K138" s="60"/>
      <c r="Q138" s="6">
        <f t="shared" si="38"/>
        <v>0</v>
      </c>
      <c r="R138" s="105">
        <f>IFERROR(VLOOKUP($B138,[3]DEN17!$H$3:$O$150,2,FALSE),0)</f>
        <v>0</v>
      </c>
      <c r="S138" s="105">
        <f>IFERROR(VLOOKUP($B138,[3]DEN17!$H$3:$O$150,3,FALSE),0)</f>
        <v>0</v>
      </c>
      <c r="T138" s="105">
        <f>IFERROR(VLOOKUP($B138,[3]DEN17!$H$3:$O$150,4,FALSE),0)</f>
        <v>0</v>
      </c>
      <c r="U138" s="105">
        <f>IFERROR(VLOOKUP($B138,[3]DEN17!$H$3:$O$150,5,FALSE),0)</f>
        <v>0</v>
      </c>
      <c r="V138" s="105">
        <f>IFERROR(VLOOKUP($B138,[3]DEN17!$H$3:$O$150,6,FALSE),0)</f>
        <v>0</v>
      </c>
      <c r="W138" s="105">
        <f>IFERROR(VLOOKUP($B138,[3]DEN17!$H$3:$O$150,7,FALSE),0)</f>
        <v>0</v>
      </c>
      <c r="X138" s="87"/>
      <c r="Y138" s="93"/>
      <c r="Z138" s="93"/>
      <c r="AA138" s="93"/>
      <c r="AB138" s="93"/>
      <c r="AC138" s="93"/>
      <c r="AD138" s="6">
        <f>SUM(R138:AC138)</f>
        <v>0</v>
      </c>
    </row>
    <row r="139" spans="1:31" ht="15" thickBot="1" x14ac:dyDescent="0.25">
      <c r="A139" s="94" t="s">
        <v>166</v>
      </c>
      <c r="B139" s="184" t="s">
        <v>165</v>
      </c>
      <c r="C139" s="59"/>
      <c r="D139" s="59"/>
      <c r="E139" s="105">
        <f>IFERROR(VLOOKUP($B139,[3]NUM17!$H$3:$O$144,2,FALSE),0)</f>
        <v>0</v>
      </c>
      <c r="F139" s="105">
        <f>IFERROR(VLOOKUP($B139,[3]NUM17!$H$3:$O$144,3,FALSE),0)</f>
        <v>0</v>
      </c>
      <c r="G139" s="105">
        <f>IFERROR(VLOOKUP($B139,[3]NUM17!$H$3:$O$144,4,FALSE),0)</f>
        <v>0</v>
      </c>
      <c r="H139" s="105">
        <f>IFERROR(VLOOKUP($B139,[3]NUM17!$H$3:$O$144,5,FALSE),0)</f>
        <v>0</v>
      </c>
      <c r="I139" s="105">
        <f>IFERROR(VLOOKUP($B139,[3]NUM17!$H$3:$O$144,6,FALSE),0)</f>
        <v>0</v>
      </c>
      <c r="J139" s="105">
        <f>IFERROR(VLOOKUP($B139,[3]NUM17!$H$3:$O$144,7,FALSE),0)</f>
        <v>0</v>
      </c>
      <c r="K139" s="60"/>
      <c r="Q139" s="6">
        <f t="shared" si="38"/>
        <v>0</v>
      </c>
      <c r="R139" s="105">
        <f>IFERROR(VLOOKUP($B139,[3]DEN17!$H$3:$O$150,2,FALSE),0)</f>
        <v>0</v>
      </c>
      <c r="S139" s="105">
        <f>IFERROR(VLOOKUP($B139,[3]DEN17!$H$3:$O$150,3,FALSE),0)</f>
        <v>0</v>
      </c>
      <c r="T139" s="105">
        <f>IFERROR(VLOOKUP($B139,[3]DEN17!$H$3:$O$150,4,FALSE),0)</f>
        <v>0</v>
      </c>
      <c r="U139" s="105">
        <f>IFERROR(VLOOKUP($B139,[3]DEN17!$H$3:$O$150,5,FALSE),0)</f>
        <v>0</v>
      </c>
      <c r="V139" s="105">
        <f>IFERROR(VLOOKUP($B139,[3]DEN17!$H$3:$O$150,6,FALSE),0)</f>
        <v>0</v>
      </c>
      <c r="W139" s="105">
        <f>IFERROR(VLOOKUP($B139,[3]DEN17!$H$3:$O$150,7,FALSE),0)</f>
        <v>0</v>
      </c>
      <c r="X139" s="87"/>
      <c r="Y139" s="93"/>
      <c r="Z139" s="93"/>
      <c r="AA139" s="93"/>
      <c r="AB139" s="93"/>
      <c r="AC139" s="93"/>
      <c r="AD139" s="6">
        <f>SUM(R139:AC139)</f>
        <v>0</v>
      </c>
    </row>
    <row r="140" spans="1:31" s="61" customFormat="1" ht="15" thickBot="1" x14ac:dyDescent="0.25">
      <c r="A140" s="351" t="s">
        <v>184</v>
      </c>
      <c r="B140" s="352"/>
      <c r="C140" s="276">
        <f>+D140/Metas!U73</f>
        <v>0.91739620351911244</v>
      </c>
      <c r="D140" s="17">
        <f>+Q140/AD140</f>
        <v>0.86746987951807231</v>
      </c>
      <c r="E140" s="12">
        <f>SUM(E136:E139)</f>
        <v>17</v>
      </c>
      <c r="F140" s="12">
        <f t="shared" ref="F140:P140" si="48">SUM(F136:F139)</f>
        <v>11</v>
      </c>
      <c r="G140" s="12">
        <f t="shared" si="48"/>
        <v>13</v>
      </c>
      <c r="H140" s="12">
        <f t="shared" si="48"/>
        <v>13</v>
      </c>
      <c r="I140" s="12">
        <f t="shared" ref="I140:J140" si="49">SUM(I136:I139)</f>
        <v>6</v>
      </c>
      <c r="J140" s="12">
        <f t="shared" si="49"/>
        <v>12</v>
      </c>
      <c r="K140" s="12">
        <f t="shared" si="48"/>
        <v>0</v>
      </c>
      <c r="L140" s="12">
        <f t="shared" si="48"/>
        <v>0</v>
      </c>
      <c r="M140" s="12">
        <f t="shared" si="48"/>
        <v>0</v>
      </c>
      <c r="N140" s="12">
        <f t="shared" si="48"/>
        <v>0</v>
      </c>
      <c r="O140" s="12">
        <f t="shared" si="48"/>
        <v>0</v>
      </c>
      <c r="P140" s="12">
        <f t="shared" si="48"/>
        <v>0</v>
      </c>
      <c r="Q140" s="12">
        <f>SUM(Q136:Q139)</f>
        <v>72</v>
      </c>
      <c r="R140" s="12">
        <f>SUM(R136:R139)</f>
        <v>20</v>
      </c>
      <c r="S140" s="12">
        <f t="shared" ref="S140:AC140" si="50">SUM(S136:S139)</f>
        <v>13</v>
      </c>
      <c r="T140" s="12">
        <f t="shared" si="50"/>
        <v>15</v>
      </c>
      <c r="U140" s="12">
        <f t="shared" si="50"/>
        <v>15</v>
      </c>
      <c r="V140" s="12">
        <f t="shared" ref="V140:W140" si="51">SUM(V136:V139)</f>
        <v>7</v>
      </c>
      <c r="W140" s="12">
        <f t="shared" si="51"/>
        <v>13</v>
      </c>
      <c r="X140" s="12">
        <f t="shared" si="50"/>
        <v>0</v>
      </c>
      <c r="Y140" s="12">
        <f t="shared" si="50"/>
        <v>0</v>
      </c>
      <c r="Z140" s="12">
        <f t="shared" si="50"/>
        <v>0</v>
      </c>
      <c r="AA140" s="12">
        <f t="shared" si="50"/>
        <v>0</v>
      </c>
      <c r="AB140" s="12">
        <f t="shared" si="50"/>
        <v>0</v>
      </c>
      <c r="AC140" s="12">
        <f t="shared" si="50"/>
        <v>0</v>
      </c>
      <c r="AD140" s="12">
        <f>SUM(AD136:AD139)</f>
        <v>83</v>
      </c>
      <c r="AE140" s="65"/>
    </row>
    <row r="141" spans="1:31" ht="15" thickBot="1" x14ac:dyDescent="0.25">
      <c r="A141" s="94" t="s">
        <v>174</v>
      </c>
      <c r="B141" s="184" t="s">
        <v>167</v>
      </c>
      <c r="C141" s="59"/>
      <c r="D141" s="59"/>
      <c r="E141" s="105">
        <f>IFERROR(VLOOKUP($B141,[3]NUM17!$H$3:$O$144,2,FALSE),0)</f>
        <v>3</v>
      </c>
      <c r="F141" s="105">
        <f>IFERROR(VLOOKUP($B141,[3]NUM17!$H$3:$O$144,3,FALSE),0)</f>
        <v>1</v>
      </c>
      <c r="G141" s="105">
        <f>IFERROR(VLOOKUP($B141,[3]NUM17!$H$3:$O$144,4,FALSE),0)</f>
        <v>3</v>
      </c>
      <c r="H141" s="105">
        <f>IFERROR(VLOOKUP($B141,[3]NUM17!$H$3:$O$144,5,FALSE),0)</f>
        <v>0</v>
      </c>
      <c r="I141" s="105">
        <f>IFERROR(VLOOKUP($B141,[3]NUM17!$H$3:$O$144,6,FALSE),0)</f>
        <v>1</v>
      </c>
      <c r="J141" s="105">
        <f>IFERROR(VLOOKUP($B141,[3]NUM17!$H$3:$O$144,7,FALSE),0)</f>
        <v>1</v>
      </c>
      <c r="K141" s="87"/>
      <c r="L141" s="93"/>
      <c r="M141" s="93"/>
      <c r="N141" s="93"/>
      <c r="O141" s="93"/>
      <c r="Q141" s="6">
        <f t="shared" si="38"/>
        <v>9</v>
      </c>
      <c r="R141" s="105">
        <f>IFERROR(VLOOKUP($B141,[3]DEN17!$H$3:$O$150,2,FALSE),0)</f>
        <v>4</v>
      </c>
      <c r="S141" s="105">
        <f>IFERROR(VLOOKUP($B141,[3]DEN17!$H$3:$O$150,3,FALSE),0)</f>
        <v>2</v>
      </c>
      <c r="T141" s="105">
        <f>IFERROR(VLOOKUP($B141,[3]DEN17!$H$3:$O$150,4,FALSE),0)</f>
        <v>3</v>
      </c>
      <c r="U141" s="105">
        <f>IFERROR(VLOOKUP($B141,[3]DEN17!$H$3:$O$150,5,FALSE),0)</f>
        <v>1</v>
      </c>
      <c r="V141" s="105">
        <f>IFERROR(VLOOKUP($B141,[3]DEN17!$H$3:$O$150,6,FALSE),0)</f>
        <v>1</v>
      </c>
      <c r="W141" s="105">
        <f>IFERROR(VLOOKUP($B141,[3]DEN17!$H$3:$O$150,7,FALSE),0)</f>
        <v>1</v>
      </c>
      <c r="X141" s="87"/>
      <c r="Y141" s="93"/>
      <c r="Z141" s="93"/>
      <c r="AA141" s="93"/>
      <c r="AB141" s="93"/>
      <c r="AD141" s="6">
        <f t="shared" ref="AD141:AD147" si="52">SUM(R141:AC141)</f>
        <v>12</v>
      </c>
    </row>
    <row r="142" spans="1:31" ht="15" thickBot="1" x14ac:dyDescent="0.25">
      <c r="A142" s="94" t="s">
        <v>174</v>
      </c>
      <c r="B142" s="184" t="s">
        <v>168</v>
      </c>
      <c r="C142" s="59"/>
      <c r="D142" s="59"/>
      <c r="E142" s="105">
        <f>IFERROR(VLOOKUP($B142,[3]NUM17!$H$3:$O$144,2,FALSE),0)</f>
        <v>0</v>
      </c>
      <c r="F142" s="105">
        <f>IFERROR(VLOOKUP($B142,[3]NUM17!$H$3:$O$144,3,FALSE),0)</f>
        <v>0</v>
      </c>
      <c r="G142" s="105">
        <f>IFERROR(VLOOKUP($B142,[3]NUM17!$H$3:$O$144,4,FALSE),0)</f>
        <v>0</v>
      </c>
      <c r="H142" s="105">
        <f>IFERROR(VLOOKUP($B142,[3]NUM17!$H$3:$O$144,5,FALSE),0)</f>
        <v>0</v>
      </c>
      <c r="I142" s="105">
        <f>IFERROR(VLOOKUP($B142,[3]NUM17!$H$3:$O$144,6,FALSE),0)</f>
        <v>0</v>
      </c>
      <c r="J142" s="105">
        <f>IFERROR(VLOOKUP($B142,[3]NUM17!$H$3:$O$144,7,FALSE),0)</f>
        <v>0</v>
      </c>
      <c r="K142" s="87"/>
      <c r="L142" s="93"/>
      <c r="M142" s="93"/>
      <c r="N142" s="93"/>
      <c r="O142" s="93"/>
      <c r="Q142" s="6">
        <f t="shared" si="38"/>
        <v>0</v>
      </c>
      <c r="R142" s="105">
        <f>IFERROR(VLOOKUP($B142,[3]DEN17!$H$3:$O$150,2,FALSE),0)</f>
        <v>0</v>
      </c>
      <c r="S142" s="105">
        <f>IFERROR(VLOOKUP($B142,[3]DEN17!$H$3:$O$150,3,FALSE),0)</f>
        <v>0</v>
      </c>
      <c r="T142" s="105">
        <f>IFERROR(VLOOKUP($B142,[3]DEN17!$H$3:$O$150,4,FALSE),0)</f>
        <v>0</v>
      </c>
      <c r="U142" s="105">
        <f>IFERROR(VLOOKUP($B142,[3]DEN17!$H$3:$O$150,5,FALSE),0)</f>
        <v>0</v>
      </c>
      <c r="V142" s="105">
        <f>IFERROR(VLOOKUP($B142,[3]DEN17!$H$3:$O$150,6,FALSE),0)</f>
        <v>0</v>
      </c>
      <c r="W142" s="105">
        <f>IFERROR(VLOOKUP($B142,[3]DEN17!$H$3:$O$150,7,FALSE),0)</f>
        <v>0</v>
      </c>
      <c r="X142" s="87"/>
      <c r="Y142" s="93"/>
      <c r="Z142" s="93"/>
      <c r="AA142" s="93"/>
      <c r="AB142" s="93"/>
      <c r="AD142" s="6">
        <f t="shared" si="52"/>
        <v>0</v>
      </c>
    </row>
    <row r="143" spans="1:31" ht="15" thickBot="1" x14ac:dyDescent="0.25">
      <c r="A143" s="94" t="s">
        <v>174</v>
      </c>
      <c r="B143" s="184" t="s">
        <v>169</v>
      </c>
      <c r="C143" s="59"/>
      <c r="D143" s="59"/>
      <c r="E143" s="105">
        <f>IFERROR(VLOOKUP($B143,[3]NUM17!$H$3:$O$144,2,FALSE),0)</f>
        <v>0</v>
      </c>
      <c r="F143" s="105">
        <f>IFERROR(VLOOKUP($B143,[3]NUM17!$H$3:$O$144,3,FALSE),0)</f>
        <v>0</v>
      </c>
      <c r="G143" s="105">
        <f>IFERROR(VLOOKUP($B143,[3]NUM17!$H$3:$O$144,4,FALSE),0)</f>
        <v>0</v>
      </c>
      <c r="H143" s="105">
        <f>IFERROR(VLOOKUP($B143,[3]NUM17!$H$3:$O$144,5,FALSE),0)</f>
        <v>0</v>
      </c>
      <c r="I143" s="105">
        <f>IFERROR(VLOOKUP($B143,[3]NUM17!$H$3:$O$144,6,FALSE),0)</f>
        <v>0</v>
      </c>
      <c r="J143" s="105">
        <f>IFERROR(VLOOKUP($B143,[3]NUM17!$H$3:$O$144,7,FALSE),0)</f>
        <v>0</v>
      </c>
      <c r="K143" s="87"/>
      <c r="L143" s="93"/>
      <c r="M143" s="93"/>
      <c r="N143" s="93"/>
      <c r="O143" s="93"/>
      <c r="Q143" s="6">
        <f t="shared" si="38"/>
        <v>0</v>
      </c>
      <c r="R143" s="105">
        <f>IFERROR(VLOOKUP($B143,[3]DEN17!$H$3:$O$150,2,FALSE),0)</f>
        <v>0</v>
      </c>
      <c r="S143" s="105">
        <f>IFERROR(VLOOKUP($B143,[3]DEN17!$H$3:$O$150,3,FALSE),0)</f>
        <v>0</v>
      </c>
      <c r="T143" s="105">
        <f>IFERROR(VLOOKUP($B143,[3]DEN17!$H$3:$O$150,4,FALSE),0)</f>
        <v>0</v>
      </c>
      <c r="U143" s="105">
        <f>IFERROR(VLOOKUP($B143,[3]DEN17!$H$3:$O$150,5,FALSE),0)</f>
        <v>0</v>
      </c>
      <c r="V143" s="105">
        <f>IFERROR(VLOOKUP($B143,[3]DEN17!$H$3:$O$150,6,FALSE),0)</f>
        <v>0</v>
      </c>
      <c r="W143" s="105">
        <f>IFERROR(VLOOKUP($B143,[3]DEN17!$H$3:$O$150,7,FALSE),0)</f>
        <v>0</v>
      </c>
      <c r="X143" s="87"/>
      <c r="Y143" s="93"/>
      <c r="Z143" s="93"/>
      <c r="AA143" s="93"/>
      <c r="AB143" s="93"/>
      <c r="AD143" s="6">
        <f t="shared" si="52"/>
        <v>0</v>
      </c>
    </row>
    <row r="144" spans="1:31" ht="15" thickBot="1" x14ac:dyDescent="0.25">
      <c r="A144" s="94" t="s">
        <v>174</v>
      </c>
      <c r="B144" s="184" t="s">
        <v>170</v>
      </c>
      <c r="C144" s="59"/>
      <c r="D144" s="59"/>
      <c r="E144" s="105">
        <f>IFERROR(VLOOKUP($B144,[3]NUM17!$H$3:$O$144,2,FALSE),0)</f>
        <v>1</v>
      </c>
      <c r="F144" s="105">
        <f>IFERROR(VLOOKUP($B144,[3]NUM17!$H$3:$O$144,3,FALSE),0)</f>
        <v>0</v>
      </c>
      <c r="G144" s="105">
        <f>IFERROR(VLOOKUP($B144,[3]NUM17!$H$3:$O$144,4,FALSE),0)</f>
        <v>0</v>
      </c>
      <c r="H144" s="105">
        <f>IFERROR(VLOOKUP($B144,[3]NUM17!$H$3:$O$144,5,FALSE),0)</f>
        <v>0</v>
      </c>
      <c r="I144" s="105">
        <f>IFERROR(VLOOKUP($B144,[3]NUM17!$H$3:$O$144,6,FALSE),0)</f>
        <v>0</v>
      </c>
      <c r="J144" s="105">
        <f>IFERROR(VLOOKUP($B144,[3]NUM17!$H$3:$O$144,7,FALSE),0)</f>
        <v>1</v>
      </c>
      <c r="K144" s="87"/>
      <c r="L144" s="93"/>
      <c r="M144" s="93"/>
      <c r="N144" s="93"/>
      <c r="O144" s="93"/>
      <c r="Q144" s="6">
        <f t="shared" si="38"/>
        <v>2</v>
      </c>
      <c r="R144" s="105">
        <f>IFERROR(VLOOKUP($B144,[3]DEN17!$H$3:$O$150,2,FALSE),0)</f>
        <v>1</v>
      </c>
      <c r="S144" s="105">
        <f>IFERROR(VLOOKUP($B144,[3]DEN17!$H$3:$O$150,3,FALSE),0)</f>
        <v>0</v>
      </c>
      <c r="T144" s="105">
        <f>IFERROR(VLOOKUP($B144,[3]DEN17!$H$3:$O$150,4,FALSE),0)</f>
        <v>0</v>
      </c>
      <c r="U144" s="105">
        <f>IFERROR(VLOOKUP($B144,[3]DEN17!$H$3:$O$150,5,FALSE),0)</f>
        <v>0</v>
      </c>
      <c r="V144" s="105">
        <f>IFERROR(VLOOKUP($B144,[3]DEN17!$H$3:$O$150,6,FALSE),0)</f>
        <v>0</v>
      </c>
      <c r="W144" s="105">
        <f>IFERROR(VLOOKUP($B144,[3]DEN17!$H$3:$O$150,7,FALSE),0)</f>
        <v>1</v>
      </c>
      <c r="X144" s="87"/>
      <c r="Y144" s="93"/>
      <c r="Z144" s="93"/>
      <c r="AA144" s="93"/>
      <c r="AB144" s="93"/>
      <c r="AD144" s="6">
        <f t="shared" si="52"/>
        <v>2</v>
      </c>
    </row>
    <row r="145" spans="1:31" ht="15" thickBot="1" x14ac:dyDescent="0.25">
      <c r="A145" s="94" t="s">
        <v>174</v>
      </c>
      <c r="B145" s="184" t="s">
        <v>171</v>
      </c>
      <c r="C145" s="59"/>
      <c r="D145" s="59"/>
      <c r="E145" s="105">
        <f>IFERROR(VLOOKUP($B145,[3]NUM17!$H$3:$O$144,2,FALSE),0)</f>
        <v>0</v>
      </c>
      <c r="F145" s="105">
        <f>IFERROR(VLOOKUP($B145,[3]NUM17!$H$3:$O$144,3,FALSE),0)</f>
        <v>0</v>
      </c>
      <c r="G145" s="105">
        <f>IFERROR(VLOOKUP($B145,[3]NUM17!$H$3:$O$144,4,FALSE),0)</f>
        <v>2</v>
      </c>
      <c r="H145" s="105">
        <f>IFERROR(VLOOKUP($B145,[3]NUM17!$H$3:$O$144,5,FALSE),0)</f>
        <v>1</v>
      </c>
      <c r="I145" s="105">
        <f>IFERROR(VLOOKUP($B145,[3]NUM17!$H$3:$O$144,6,FALSE),0)</f>
        <v>0</v>
      </c>
      <c r="J145" s="105">
        <f>IFERROR(VLOOKUP($B145,[3]NUM17!$H$3:$O$144,7,FALSE),0)</f>
        <v>0</v>
      </c>
      <c r="K145" s="87"/>
      <c r="L145" s="93"/>
      <c r="M145" s="93"/>
      <c r="N145" s="93"/>
      <c r="O145" s="93"/>
      <c r="Q145" s="6">
        <f t="shared" si="38"/>
        <v>3</v>
      </c>
      <c r="R145" s="105">
        <f>IFERROR(VLOOKUP($B145,[3]DEN17!$H$3:$O$150,2,FALSE),0)</f>
        <v>0</v>
      </c>
      <c r="S145" s="105">
        <f>IFERROR(VLOOKUP($B145,[3]DEN17!$H$3:$O$150,3,FALSE),0)</f>
        <v>0</v>
      </c>
      <c r="T145" s="105">
        <f>IFERROR(VLOOKUP($B145,[3]DEN17!$H$3:$O$150,4,FALSE),0)</f>
        <v>2</v>
      </c>
      <c r="U145" s="105">
        <f>IFERROR(VLOOKUP($B145,[3]DEN17!$H$3:$O$150,5,FALSE),0)</f>
        <v>1</v>
      </c>
      <c r="V145" s="105">
        <f>IFERROR(VLOOKUP($B145,[3]DEN17!$H$3:$O$150,6,FALSE),0)</f>
        <v>0</v>
      </c>
      <c r="W145" s="105">
        <f>IFERROR(VLOOKUP($B145,[3]DEN17!$H$3:$O$150,7,FALSE),0)</f>
        <v>0</v>
      </c>
      <c r="X145" s="87"/>
      <c r="Y145" s="93"/>
      <c r="Z145" s="93"/>
      <c r="AA145" s="93"/>
      <c r="AB145" s="93"/>
      <c r="AD145" s="6">
        <f t="shared" si="52"/>
        <v>3</v>
      </c>
    </row>
    <row r="146" spans="1:31" ht="15" thickBot="1" x14ac:dyDescent="0.25">
      <c r="A146" s="94" t="s">
        <v>174</v>
      </c>
      <c r="B146" s="184" t="s">
        <v>172</v>
      </c>
      <c r="C146" s="59"/>
      <c r="D146" s="59"/>
      <c r="E146" s="105">
        <f>IFERROR(VLOOKUP($B146,[3]NUM17!$H$3:$O$144,2,FALSE),0)</f>
        <v>0</v>
      </c>
      <c r="F146" s="105">
        <f>IFERROR(VLOOKUP($B146,[3]NUM17!$H$3:$O$144,3,FALSE),0)</f>
        <v>0</v>
      </c>
      <c r="G146" s="105">
        <f>IFERROR(VLOOKUP($B146,[3]NUM17!$H$3:$O$144,4,FALSE),0)</f>
        <v>1</v>
      </c>
      <c r="H146" s="105">
        <f>IFERROR(VLOOKUP($B146,[3]NUM17!$H$3:$O$144,5,FALSE),0)</f>
        <v>0</v>
      </c>
      <c r="I146" s="105">
        <f>IFERROR(VLOOKUP($B146,[3]NUM17!$H$3:$O$144,6,FALSE),0)</f>
        <v>1</v>
      </c>
      <c r="J146" s="105">
        <f>IFERROR(VLOOKUP($B146,[3]NUM17!$H$3:$O$144,7,FALSE),0)</f>
        <v>1</v>
      </c>
      <c r="K146" s="87"/>
      <c r="L146" s="93"/>
      <c r="M146" s="93"/>
      <c r="N146" s="93"/>
      <c r="O146" s="93"/>
      <c r="Q146" s="6">
        <f t="shared" si="38"/>
        <v>3</v>
      </c>
      <c r="R146" s="105">
        <f>IFERROR(VLOOKUP($B146,[3]DEN17!$H$3:$O$150,2,FALSE),0)</f>
        <v>0</v>
      </c>
      <c r="S146" s="105">
        <f>IFERROR(VLOOKUP($B146,[3]DEN17!$H$3:$O$150,3,FALSE),0)</f>
        <v>0</v>
      </c>
      <c r="T146" s="105">
        <f>IFERROR(VLOOKUP($B146,[3]DEN17!$H$3:$O$150,4,FALSE),0)</f>
        <v>1</v>
      </c>
      <c r="U146" s="105">
        <f>IFERROR(VLOOKUP($B146,[3]DEN17!$H$3:$O$150,5,FALSE),0)</f>
        <v>0</v>
      </c>
      <c r="V146" s="105">
        <f>IFERROR(VLOOKUP($B146,[3]DEN17!$H$3:$O$150,6,FALSE),0)</f>
        <v>1</v>
      </c>
      <c r="W146" s="105">
        <f>IFERROR(VLOOKUP($B146,[3]DEN17!$H$3:$O$150,7,FALSE),0)</f>
        <v>1</v>
      </c>
      <c r="X146" s="87"/>
      <c r="Y146" s="93"/>
      <c r="Z146" s="93"/>
      <c r="AA146" s="93"/>
      <c r="AB146" s="93"/>
      <c r="AD146" s="6">
        <f t="shared" si="52"/>
        <v>3</v>
      </c>
    </row>
    <row r="147" spans="1:31" ht="15" thickBot="1" x14ac:dyDescent="0.25">
      <c r="A147" s="94" t="s">
        <v>174</v>
      </c>
      <c r="B147" s="184" t="s">
        <v>173</v>
      </c>
      <c r="C147" s="59"/>
      <c r="D147" s="59"/>
      <c r="E147" s="105">
        <f>IFERROR(VLOOKUP($B147,[3]NUM17!$H$3:$O$144,2,FALSE),0)</f>
        <v>0</v>
      </c>
      <c r="F147" s="105">
        <f>IFERROR(VLOOKUP($B147,[3]NUM17!$H$3:$O$144,3,FALSE),0)</f>
        <v>0</v>
      </c>
      <c r="G147" s="105">
        <f>IFERROR(VLOOKUP($B147,[3]NUM17!$H$3:$O$144,4,FALSE),0)</f>
        <v>0</v>
      </c>
      <c r="H147" s="105">
        <f>IFERROR(VLOOKUP($B147,[3]NUM17!$H$3:$O$144,5,FALSE),0)</f>
        <v>0</v>
      </c>
      <c r="I147" s="105">
        <f>IFERROR(VLOOKUP($B147,[3]NUM17!$H$3:$O$144,6,FALSE),0)</f>
        <v>0</v>
      </c>
      <c r="J147" s="105">
        <f>IFERROR(VLOOKUP($B147,[3]NUM17!$H$3:$O$144,7,FALSE),0)</f>
        <v>1</v>
      </c>
      <c r="K147" s="87"/>
      <c r="L147" s="93"/>
      <c r="M147" s="93"/>
      <c r="N147" s="96"/>
      <c r="O147" s="96"/>
      <c r="P147" s="65"/>
      <c r="Q147" s="6">
        <f>SUM(E147:P147)</f>
        <v>1</v>
      </c>
      <c r="R147" s="105">
        <f>IFERROR(VLOOKUP($B147,[3]DEN17!$H$3:$O$150,2,FALSE),0)</f>
        <v>0</v>
      </c>
      <c r="S147" s="105">
        <f>IFERROR(VLOOKUP($B147,[3]DEN17!$H$3:$O$150,3,FALSE),0)</f>
        <v>0</v>
      </c>
      <c r="T147" s="105">
        <f>IFERROR(VLOOKUP($B147,[3]DEN17!$H$3:$O$150,4,FALSE),0)</f>
        <v>0</v>
      </c>
      <c r="U147" s="105">
        <f>IFERROR(VLOOKUP($B147,[3]DEN17!$H$3:$O$150,5,FALSE),0)</f>
        <v>0</v>
      </c>
      <c r="V147" s="105">
        <f>IFERROR(VLOOKUP($B147,[3]DEN17!$H$3:$O$150,6,FALSE),0)</f>
        <v>0</v>
      </c>
      <c r="W147" s="105">
        <f>IFERROR(VLOOKUP($B147,[3]DEN17!$H$3:$O$150,7,FALSE),0)</f>
        <v>1</v>
      </c>
      <c r="X147" s="87"/>
      <c r="Y147" s="93"/>
      <c r="Z147" s="93"/>
      <c r="AA147" s="93"/>
      <c r="AB147" s="93"/>
      <c r="AD147" s="6">
        <f t="shared" si="52"/>
        <v>1</v>
      </c>
    </row>
    <row r="148" spans="1:31" s="61" customFormat="1" ht="15" thickBot="1" x14ac:dyDescent="0.25">
      <c r="A148" s="351" t="s">
        <v>185</v>
      </c>
      <c r="B148" s="352"/>
      <c r="C148" s="276">
        <f>+D148/Metas!U74</f>
        <v>0.96103896103896103</v>
      </c>
      <c r="D148" s="17">
        <f>+Q148/AD148</f>
        <v>0.8571428571428571</v>
      </c>
      <c r="E148" s="12">
        <f>SUM(E141:E147)</f>
        <v>4</v>
      </c>
      <c r="F148" s="12">
        <f t="shared" ref="F148:P148" si="53">SUM(F141:F147)</f>
        <v>1</v>
      </c>
      <c r="G148" s="12">
        <f t="shared" si="53"/>
        <v>6</v>
      </c>
      <c r="H148" s="12">
        <f t="shared" si="53"/>
        <v>1</v>
      </c>
      <c r="I148" s="12">
        <f t="shared" ref="I148:J148" si="54">SUM(I141:I147)</f>
        <v>2</v>
      </c>
      <c r="J148" s="12">
        <f t="shared" si="54"/>
        <v>4</v>
      </c>
      <c r="K148" s="12">
        <f t="shared" si="53"/>
        <v>0</v>
      </c>
      <c r="L148" s="12">
        <f t="shared" si="53"/>
        <v>0</v>
      </c>
      <c r="M148" s="12">
        <f t="shared" si="53"/>
        <v>0</v>
      </c>
      <c r="N148" s="12">
        <f t="shared" si="53"/>
        <v>0</v>
      </c>
      <c r="O148" s="12">
        <f t="shared" si="53"/>
        <v>0</v>
      </c>
      <c r="P148" s="12">
        <f t="shared" si="53"/>
        <v>0</v>
      </c>
      <c r="Q148" s="12">
        <f>SUM(Q141:Q147)</f>
        <v>18</v>
      </c>
      <c r="R148" s="12">
        <f>SUM(R141:R147)</f>
        <v>5</v>
      </c>
      <c r="S148" s="12">
        <f t="shared" ref="S148:AC148" si="55">SUM(S141:S147)</f>
        <v>2</v>
      </c>
      <c r="T148" s="12">
        <f t="shared" si="55"/>
        <v>6</v>
      </c>
      <c r="U148" s="12">
        <f t="shared" si="55"/>
        <v>2</v>
      </c>
      <c r="V148" s="12">
        <f t="shared" ref="V148:W148" si="56">SUM(V141:V147)</f>
        <v>2</v>
      </c>
      <c r="W148" s="12">
        <f t="shared" si="56"/>
        <v>4</v>
      </c>
      <c r="X148" s="12">
        <f t="shared" si="55"/>
        <v>0</v>
      </c>
      <c r="Y148" s="12">
        <f t="shared" si="55"/>
        <v>0</v>
      </c>
      <c r="Z148" s="12">
        <f t="shared" si="55"/>
        <v>0</v>
      </c>
      <c r="AA148" s="12">
        <f t="shared" si="55"/>
        <v>0</v>
      </c>
      <c r="AB148" s="12">
        <f t="shared" si="55"/>
        <v>0</v>
      </c>
      <c r="AC148" s="12">
        <f t="shared" si="55"/>
        <v>0</v>
      </c>
      <c r="AD148" s="12">
        <f>SUM(AD141:AD147)</f>
        <v>21</v>
      </c>
      <c r="AE148" s="65"/>
    </row>
    <row r="149" spans="1:31" x14ac:dyDescent="0.2">
      <c r="B149" s="112" t="s">
        <v>190</v>
      </c>
      <c r="C149" s="68"/>
      <c r="D149" s="130"/>
      <c r="E149" s="71">
        <f t="shared" ref="E149:AD149" si="57">+E25+E37+E48+E62+E73+E79+E90+E108+E121+E135+E140+E148</f>
        <v>609</v>
      </c>
      <c r="F149" s="71">
        <f t="shared" si="57"/>
        <v>425</v>
      </c>
      <c r="G149" s="65">
        <f t="shared" si="57"/>
        <v>640</v>
      </c>
      <c r="H149" s="65">
        <f t="shared" si="57"/>
        <v>436</v>
      </c>
      <c r="I149" s="65">
        <f t="shared" ref="I149:J149" si="58">+I25+I37+I48+I62+I73+I79+I90+I108+I121+I135+I140+I148</f>
        <v>526</v>
      </c>
      <c r="J149" s="65">
        <f t="shared" si="58"/>
        <v>496</v>
      </c>
      <c r="K149" s="65">
        <f t="shared" si="57"/>
        <v>0</v>
      </c>
      <c r="L149" s="65">
        <f t="shared" si="57"/>
        <v>0</v>
      </c>
      <c r="M149" s="65">
        <f t="shared" si="57"/>
        <v>0</v>
      </c>
      <c r="N149" s="65">
        <f t="shared" si="57"/>
        <v>0</v>
      </c>
      <c r="O149" s="65">
        <f t="shared" si="57"/>
        <v>0</v>
      </c>
      <c r="P149" s="65">
        <f t="shared" si="57"/>
        <v>0</v>
      </c>
      <c r="Q149" s="65">
        <f t="shared" si="57"/>
        <v>3132</v>
      </c>
      <c r="R149" s="71">
        <f t="shared" si="57"/>
        <v>704</v>
      </c>
      <c r="S149" s="71">
        <f t="shared" si="57"/>
        <v>513</v>
      </c>
      <c r="T149" s="65">
        <f t="shared" si="57"/>
        <v>720</v>
      </c>
      <c r="U149" s="65">
        <f t="shared" si="57"/>
        <v>484</v>
      </c>
      <c r="V149" s="65">
        <f t="shared" ref="V149:W149" si="59">+V25+V37+V48+V62+V73+V79+V90+V108+V121+V135+V140+V148</f>
        <v>585</v>
      </c>
      <c r="W149" s="65">
        <f t="shared" si="59"/>
        <v>548</v>
      </c>
      <c r="X149" s="65">
        <f t="shared" si="57"/>
        <v>0</v>
      </c>
      <c r="Y149" s="65">
        <f t="shared" si="57"/>
        <v>0</v>
      </c>
      <c r="Z149" s="65">
        <f t="shared" si="57"/>
        <v>0</v>
      </c>
      <c r="AA149" s="65">
        <f t="shared" si="57"/>
        <v>0</v>
      </c>
      <c r="AB149" s="65">
        <f t="shared" si="57"/>
        <v>0</v>
      </c>
      <c r="AC149" s="65">
        <f t="shared" si="57"/>
        <v>0</v>
      </c>
      <c r="AD149" s="65">
        <f t="shared" si="57"/>
        <v>3554</v>
      </c>
      <c r="AE149" s="65"/>
    </row>
    <row r="150" spans="1:31" x14ac:dyDescent="0.2">
      <c r="C150" s="69"/>
      <c r="D150" s="84"/>
      <c r="AD150" s="65"/>
    </row>
  </sheetData>
  <mergeCells count="21">
    <mergeCell ref="A148:B148"/>
    <mergeCell ref="A121:B121"/>
    <mergeCell ref="A135:B135"/>
    <mergeCell ref="A140:B140"/>
    <mergeCell ref="A79:B79"/>
    <mergeCell ref="A90:B90"/>
    <mergeCell ref="A108:B108"/>
    <mergeCell ref="A48:B48"/>
    <mergeCell ref="A62:B62"/>
    <mergeCell ref="A73:B73"/>
    <mergeCell ref="A25:B25"/>
    <mergeCell ref="A37:B37"/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E12" sqref="E12:F12"/>
    </sheetView>
  </sheetViews>
  <sheetFormatPr baseColWidth="10" defaultRowHeight="15" x14ac:dyDescent="0.25"/>
  <cols>
    <col min="1" max="1" width="31.5703125" style="284" bestFit="1" customWidth="1"/>
    <col min="2" max="2" width="39" style="284" customWidth="1"/>
    <col min="3" max="3" width="14.42578125" style="61" customWidth="1"/>
    <col min="4" max="4" width="10.85546875" style="284" bestFit="1" customWidth="1"/>
    <col min="5" max="6" width="22.28515625" style="290" customWidth="1"/>
    <col min="7" max="7" width="25.28515625" style="284" customWidth="1"/>
    <col min="8" max="8" width="20" style="284" customWidth="1"/>
    <col min="9" max="256" width="11.42578125" style="284"/>
    <col min="257" max="257" width="31.5703125" style="284" bestFit="1" customWidth="1"/>
    <col min="258" max="258" width="39" style="284" customWidth="1"/>
    <col min="259" max="259" width="14.42578125" style="284" customWidth="1"/>
    <col min="260" max="260" width="10.85546875" style="284" bestFit="1" customWidth="1"/>
    <col min="261" max="261" width="22.28515625" style="284" customWidth="1"/>
    <col min="262" max="262" width="25.28515625" style="284" customWidth="1"/>
    <col min="263" max="263" width="20" style="284" customWidth="1"/>
    <col min="264" max="264" width="26.7109375" style="284" customWidth="1"/>
    <col min="265" max="512" width="11.42578125" style="284"/>
    <col min="513" max="513" width="31.5703125" style="284" bestFit="1" customWidth="1"/>
    <col min="514" max="514" width="39" style="284" customWidth="1"/>
    <col min="515" max="515" width="14.42578125" style="284" customWidth="1"/>
    <col min="516" max="516" width="10.85546875" style="284" bestFit="1" customWidth="1"/>
    <col min="517" max="517" width="22.28515625" style="284" customWidth="1"/>
    <col min="518" max="518" width="25.28515625" style="284" customWidth="1"/>
    <col min="519" max="519" width="20" style="284" customWidth="1"/>
    <col min="520" max="520" width="26.7109375" style="284" customWidth="1"/>
    <col min="521" max="768" width="11.42578125" style="284"/>
    <col min="769" max="769" width="31.5703125" style="284" bestFit="1" customWidth="1"/>
    <col min="770" max="770" width="39" style="284" customWidth="1"/>
    <col min="771" max="771" width="14.42578125" style="284" customWidth="1"/>
    <col min="772" max="772" width="10.85546875" style="284" bestFit="1" customWidth="1"/>
    <col min="773" max="773" width="22.28515625" style="284" customWidth="1"/>
    <col min="774" max="774" width="25.28515625" style="284" customWidth="1"/>
    <col min="775" max="775" width="20" style="284" customWidth="1"/>
    <col min="776" max="776" width="26.7109375" style="284" customWidth="1"/>
    <col min="777" max="1024" width="11.42578125" style="284"/>
    <col min="1025" max="1025" width="31.5703125" style="284" bestFit="1" customWidth="1"/>
    <col min="1026" max="1026" width="39" style="284" customWidth="1"/>
    <col min="1027" max="1027" width="14.42578125" style="284" customWidth="1"/>
    <col min="1028" max="1028" width="10.85546875" style="284" bestFit="1" customWidth="1"/>
    <col min="1029" max="1029" width="22.28515625" style="284" customWidth="1"/>
    <col min="1030" max="1030" width="25.28515625" style="284" customWidth="1"/>
    <col min="1031" max="1031" width="20" style="284" customWidth="1"/>
    <col min="1032" max="1032" width="26.7109375" style="284" customWidth="1"/>
    <col min="1033" max="1280" width="11.42578125" style="284"/>
    <col min="1281" max="1281" width="31.5703125" style="284" bestFit="1" customWidth="1"/>
    <col min="1282" max="1282" width="39" style="284" customWidth="1"/>
    <col min="1283" max="1283" width="14.42578125" style="284" customWidth="1"/>
    <col min="1284" max="1284" width="10.85546875" style="284" bestFit="1" customWidth="1"/>
    <col min="1285" max="1285" width="22.28515625" style="284" customWidth="1"/>
    <col min="1286" max="1286" width="25.28515625" style="284" customWidth="1"/>
    <col min="1287" max="1287" width="20" style="284" customWidth="1"/>
    <col min="1288" max="1288" width="26.7109375" style="284" customWidth="1"/>
    <col min="1289" max="1536" width="11.42578125" style="284"/>
    <col min="1537" max="1537" width="31.5703125" style="284" bestFit="1" customWidth="1"/>
    <col min="1538" max="1538" width="39" style="284" customWidth="1"/>
    <col min="1539" max="1539" width="14.42578125" style="284" customWidth="1"/>
    <col min="1540" max="1540" width="10.85546875" style="284" bestFit="1" customWidth="1"/>
    <col min="1541" max="1541" width="22.28515625" style="284" customWidth="1"/>
    <col min="1542" max="1542" width="25.28515625" style="284" customWidth="1"/>
    <col min="1543" max="1543" width="20" style="284" customWidth="1"/>
    <col min="1544" max="1544" width="26.7109375" style="284" customWidth="1"/>
    <col min="1545" max="1792" width="11.42578125" style="284"/>
    <col min="1793" max="1793" width="31.5703125" style="284" bestFit="1" customWidth="1"/>
    <col min="1794" max="1794" width="39" style="284" customWidth="1"/>
    <col min="1795" max="1795" width="14.42578125" style="284" customWidth="1"/>
    <col min="1796" max="1796" width="10.85546875" style="284" bestFit="1" customWidth="1"/>
    <col min="1797" max="1797" width="22.28515625" style="284" customWidth="1"/>
    <col min="1798" max="1798" width="25.28515625" style="284" customWidth="1"/>
    <col min="1799" max="1799" width="20" style="284" customWidth="1"/>
    <col min="1800" max="1800" width="26.7109375" style="284" customWidth="1"/>
    <col min="1801" max="2048" width="11.42578125" style="284"/>
    <col min="2049" max="2049" width="31.5703125" style="284" bestFit="1" customWidth="1"/>
    <col min="2050" max="2050" width="39" style="284" customWidth="1"/>
    <col min="2051" max="2051" width="14.42578125" style="284" customWidth="1"/>
    <col min="2052" max="2052" width="10.85546875" style="284" bestFit="1" customWidth="1"/>
    <col min="2053" max="2053" width="22.28515625" style="284" customWidth="1"/>
    <col min="2054" max="2054" width="25.28515625" style="284" customWidth="1"/>
    <col min="2055" max="2055" width="20" style="284" customWidth="1"/>
    <col min="2056" max="2056" width="26.7109375" style="284" customWidth="1"/>
    <col min="2057" max="2304" width="11.42578125" style="284"/>
    <col min="2305" max="2305" width="31.5703125" style="284" bestFit="1" customWidth="1"/>
    <col min="2306" max="2306" width="39" style="284" customWidth="1"/>
    <col min="2307" max="2307" width="14.42578125" style="284" customWidth="1"/>
    <col min="2308" max="2308" width="10.85546875" style="284" bestFit="1" customWidth="1"/>
    <col min="2309" max="2309" width="22.28515625" style="284" customWidth="1"/>
    <col min="2310" max="2310" width="25.28515625" style="284" customWidth="1"/>
    <col min="2311" max="2311" width="20" style="284" customWidth="1"/>
    <col min="2312" max="2312" width="26.7109375" style="284" customWidth="1"/>
    <col min="2313" max="2560" width="11.42578125" style="284"/>
    <col min="2561" max="2561" width="31.5703125" style="284" bestFit="1" customWidth="1"/>
    <col min="2562" max="2562" width="39" style="284" customWidth="1"/>
    <col min="2563" max="2563" width="14.42578125" style="284" customWidth="1"/>
    <col min="2564" max="2564" width="10.85546875" style="284" bestFit="1" customWidth="1"/>
    <col min="2565" max="2565" width="22.28515625" style="284" customWidth="1"/>
    <col min="2566" max="2566" width="25.28515625" style="284" customWidth="1"/>
    <col min="2567" max="2567" width="20" style="284" customWidth="1"/>
    <col min="2568" max="2568" width="26.7109375" style="284" customWidth="1"/>
    <col min="2569" max="2816" width="11.42578125" style="284"/>
    <col min="2817" max="2817" width="31.5703125" style="284" bestFit="1" customWidth="1"/>
    <col min="2818" max="2818" width="39" style="284" customWidth="1"/>
    <col min="2819" max="2819" width="14.42578125" style="284" customWidth="1"/>
    <col min="2820" max="2820" width="10.85546875" style="284" bestFit="1" customWidth="1"/>
    <col min="2821" max="2821" width="22.28515625" style="284" customWidth="1"/>
    <col min="2822" max="2822" width="25.28515625" style="284" customWidth="1"/>
    <col min="2823" max="2823" width="20" style="284" customWidth="1"/>
    <col min="2824" max="2824" width="26.7109375" style="284" customWidth="1"/>
    <col min="2825" max="3072" width="11.42578125" style="284"/>
    <col min="3073" max="3073" width="31.5703125" style="284" bestFit="1" customWidth="1"/>
    <col min="3074" max="3074" width="39" style="284" customWidth="1"/>
    <col min="3075" max="3075" width="14.42578125" style="284" customWidth="1"/>
    <col min="3076" max="3076" width="10.85546875" style="284" bestFit="1" customWidth="1"/>
    <col min="3077" max="3077" width="22.28515625" style="284" customWidth="1"/>
    <col min="3078" max="3078" width="25.28515625" style="284" customWidth="1"/>
    <col min="3079" max="3079" width="20" style="284" customWidth="1"/>
    <col min="3080" max="3080" width="26.7109375" style="284" customWidth="1"/>
    <col min="3081" max="3328" width="11.42578125" style="284"/>
    <col min="3329" max="3329" width="31.5703125" style="284" bestFit="1" customWidth="1"/>
    <col min="3330" max="3330" width="39" style="284" customWidth="1"/>
    <col min="3331" max="3331" width="14.42578125" style="284" customWidth="1"/>
    <col min="3332" max="3332" width="10.85546875" style="284" bestFit="1" customWidth="1"/>
    <col min="3333" max="3333" width="22.28515625" style="284" customWidth="1"/>
    <col min="3334" max="3334" width="25.28515625" style="284" customWidth="1"/>
    <col min="3335" max="3335" width="20" style="284" customWidth="1"/>
    <col min="3336" max="3336" width="26.7109375" style="284" customWidth="1"/>
    <col min="3337" max="3584" width="11.42578125" style="284"/>
    <col min="3585" max="3585" width="31.5703125" style="284" bestFit="1" customWidth="1"/>
    <col min="3586" max="3586" width="39" style="284" customWidth="1"/>
    <col min="3587" max="3587" width="14.42578125" style="284" customWidth="1"/>
    <col min="3588" max="3588" width="10.85546875" style="284" bestFit="1" customWidth="1"/>
    <col min="3589" max="3589" width="22.28515625" style="284" customWidth="1"/>
    <col min="3590" max="3590" width="25.28515625" style="284" customWidth="1"/>
    <col min="3591" max="3591" width="20" style="284" customWidth="1"/>
    <col min="3592" max="3592" width="26.7109375" style="284" customWidth="1"/>
    <col min="3593" max="3840" width="11.42578125" style="284"/>
    <col min="3841" max="3841" width="31.5703125" style="284" bestFit="1" customWidth="1"/>
    <col min="3842" max="3842" width="39" style="284" customWidth="1"/>
    <col min="3843" max="3843" width="14.42578125" style="284" customWidth="1"/>
    <col min="3844" max="3844" width="10.85546875" style="284" bestFit="1" customWidth="1"/>
    <col min="3845" max="3845" width="22.28515625" style="284" customWidth="1"/>
    <col min="3846" max="3846" width="25.28515625" style="284" customWidth="1"/>
    <col min="3847" max="3847" width="20" style="284" customWidth="1"/>
    <col min="3848" max="3848" width="26.7109375" style="284" customWidth="1"/>
    <col min="3849" max="4096" width="11.42578125" style="284"/>
    <col min="4097" max="4097" width="31.5703125" style="284" bestFit="1" customWidth="1"/>
    <col min="4098" max="4098" width="39" style="284" customWidth="1"/>
    <col min="4099" max="4099" width="14.42578125" style="284" customWidth="1"/>
    <col min="4100" max="4100" width="10.85546875" style="284" bestFit="1" customWidth="1"/>
    <col min="4101" max="4101" width="22.28515625" style="284" customWidth="1"/>
    <col min="4102" max="4102" width="25.28515625" style="284" customWidth="1"/>
    <col min="4103" max="4103" width="20" style="284" customWidth="1"/>
    <col min="4104" max="4104" width="26.7109375" style="284" customWidth="1"/>
    <col min="4105" max="4352" width="11.42578125" style="284"/>
    <col min="4353" max="4353" width="31.5703125" style="284" bestFit="1" customWidth="1"/>
    <col min="4354" max="4354" width="39" style="284" customWidth="1"/>
    <col min="4355" max="4355" width="14.42578125" style="284" customWidth="1"/>
    <col min="4356" max="4356" width="10.85546875" style="284" bestFit="1" customWidth="1"/>
    <col min="4357" max="4357" width="22.28515625" style="284" customWidth="1"/>
    <col min="4358" max="4358" width="25.28515625" style="284" customWidth="1"/>
    <col min="4359" max="4359" width="20" style="284" customWidth="1"/>
    <col min="4360" max="4360" width="26.7109375" style="284" customWidth="1"/>
    <col min="4361" max="4608" width="11.42578125" style="284"/>
    <col min="4609" max="4609" width="31.5703125" style="284" bestFit="1" customWidth="1"/>
    <col min="4610" max="4610" width="39" style="284" customWidth="1"/>
    <col min="4611" max="4611" width="14.42578125" style="284" customWidth="1"/>
    <col min="4612" max="4612" width="10.85546875" style="284" bestFit="1" customWidth="1"/>
    <col min="4613" max="4613" width="22.28515625" style="284" customWidth="1"/>
    <col min="4614" max="4614" width="25.28515625" style="284" customWidth="1"/>
    <col min="4615" max="4615" width="20" style="284" customWidth="1"/>
    <col min="4616" max="4616" width="26.7109375" style="284" customWidth="1"/>
    <col min="4617" max="4864" width="11.42578125" style="284"/>
    <col min="4865" max="4865" width="31.5703125" style="284" bestFit="1" customWidth="1"/>
    <col min="4866" max="4866" width="39" style="284" customWidth="1"/>
    <col min="4867" max="4867" width="14.42578125" style="284" customWidth="1"/>
    <col min="4868" max="4868" width="10.85546875" style="284" bestFit="1" customWidth="1"/>
    <col min="4869" max="4869" width="22.28515625" style="284" customWidth="1"/>
    <col min="4870" max="4870" width="25.28515625" style="284" customWidth="1"/>
    <col min="4871" max="4871" width="20" style="284" customWidth="1"/>
    <col min="4872" max="4872" width="26.7109375" style="284" customWidth="1"/>
    <col min="4873" max="5120" width="11.42578125" style="284"/>
    <col min="5121" max="5121" width="31.5703125" style="284" bestFit="1" customWidth="1"/>
    <col min="5122" max="5122" width="39" style="284" customWidth="1"/>
    <col min="5123" max="5123" width="14.42578125" style="284" customWidth="1"/>
    <col min="5124" max="5124" width="10.85546875" style="284" bestFit="1" customWidth="1"/>
    <col min="5125" max="5125" width="22.28515625" style="284" customWidth="1"/>
    <col min="5126" max="5126" width="25.28515625" style="284" customWidth="1"/>
    <col min="5127" max="5127" width="20" style="284" customWidth="1"/>
    <col min="5128" max="5128" width="26.7109375" style="284" customWidth="1"/>
    <col min="5129" max="5376" width="11.42578125" style="284"/>
    <col min="5377" max="5377" width="31.5703125" style="284" bestFit="1" customWidth="1"/>
    <col min="5378" max="5378" width="39" style="284" customWidth="1"/>
    <col min="5379" max="5379" width="14.42578125" style="284" customWidth="1"/>
    <col min="5380" max="5380" width="10.85546875" style="284" bestFit="1" customWidth="1"/>
    <col min="5381" max="5381" width="22.28515625" style="284" customWidth="1"/>
    <col min="5382" max="5382" width="25.28515625" style="284" customWidth="1"/>
    <col min="5383" max="5383" width="20" style="284" customWidth="1"/>
    <col min="5384" max="5384" width="26.7109375" style="284" customWidth="1"/>
    <col min="5385" max="5632" width="11.42578125" style="284"/>
    <col min="5633" max="5633" width="31.5703125" style="284" bestFit="1" customWidth="1"/>
    <col min="5634" max="5634" width="39" style="284" customWidth="1"/>
    <col min="5635" max="5635" width="14.42578125" style="284" customWidth="1"/>
    <col min="5636" max="5636" width="10.85546875" style="284" bestFit="1" customWidth="1"/>
    <col min="5637" max="5637" width="22.28515625" style="284" customWidth="1"/>
    <col min="5638" max="5638" width="25.28515625" style="284" customWidth="1"/>
    <col min="5639" max="5639" width="20" style="284" customWidth="1"/>
    <col min="5640" max="5640" width="26.7109375" style="284" customWidth="1"/>
    <col min="5641" max="5888" width="11.42578125" style="284"/>
    <col min="5889" max="5889" width="31.5703125" style="284" bestFit="1" customWidth="1"/>
    <col min="5890" max="5890" width="39" style="284" customWidth="1"/>
    <col min="5891" max="5891" width="14.42578125" style="284" customWidth="1"/>
    <col min="5892" max="5892" width="10.85546875" style="284" bestFit="1" customWidth="1"/>
    <col min="5893" max="5893" width="22.28515625" style="284" customWidth="1"/>
    <col min="5894" max="5894" width="25.28515625" style="284" customWidth="1"/>
    <col min="5895" max="5895" width="20" style="284" customWidth="1"/>
    <col min="5896" max="5896" width="26.7109375" style="284" customWidth="1"/>
    <col min="5897" max="6144" width="11.42578125" style="284"/>
    <col min="6145" max="6145" width="31.5703125" style="284" bestFit="1" customWidth="1"/>
    <col min="6146" max="6146" width="39" style="284" customWidth="1"/>
    <col min="6147" max="6147" width="14.42578125" style="284" customWidth="1"/>
    <col min="6148" max="6148" width="10.85546875" style="284" bestFit="1" customWidth="1"/>
    <col min="6149" max="6149" width="22.28515625" style="284" customWidth="1"/>
    <col min="6150" max="6150" width="25.28515625" style="284" customWidth="1"/>
    <col min="6151" max="6151" width="20" style="284" customWidth="1"/>
    <col min="6152" max="6152" width="26.7109375" style="284" customWidth="1"/>
    <col min="6153" max="6400" width="11.42578125" style="284"/>
    <col min="6401" max="6401" width="31.5703125" style="284" bestFit="1" customWidth="1"/>
    <col min="6402" max="6402" width="39" style="284" customWidth="1"/>
    <col min="6403" max="6403" width="14.42578125" style="284" customWidth="1"/>
    <col min="6404" max="6404" width="10.85546875" style="284" bestFit="1" customWidth="1"/>
    <col min="6405" max="6405" width="22.28515625" style="284" customWidth="1"/>
    <col min="6406" max="6406" width="25.28515625" style="284" customWidth="1"/>
    <col min="6407" max="6407" width="20" style="284" customWidth="1"/>
    <col min="6408" max="6408" width="26.7109375" style="284" customWidth="1"/>
    <col min="6409" max="6656" width="11.42578125" style="284"/>
    <col min="6657" max="6657" width="31.5703125" style="284" bestFit="1" customWidth="1"/>
    <col min="6658" max="6658" width="39" style="284" customWidth="1"/>
    <col min="6659" max="6659" width="14.42578125" style="284" customWidth="1"/>
    <col min="6660" max="6660" width="10.85546875" style="284" bestFit="1" customWidth="1"/>
    <col min="6661" max="6661" width="22.28515625" style="284" customWidth="1"/>
    <col min="6662" max="6662" width="25.28515625" style="284" customWidth="1"/>
    <col min="6663" max="6663" width="20" style="284" customWidth="1"/>
    <col min="6664" max="6664" width="26.7109375" style="284" customWidth="1"/>
    <col min="6665" max="6912" width="11.42578125" style="284"/>
    <col min="6913" max="6913" width="31.5703125" style="284" bestFit="1" customWidth="1"/>
    <col min="6914" max="6914" width="39" style="284" customWidth="1"/>
    <col min="6915" max="6915" width="14.42578125" style="284" customWidth="1"/>
    <col min="6916" max="6916" width="10.85546875" style="284" bestFit="1" customWidth="1"/>
    <col min="6917" max="6917" width="22.28515625" style="284" customWidth="1"/>
    <col min="6918" max="6918" width="25.28515625" style="284" customWidth="1"/>
    <col min="6919" max="6919" width="20" style="284" customWidth="1"/>
    <col min="6920" max="6920" width="26.7109375" style="284" customWidth="1"/>
    <col min="6921" max="7168" width="11.42578125" style="284"/>
    <col min="7169" max="7169" width="31.5703125" style="284" bestFit="1" customWidth="1"/>
    <col min="7170" max="7170" width="39" style="284" customWidth="1"/>
    <col min="7171" max="7171" width="14.42578125" style="284" customWidth="1"/>
    <col min="7172" max="7172" width="10.85546875" style="284" bestFit="1" customWidth="1"/>
    <col min="7173" max="7173" width="22.28515625" style="284" customWidth="1"/>
    <col min="7174" max="7174" width="25.28515625" style="284" customWidth="1"/>
    <col min="7175" max="7175" width="20" style="284" customWidth="1"/>
    <col min="7176" max="7176" width="26.7109375" style="284" customWidth="1"/>
    <col min="7177" max="7424" width="11.42578125" style="284"/>
    <col min="7425" max="7425" width="31.5703125" style="284" bestFit="1" customWidth="1"/>
    <col min="7426" max="7426" width="39" style="284" customWidth="1"/>
    <col min="7427" max="7427" width="14.42578125" style="284" customWidth="1"/>
    <col min="7428" max="7428" width="10.85546875" style="284" bestFit="1" customWidth="1"/>
    <col min="7429" max="7429" width="22.28515625" style="284" customWidth="1"/>
    <col min="7430" max="7430" width="25.28515625" style="284" customWidth="1"/>
    <col min="7431" max="7431" width="20" style="284" customWidth="1"/>
    <col min="7432" max="7432" width="26.7109375" style="284" customWidth="1"/>
    <col min="7433" max="7680" width="11.42578125" style="284"/>
    <col min="7681" max="7681" width="31.5703125" style="284" bestFit="1" customWidth="1"/>
    <col min="7682" max="7682" width="39" style="284" customWidth="1"/>
    <col min="7683" max="7683" width="14.42578125" style="284" customWidth="1"/>
    <col min="7684" max="7684" width="10.85546875" style="284" bestFit="1" customWidth="1"/>
    <col min="7685" max="7685" width="22.28515625" style="284" customWidth="1"/>
    <col min="7686" max="7686" width="25.28515625" style="284" customWidth="1"/>
    <col min="7687" max="7687" width="20" style="284" customWidth="1"/>
    <col min="7688" max="7688" width="26.7109375" style="284" customWidth="1"/>
    <col min="7689" max="7936" width="11.42578125" style="284"/>
    <col min="7937" max="7937" width="31.5703125" style="284" bestFit="1" customWidth="1"/>
    <col min="7938" max="7938" width="39" style="284" customWidth="1"/>
    <col min="7939" max="7939" width="14.42578125" style="284" customWidth="1"/>
    <col min="7940" max="7940" width="10.85546875" style="284" bestFit="1" customWidth="1"/>
    <col min="7941" max="7941" width="22.28515625" style="284" customWidth="1"/>
    <col min="7942" max="7942" width="25.28515625" style="284" customWidth="1"/>
    <col min="7943" max="7943" width="20" style="284" customWidth="1"/>
    <col min="7944" max="7944" width="26.7109375" style="284" customWidth="1"/>
    <col min="7945" max="8192" width="11.42578125" style="284"/>
    <col min="8193" max="8193" width="31.5703125" style="284" bestFit="1" customWidth="1"/>
    <col min="8194" max="8194" width="39" style="284" customWidth="1"/>
    <col min="8195" max="8195" width="14.42578125" style="284" customWidth="1"/>
    <col min="8196" max="8196" width="10.85546875" style="284" bestFit="1" customWidth="1"/>
    <col min="8197" max="8197" width="22.28515625" style="284" customWidth="1"/>
    <col min="8198" max="8198" width="25.28515625" style="284" customWidth="1"/>
    <col min="8199" max="8199" width="20" style="284" customWidth="1"/>
    <col min="8200" max="8200" width="26.7109375" style="284" customWidth="1"/>
    <col min="8201" max="8448" width="11.42578125" style="284"/>
    <col min="8449" max="8449" width="31.5703125" style="284" bestFit="1" customWidth="1"/>
    <col min="8450" max="8450" width="39" style="284" customWidth="1"/>
    <col min="8451" max="8451" width="14.42578125" style="284" customWidth="1"/>
    <col min="8452" max="8452" width="10.85546875" style="284" bestFit="1" customWidth="1"/>
    <col min="8453" max="8453" width="22.28515625" style="284" customWidth="1"/>
    <col min="8454" max="8454" width="25.28515625" style="284" customWidth="1"/>
    <col min="8455" max="8455" width="20" style="284" customWidth="1"/>
    <col min="8456" max="8456" width="26.7109375" style="284" customWidth="1"/>
    <col min="8457" max="8704" width="11.42578125" style="284"/>
    <col min="8705" max="8705" width="31.5703125" style="284" bestFit="1" customWidth="1"/>
    <col min="8706" max="8706" width="39" style="284" customWidth="1"/>
    <col min="8707" max="8707" width="14.42578125" style="284" customWidth="1"/>
    <col min="8708" max="8708" width="10.85546875" style="284" bestFit="1" customWidth="1"/>
    <col min="8709" max="8709" width="22.28515625" style="284" customWidth="1"/>
    <col min="8710" max="8710" width="25.28515625" style="284" customWidth="1"/>
    <col min="8711" max="8711" width="20" style="284" customWidth="1"/>
    <col min="8712" max="8712" width="26.7109375" style="284" customWidth="1"/>
    <col min="8713" max="8960" width="11.42578125" style="284"/>
    <col min="8961" max="8961" width="31.5703125" style="284" bestFit="1" customWidth="1"/>
    <col min="8962" max="8962" width="39" style="284" customWidth="1"/>
    <col min="8963" max="8963" width="14.42578125" style="284" customWidth="1"/>
    <col min="8964" max="8964" width="10.85546875" style="284" bestFit="1" customWidth="1"/>
    <col min="8965" max="8965" width="22.28515625" style="284" customWidth="1"/>
    <col min="8966" max="8966" width="25.28515625" style="284" customWidth="1"/>
    <col min="8967" max="8967" width="20" style="284" customWidth="1"/>
    <col min="8968" max="8968" width="26.7109375" style="284" customWidth="1"/>
    <col min="8969" max="9216" width="11.42578125" style="284"/>
    <col min="9217" max="9217" width="31.5703125" style="284" bestFit="1" customWidth="1"/>
    <col min="9218" max="9218" width="39" style="284" customWidth="1"/>
    <col min="9219" max="9219" width="14.42578125" style="284" customWidth="1"/>
    <col min="9220" max="9220" width="10.85546875" style="284" bestFit="1" customWidth="1"/>
    <col min="9221" max="9221" width="22.28515625" style="284" customWidth="1"/>
    <col min="9222" max="9222" width="25.28515625" style="284" customWidth="1"/>
    <col min="9223" max="9223" width="20" style="284" customWidth="1"/>
    <col min="9224" max="9224" width="26.7109375" style="284" customWidth="1"/>
    <col min="9225" max="9472" width="11.42578125" style="284"/>
    <col min="9473" max="9473" width="31.5703125" style="284" bestFit="1" customWidth="1"/>
    <col min="9474" max="9474" width="39" style="284" customWidth="1"/>
    <col min="9475" max="9475" width="14.42578125" style="284" customWidth="1"/>
    <col min="9476" max="9476" width="10.85546875" style="284" bestFit="1" customWidth="1"/>
    <col min="9477" max="9477" width="22.28515625" style="284" customWidth="1"/>
    <col min="9478" max="9478" width="25.28515625" style="284" customWidth="1"/>
    <col min="9479" max="9479" width="20" style="284" customWidth="1"/>
    <col min="9480" max="9480" width="26.7109375" style="284" customWidth="1"/>
    <col min="9481" max="9728" width="11.42578125" style="284"/>
    <col min="9729" max="9729" width="31.5703125" style="284" bestFit="1" customWidth="1"/>
    <col min="9730" max="9730" width="39" style="284" customWidth="1"/>
    <col min="9731" max="9731" width="14.42578125" style="284" customWidth="1"/>
    <col min="9732" max="9732" width="10.85546875" style="284" bestFit="1" customWidth="1"/>
    <col min="9733" max="9733" width="22.28515625" style="284" customWidth="1"/>
    <col min="9734" max="9734" width="25.28515625" style="284" customWidth="1"/>
    <col min="9735" max="9735" width="20" style="284" customWidth="1"/>
    <col min="9736" max="9736" width="26.7109375" style="284" customWidth="1"/>
    <col min="9737" max="9984" width="11.42578125" style="284"/>
    <col min="9985" max="9985" width="31.5703125" style="284" bestFit="1" customWidth="1"/>
    <col min="9986" max="9986" width="39" style="284" customWidth="1"/>
    <col min="9987" max="9987" width="14.42578125" style="284" customWidth="1"/>
    <col min="9988" max="9988" width="10.85546875" style="284" bestFit="1" customWidth="1"/>
    <col min="9989" max="9989" width="22.28515625" style="284" customWidth="1"/>
    <col min="9990" max="9990" width="25.28515625" style="284" customWidth="1"/>
    <col min="9991" max="9991" width="20" style="284" customWidth="1"/>
    <col min="9992" max="9992" width="26.7109375" style="284" customWidth="1"/>
    <col min="9993" max="10240" width="11.42578125" style="284"/>
    <col min="10241" max="10241" width="31.5703125" style="284" bestFit="1" customWidth="1"/>
    <col min="10242" max="10242" width="39" style="284" customWidth="1"/>
    <col min="10243" max="10243" width="14.42578125" style="284" customWidth="1"/>
    <col min="10244" max="10244" width="10.85546875" style="284" bestFit="1" customWidth="1"/>
    <col min="10245" max="10245" width="22.28515625" style="284" customWidth="1"/>
    <col min="10246" max="10246" width="25.28515625" style="284" customWidth="1"/>
    <col min="10247" max="10247" width="20" style="284" customWidth="1"/>
    <col min="10248" max="10248" width="26.7109375" style="284" customWidth="1"/>
    <col min="10249" max="10496" width="11.42578125" style="284"/>
    <col min="10497" max="10497" width="31.5703125" style="284" bestFit="1" customWidth="1"/>
    <col min="10498" max="10498" width="39" style="284" customWidth="1"/>
    <col min="10499" max="10499" width="14.42578125" style="284" customWidth="1"/>
    <col min="10500" max="10500" width="10.85546875" style="284" bestFit="1" customWidth="1"/>
    <col min="10501" max="10501" width="22.28515625" style="284" customWidth="1"/>
    <col min="10502" max="10502" width="25.28515625" style="284" customWidth="1"/>
    <col min="10503" max="10503" width="20" style="284" customWidth="1"/>
    <col min="10504" max="10504" width="26.7109375" style="284" customWidth="1"/>
    <col min="10505" max="10752" width="11.42578125" style="284"/>
    <col min="10753" max="10753" width="31.5703125" style="284" bestFit="1" customWidth="1"/>
    <col min="10754" max="10754" width="39" style="284" customWidth="1"/>
    <col min="10755" max="10755" width="14.42578125" style="284" customWidth="1"/>
    <col min="10756" max="10756" width="10.85546875" style="284" bestFit="1" customWidth="1"/>
    <col min="10757" max="10757" width="22.28515625" style="284" customWidth="1"/>
    <col min="10758" max="10758" width="25.28515625" style="284" customWidth="1"/>
    <col min="10759" max="10759" width="20" style="284" customWidth="1"/>
    <col min="10760" max="10760" width="26.7109375" style="284" customWidth="1"/>
    <col min="10761" max="11008" width="11.42578125" style="284"/>
    <col min="11009" max="11009" width="31.5703125" style="284" bestFit="1" customWidth="1"/>
    <col min="11010" max="11010" width="39" style="284" customWidth="1"/>
    <col min="11011" max="11011" width="14.42578125" style="284" customWidth="1"/>
    <col min="11012" max="11012" width="10.85546875" style="284" bestFit="1" customWidth="1"/>
    <col min="11013" max="11013" width="22.28515625" style="284" customWidth="1"/>
    <col min="11014" max="11014" width="25.28515625" style="284" customWidth="1"/>
    <col min="11015" max="11015" width="20" style="284" customWidth="1"/>
    <col min="11016" max="11016" width="26.7109375" style="284" customWidth="1"/>
    <col min="11017" max="11264" width="11.42578125" style="284"/>
    <col min="11265" max="11265" width="31.5703125" style="284" bestFit="1" customWidth="1"/>
    <col min="11266" max="11266" width="39" style="284" customWidth="1"/>
    <col min="11267" max="11267" width="14.42578125" style="284" customWidth="1"/>
    <col min="11268" max="11268" width="10.85546875" style="284" bestFit="1" customWidth="1"/>
    <col min="11269" max="11269" width="22.28515625" style="284" customWidth="1"/>
    <col min="11270" max="11270" width="25.28515625" style="284" customWidth="1"/>
    <col min="11271" max="11271" width="20" style="284" customWidth="1"/>
    <col min="11272" max="11272" width="26.7109375" style="284" customWidth="1"/>
    <col min="11273" max="11520" width="11.42578125" style="284"/>
    <col min="11521" max="11521" width="31.5703125" style="284" bestFit="1" customWidth="1"/>
    <col min="11522" max="11522" width="39" style="284" customWidth="1"/>
    <col min="11523" max="11523" width="14.42578125" style="284" customWidth="1"/>
    <col min="11524" max="11524" width="10.85546875" style="284" bestFit="1" customWidth="1"/>
    <col min="11525" max="11525" width="22.28515625" style="284" customWidth="1"/>
    <col min="11526" max="11526" width="25.28515625" style="284" customWidth="1"/>
    <col min="11527" max="11527" width="20" style="284" customWidth="1"/>
    <col min="11528" max="11528" width="26.7109375" style="284" customWidth="1"/>
    <col min="11529" max="11776" width="11.42578125" style="284"/>
    <col min="11777" max="11777" width="31.5703125" style="284" bestFit="1" customWidth="1"/>
    <col min="11778" max="11778" width="39" style="284" customWidth="1"/>
    <col min="11779" max="11779" width="14.42578125" style="284" customWidth="1"/>
    <col min="11780" max="11780" width="10.85546875" style="284" bestFit="1" customWidth="1"/>
    <col min="11781" max="11781" width="22.28515625" style="284" customWidth="1"/>
    <col min="11782" max="11782" width="25.28515625" style="284" customWidth="1"/>
    <col min="11783" max="11783" width="20" style="284" customWidth="1"/>
    <col min="11784" max="11784" width="26.7109375" style="284" customWidth="1"/>
    <col min="11785" max="12032" width="11.42578125" style="284"/>
    <col min="12033" max="12033" width="31.5703125" style="284" bestFit="1" customWidth="1"/>
    <col min="12034" max="12034" width="39" style="284" customWidth="1"/>
    <col min="12035" max="12035" width="14.42578125" style="284" customWidth="1"/>
    <col min="12036" max="12036" width="10.85546875" style="284" bestFit="1" customWidth="1"/>
    <col min="12037" max="12037" width="22.28515625" style="284" customWidth="1"/>
    <col min="12038" max="12038" width="25.28515625" style="284" customWidth="1"/>
    <col min="12039" max="12039" width="20" style="284" customWidth="1"/>
    <col min="12040" max="12040" width="26.7109375" style="284" customWidth="1"/>
    <col min="12041" max="12288" width="11.42578125" style="284"/>
    <col min="12289" max="12289" width="31.5703125" style="284" bestFit="1" customWidth="1"/>
    <col min="12290" max="12290" width="39" style="284" customWidth="1"/>
    <col min="12291" max="12291" width="14.42578125" style="284" customWidth="1"/>
    <col min="12292" max="12292" width="10.85546875" style="284" bestFit="1" customWidth="1"/>
    <col min="12293" max="12293" width="22.28515625" style="284" customWidth="1"/>
    <col min="12294" max="12294" width="25.28515625" style="284" customWidth="1"/>
    <col min="12295" max="12295" width="20" style="284" customWidth="1"/>
    <col min="12296" max="12296" width="26.7109375" style="284" customWidth="1"/>
    <col min="12297" max="12544" width="11.42578125" style="284"/>
    <col min="12545" max="12545" width="31.5703125" style="284" bestFit="1" customWidth="1"/>
    <col min="12546" max="12546" width="39" style="284" customWidth="1"/>
    <col min="12547" max="12547" width="14.42578125" style="284" customWidth="1"/>
    <col min="12548" max="12548" width="10.85546875" style="284" bestFit="1" customWidth="1"/>
    <col min="12549" max="12549" width="22.28515625" style="284" customWidth="1"/>
    <col min="12550" max="12550" width="25.28515625" style="284" customWidth="1"/>
    <col min="12551" max="12551" width="20" style="284" customWidth="1"/>
    <col min="12552" max="12552" width="26.7109375" style="284" customWidth="1"/>
    <col min="12553" max="12800" width="11.42578125" style="284"/>
    <col min="12801" max="12801" width="31.5703125" style="284" bestFit="1" customWidth="1"/>
    <col min="12802" max="12802" width="39" style="284" customWidth="1"/>
    <col min="12803" max="12803" width="14.42578125" style="284" customWidth="1"/>
    <col min="12804" max="12804" width="10.85546875" style="284" bestFit="1" customWidth="1"/>
    <col min="12805" max="12805" width="22.28515625" style="284" customWidth="1"/>
    <col min="12806" max="12806" width="25.28515625" style="284" customWidth="1"/>
    <col min="12807" max="12807" width="20" style="284" customWidth="1"/>
    <col min="12808" max="12808" width="26.7109375" style="284" customWidth="1"/>
    <col min="12809" max="13056" width="11.42578125" style="284"/>
    <col min="13057" max="13057" width="31.5703125" style="284" bestFit="1" customWidth="1"/>
    <col min="13058" max="13058" width="39" style="284" customWidth="1"/>
    <col min="13059" max="13059" width="14.42578125" style="284" customWidth="1"/>
    <col min="13060" max="13060" width="10.85546875" style="284" bestFit="1" customWidth="1"/>
    <col min="13061" max="13061" width="22.28515625" style="284" customWidth="1"/>
    <col min="13062" max="13062" width="25.28515625" style="284" customWidth="1"/>
    <col min="13063" max="13063" width="20" style="284" customWidth="1"/>
    <col min="13064" max="13064" width="26.7109375" style="284" customWidth="1"/>
    <col min="13065" max="13312" width="11.42578125" style="284"/>
    <col min="13313" max="13313" width="31.5703125" style="284" bestFit="1" customWidth="1"/>
    <col min="13314" max="13314" width="39" style="284" customWidth="1"/>
    <col min="13315" max="13315" width="14.42578125" style="284" customWidth="1"/>
    <col min="13316" max="13316" width="10.85546875" style="284" bestFit="1" customWidth="1"/>
    <col min="13317" max="13317" width="22.28515625" style="284" customWidth="1"/>
    <col min="13318" max="13318" width="25.28515625" style="284" customWidth="1"/>
    <col min="13319" max="13319" width="20" style="284" customWidth="1"/>
    <col min="13320" max="13320" width="26.7109375" style="284" customWidth="1"/>
    <col min="13321" max="13568" width="11.42578125" style="284"/>
    <col min="13569" max="13569" width="31.5703125" style="284" bestFit="1" customWidth="1"/>
    <col min="13570" max="13570" width="39" style="284" customWidth="1"/>
    <col min="13571" max="13571" width="14.42578125" style="284" customWidth="1"/>
    <col min="13572" max="13572" width="10.85546875" style="284" bestFit="1" customWidth="1"/>
    <col min="13573" max="13573" width="22.28515625" style="284" customWidth="1"/>
    <col min="13574" max="13574" width="25.28515625" style="284" customWidth="1"/>
    <col min="13575" max="13575" width="20" style="284" customWidth="1"/>
    <col min="13576" max="13576" width="26.7109375" style="284" customWidth="1"/>
    <col min="13577" max="13824" width="11.42578125" style="284"/>
    <col min="13825" max="13825" width="31.5703125" style="284" bestFit="1" customWidth="1"/>
    <col min="13826" max="13826" width="39" style="284" customWidth="1"/>
    <col min="13827" max="13827" width="14.42578125" style="284" customWidth="1"/>
    <col min="13828" max="13828" width="10.85546875" style="284" bestFit="1" customWidth="1"/>
    <col min="13829" max="13829" width="22.28515625" style="284" customWidth="1"/>
    <col min="13830" max="13830" width="25.28515625" style="284" customWidth="1"/>
    <col min="13831" max="13831" width="20" style="284" customWidth="1"/>
    <col min="13832" max="13832" width="26.7109375" style="284" customWidth="1"/>
    <col min="13833" max="14080" width="11.42578125" style="284"/>
    <col min="14081" max="14081" width="31.5703125" style="284" bestFit="1" customWidth="1"/>
    <col min="14082" max="14082" width="39" style="284" customWidth="1"/>
    <col min="14083" max="14083" width="14.42578125" style="284" customWidth="1"/>
    <col min="14084" max="14084" width="10.85546875" style="284" bestFit="1" customWidth="1"/>
    <col min="14085" max="14085" width="22.28515625" style="284" customWidth="1"/>
    <col min="14086" max="14086" width="25.28515625" style="284" customWidth="1"/>
    <col min="14087" max="14087" width="20" style="284" customWidth="1"/>
    <col min="14088" max="14088" width="26.7109375" style="284" customWidth="1"/>
    <col min="14089" max="14336" width="11.42578125" style="284"/>
    <col min="14337" max="14337" width="31.5703125" style="284" bestFit="1" customWidth="1"/>
    <col min="14338" max="14338" width="39" style="284" customWidth="1"/>
    <col min="14339" max="14339" width="14.42578125" style="284" customWidth="1"/>
    <col min="14340" max="14340" width="10.85546875" style="284" bestFit="1" customWidth="1"/>
    <col min="14341" max="14341" width="22.28515625" style="284" customWidth="1"/>
    <col min="14342" max="14342" width="25.28515625" style="284" customWidth="1"/>
    <col min="14343" max="14343" width="20" style="284" customWidth="1"/>
    <col min="14344" max="14344" width="26.7109375" style="284" customWidth="1"/>
    <col min="14345" max="14592" width="11.42578125" style="284"/>
    <col min="14593" max="14593" width="31.5703125" style="284" bestFit="1" customWidth="1"/>
    <col min="14594" max="14594" width="39" style="284" customWidth="1"/>
    <col min="14595" max="14595" width="14.42578125" style="284" customWidth="1"/>
    <col min="14596" max="14596" width="10.85546875" style="284" bestFit="1" customWidth="1"/>
    <col min="14597" max="14597" width="22.28515625" style="284" customWidth="1"/>
    <col min="14598" max="14598" width="25.28515625" style="284" customWidth="1"/>
    <col min="14599" max="14599" width="20" style="284" customWidth="1"/>
    <col min="14600" max="14600" width="26.7109375" style="284" customWidth="1"/>
    <col min="14601" max="14848" width="11.42578125" style="284"/>
    <col min="14849" max="14849" width="31.5703125" style="284" bestFit="1" customWidth="1"/>
    <col min="14850" max="14850" width="39" style="284" customWidth="1"/>
    <col min="14851" max="14851" width="14.42578125" style="284" customWidth="1"/>
    <col min="14852" max="14852" width="10.85546875" style="284" bestFit="1" customWidth="1"/>
    <col min="14853" max="14853" width="22.28515625" style="284" customWidth="1"/>
    <col min="14854" max="14854" width="25.28515625" style="284" customWidth="1"/>
    <col min="14855" max="14855" width="20" style="284" customWidth="1"/>
    <col min="14856" max="14856" width="26.7109375" style="284" customWidth="1"/>
    <col min="14857" max="15104" width="11.42578125" style="284"/>
    <col min="15105" max="15105" width="31.5703125" style="284" bestFit="1" customWidth="1"/>
    <col min="15106" max="15106" width="39" style="284" customWidth="1"/>
    <col min="15107" max="15107" width="14.42578125" style="284" customWidth="1"/>
    <col min="15108" max="15108" width="10.85546875" style="284" bestFit="1" customWidth="1"/>
    <col min="15109" max="15109" width="22.28515625" style="284" customWidth="1"/>
    <col min="15110" max="15110" width="25.28515625" style="284" customWidth="1"/>
    <col min="15111" max="15111" width="20" style="284" customWidth="1"/>
    <col min="15112" max="15112" width="26.7109375" style="284" customWidth="1"/>
    <col min="15113" max="15360" width="11.42578125" style="284"/>
    <col min="15361" max="15361" width="31.5703125" style="284" bestFit="1" customWidth="1"/>
    <col min="15362" max="15362" width="39" style="284" customWidth="1"/>
    <col min="15363" max="15363" width="14.42578125" style="284" customWidth="1"/>
    <col min="15364" max="15364" width="10.85546875" style="284" bestFit="1" customWidth="1"/>
    <col min="15365" max="15365" width="22.28515625" style="284" customWidth="1"/>
    <col min="15366" max="15366" width="25.28515625" style="284" customWidth="1"/>
    <col min="15367" max="15367" width="20" style="284" customWidth="1"/>
    <col min="15368" max="15368" width="26.7109375" style="284" customWidth="1"/>
    <col min="15369" max="15616" width="11.42578125" style="284"/>
    <col min="15617" max="15617" width="31.5703125" style="284" bestFit="1" customWidth="1"/>
    <col min="15618" max="15618" width="39" style="284" customWidth="1"/>
    <col min="15619" max="15619" width="14.42578125" style="284" customWidth="1"/>
    <col min="15620" max="15620" width="10.85546875" style="284" bestFit="1" customWidth="1"/>
    <col min="15621" max="15621" width="22.28515625" style="284" customWidth="1"/>
    <col min="15622" max="15622" width="25.28515625" style="284" customWidth="1"/>
    <col min="15623" max="15623" width="20" style="284" customWidth="1"/>
    <col min="15624" max="15624" width="26.7109375" style="284" customWidth="1"/>
    <col min="15625" max="15872" width="11.42578125" style="284"/>
    <col min="15873" max="15873" width="31.5703125" style="284" bestFit="1" customWidth="1"/>
    <col min="15874" max="15874" width="39" style="284" customWidth="1"/>
    <col min="15875" max="15875" width="14.42578125" style="284" customWidth="1"/>
    <col min="15876" max="15876" width="10.85546875" style="284" bestFit="1" customWidth="1"/>
    <col min="15877" max="15877" width="22.28515625" style="284" customWidth="1"/>
    <col min="15878" max="15878" width="25.28515625" style="284" customWidth="1"/>
    <col min="15879" max="15879" width="20" style="284" customWidth="1"/>
    <col min="15880" max="15880" width="26.7109375" style="284" customWidth="1"/>
    <col min="15881" max="16128" width="11.42578125" style="284"/>
    <col min="16129" max="16129" width="31.5703125" style="284" bestFit="1" customWidth="1"/>
    <col min="16130" max="16130" width="39" style="284" customWidth="1"/>
    <col min="16131" max="16131" width="14.42578125" style="284" customWidth="1"/>
    <col min="16132" max="16132" width="10.85546875" style="284" bestFit="1" customWidth="1"/>
    <col min="16133" max="16133" width="22.28515625" style="284" customWidth="1"/>
    <col min="16134" max="16134" width="25.28515625" style="284" customWidth="1"/>
    <col min="16135" max="16135" width="20" style="284" customWidth="1"/>
    <col min="16136" max="16136" width="26.7109375" style="284" customWidth="1"/>
    <col min="16137" max="16384" width="11.42578125" style="284"/>
  </cols>
  <sheetData>
    <row r="1" spans="1:8" s="170" customFormat="1" ht="64.5" customHeight="1" thickTop="1" thickBot="1" x14ac:dyDescent="0.3">
      <c r="A1" s="318" t="s">
        <v>0</v>
      </c>
      <c r="B1" s="318" t="s">
        <v>1</v>
      </c>
      <c r="C1" s="322" t="s">
        <v>191</v>
      </c>
      <c r="D1" s="325" t="s">
        <v>188</v>
      </c>
      <c r="E1" s="310" t="s">
        <v>341</v>
      </c>
      <c r="F1" s="311"/>
      <c r="G1" s="311"/>
      <c r="H1" s="312"/>
    </row>
    <row r="2" spans="1:8" s="170" customFormat="1" ht="15.75" thickTop="1" x14ac:dyDescent="0.25">
      <c r="A2" s="319"/>
      <c r="B2" s="321"/>
      <c r="C2" s="323"/>
      <c r="D2" s="326"/>
      <c r="E2" s="328" t="s">
        <v>2</v>
      </c>
      <c r="F2" s="329"/>
      <c r="G2" s="329"/>
      <c r="H2" s="313" t="s">
        <v>3</v>
      </c>
    </row>
    <row r="3" spans="1:8" s="170" customFormat="1" x14ac:dyDescent="0.25">
      <c r="A3" s="319"/>
      <c r="B3" s="321"/>
      <c r="C3" s="323"/>
      <c r="D3" s="326"/>
      <c r="E3" s="328"/>
      <c r="F3" s="329"/>
      <c r="G3" s="329"/>
      <c r="H3" s="314"/>
    </row>
    <row r="4" spans="1:8" s="170" customFormat="1" x14ac:dyDescent="0.25">
      <c r="A4" s="319"/>
      <c r="B4" s="321"/>
      <c r="C4" s="323"/>
      <c r="D4" s="326"/>
      <c r="E4" s="328"/>
      <c r="F4" s="329"/>
      <c r="G4" s="329"/>
      <c r="H4" s="314"/>
    </row>
    <row r="5" spans="1:8" s="170" customFormat="1" x14ac:dyDescent="0.25">
      <c r="A5" s="319"/>
      <c r="B5" s="321"/>
      <c r="C5" s="323"/>
      <c r="D5" s="326"/>
      <c r="E5" s="328"/>
      <c r="F5" s="329"/>
      <c r="G5" s="329"/>
      <c r="H5" s="314"/>
    </row>
    <row r="6" spans="1:8" s="170" customFormat="1" x14ac:dyDescent="0.25">
      <c r="A6" s="319"/>
      <c r="B6" s="321"/>
      <c r="C6" s="323"/>
      <c r="D6" s="326"/>
      <c r="E6" s="328"/>
      <c r="F6" s="329"/>
      <c r="G6" s="329"/>
      <c r="H6" s="314"/>
    </row>
    <row r="7" spans="1:8" s="170" customFormat="1" x14ac:dyDescent="0.25">
      <c r="A7" s="319"/>
      <c r="B7" s="321"/>
      <c r="C7" s="323"/>
      <c r="D7" s="326"/>
      <c r="E7" s="328"/>
      <c r="F7" s="329"/>
      <c r="G7" s="329"/>
      <c r="H7" s="314"/>
    </row>
    <row r="8" spans="1:8" s="170" customFormat="1" x14ac:dyDescent="0.25">
      <c r="A8" s="319"/>
      <c r="B8" s="321"/>
      <c r="C8" s="323"/>
      <c r="D8" s="326"/>
      <c r="E8" s="328"/>
      <c r="F8" s="329"/>
      <c r="G8" s="329"/>
      <c r="H8" s="314"/>
    </row>
    <row r="9" spans="1:8" s="170" customFormat="1" ht="15.75" thickBot="1" x14ac:dyDescent="0.3">
      <c r="A9" s="319"/>
      <c r="B9" s="321"/>
      <c r="C9" s="323"/>
      <c r="D9" s="326"/>
      <c r="E9" s="330"/>
      <c r="F9" s="331"/>
      <c r="G9" s="331"/>
      <c r="H9" s="315"/>
    </row>
    <row r="10" spans="1:8" s="170" customFormat="1" ht="36.75" customHeight="1" thickTop="1" thickBot="1" x14ac:dyDescent="0.3">
      <c r="A10" s="320"/>
      <c r="B10" s="320"/>
      <c r="C10" s="323"/>
      <c r="D10" s="327"/>
      <c r="E10" s="332" t="s">
        <v>342</v>
      </c>
      <c r="F10" s="333"/>
      <c r="G10" s="333"/>
      <c r="H10" s="316" t="s">
        <v>381</v>
      </c>
    </row>
    <row r="11" spans="1:8" s="170" customFormat="1" ht="15.75" thickBot="1" x14ac:dyDescent="0.3">
      <c r="A11" s="171"/>
      <c r="B11" s="171"/>
      <c r="C11" s="324"/>
      <c r="D11" s="171" t="s">
        <v>189</v>
      </c>
      <c r="E11" s="172" t="s">
        <v>383</v>
      </c>
      <c r="F11" s="172" t="s">
        <v>17</v>
      </c>
      <c r="G11" s="173" t="s">
        <v>20</v>
      </c>
      <c r="H11" s="317"/>
    </row>
    <row r="12" spans="1:8" s="161" customFormat="1" ht="15.75" thickBot="1" x14ac:dyDescent="0.3">
      <c r="A12" s="85" t="s">
        <v>53</v>
      </c>
      <c r="B12" s="183" t="s">
        <v>40</v>
      </c>
      <c r="C12" s="59"/>
      <c r="D12" s="162"/>
      <c r="E12" s="176">
        <f>IFERROR(VLOOKUP($B12,[1]NUM18!$H$3:$J$157,2,FALSE),0)</f>
        <v>239</v>
      </c>
      <c r="F12" s="176">
        <f>IFERROR(VLOOKUP($B12,[3]NUM18!$H$3:$J$173,2,FALSE),0)</f>
        <v>210</v>
      </c>
      <c r="G12" s="177"/>
      <c r="H12" s="175"/>
    </row>
    <row r="13" spans="1:8" s="161" customFormat="1" ht="15.75" thickBot="1" x14ac:dyDescent="0.3">
      <c r="A13" s="85" t="s">
        <v>53</v>
      </c>
      <c r="B13" s="183" t="s">
        <v>41</v>
      </c>
      <c r="C13" s="59"/>
      <c r="D13" s="162"/>
      <c r="E13" s="176">
        <f>IFERROR(VLOOKUP($B13,[1]NUM18!$H$3:$J$157,2,FALSE),0)</f>
        <v>232</v>
      </c>
      <c r="F13" s="176">
        <f>IFERROR(VLOOKUP($B13,[3]NUM18!$H$3:$J$173,2,FALSE),0)</f>
        <v>270</v>
      </c>
      <c r="G13" s="176"/>
      <c r="H13" s="163"/>
    </row>
    <row r="14" spans="1:8" s="161" customFormat="1" ht="15.75" thickBot="1" x14ac:dyDescent="0.3">
      <c r="A14" s="85" t="s">
        <v>53</v>
      </c>
      <c r="B14" s="183" t="s">
        <v>42</v>
      </c>
      <c r="C14" s="59"/>
      <c r="D14" s="162"/>
      <c r="E14" s="176">
        <f>IFERROR(VLOOKUP($B14,[1]NUM18!$H$3:$J$157,2,FALSE),0)</f>
        <v>260</v>
      </c>
      <c r="F14" s="176">
        <f>IFERROR(VLOOKUP($B14,[3]NUM18!$H$3:$J$173,2,FALSE),0)</f>
        <v>363</v>
      </c>
      <c r="G14" s="176"/>
      <c r="H14" s="163"/>
    </row>
    <row r="15" spans="1:8" s="161" customFormat="1" ht="15.75" thickBot="1" x14ac:dyDescent="0.3">
      <c r="A15" s="85" t="s">
        <v>53</v>
      </c>
      <c r="B15" s="183" t="s">
        <v>43</v>
      </c>
      <c r="C15" s="59"/>
      <c r="D15" s="162"/>
      <c r="E15" s="176">
        <f>IFERROR(VLOOKUP($B15,[1]NUM18!$H$3:$J$157,2,FALSE),0)</f>
        <v>268</v>
      </c>
      <c r="F15" s="176">
        <f>IFERROR(VLOOKUP($B15,[3]NUM18!$H$3:$J$173,2,FALSE),0)</f>
        <v>400</v>
      </c>
      <c r="G15" s="176"/>
      <c r="H15" s="163"/>
    </row>
    <row r="16" spans="1:8" s="161" customFormat="1" ht="15.75" thickBot="1" x14ac:dyDescent="0.3">
      <c r="A16" s="85" t="s">
        <v>53</v>
      </c>
      <c r="B16" s="183" t="s">
        <v>44</v>
      </c>
      <c r="C16" s="62"/>
      <c r="D16" s="162"/>
      <c r="E16" s="176">
        <f>IFERROR(VLOOKUP($B16,[1]NUM18!$H$3:$J$157,2,FALSE),0)</f>
        <v>585</v>
      </c>
      <c r="F16" s="176">
        <f>IFERROR(VLOOKUP($B16,[3]NUM18!$H$3:$J$173,2,FALSE),0)</f>
        <v>546</v>
      </c>
      <c r="G16" s="176"/>
      <c r="H16" s="163"/>
    </row>
    <row r="17" spans="1:8" s="161" customFormat="1" ht="15.75" thickBot="1" x14ac:dyDescent="0.3">
      <c r="A17" s="85" t="s">
        <v>53</v>
      </c>
      <c r="B17" s="183" t="s">
        <v>45</v>
      </c>
      <c r="C17" s="59"/>
      <c r="D17" s="162"/>
      <c r="E17" s="176">
        <f>IFERROR(VLOOKUP($B17,[1]NUM18!$H$3:$J$157,2,FALSE),0)</f>
        <v>389</v>
      </c>
      <c r="F17" s="176">
        <f>IFERROR(VLOOKUP($B17,[3]NUM18!$H$3:$J$173,2,FALSE),0)</f>
        <v>427</v>
      </c>
      <c r="G17" s="176"/>
      <c r="H17" s="163"/>
    </row>
    <row r="18" spans="1:8" s="161" customFormat="1" ht="15.75" thickBot="1" x14ac:dyDescent="0.3">
      <c r="A18" s="85" t="s">
        <v>53</v>
      </c>
      <c r="B18" s="183" t="s">
        <v>46</v>
      </c>
      <c r="C18" s="59"/>
      <c r="D18" s="162"/>
      <c r="E18" s="176">
        <f>IFERROR(VLOOKUP($B18,[1]NUM18!$H$3:$J$157,2,FALSE),0)</f>
        <v>56</v>
      </c>
      <c r="F18" s="176">
        <f>IFERROR(VLOOKUP($B18,[3]NUM18!$H$3:$J$173,2,FALSE),0)</f>
        <v>50</v>
      </c>
      <c r="G18" s="176"/>
      <c r="H18" s="163"/>
    </row>
    <row r="19" spans="1:8" s="161" customFormat="1" ht="15.75" thickBot="1" x14ac:dyDescent="0.3">
      <c r="A19" s="85" t="s">
        <v>53</v>
      </c>
      <c r="B19" s="183" t="s">
        <v>47</v>
      </c>
      <c r="C19" s="59"/>
      <c r="D19" s="162"/>
      <c r="E19" s="176">
        <f>IFERROR(VLOOKUP($B19,[1]NUM18!$H$3:$J$157,2,FALSE),0)</f>
        <v>7</v>
      </c>
      <c r="F19" s="176">
        <f>IFERROR(VLOOKUP($B19,[3]NUM18!$H$3:$J$173,2,FALSE),0)</f>
        <v>10</v>
      </c>
      <c r="G19" s="176"/>
      <c r="H19" s="163"/>
    </row>
    <row r="20" spans="1:8" s="161" customFormat="1" ht="15.75" thickBot="1" x14ac:dyDescent="0.3">
      <c r="A20" s="85" t="s">
        <v>53</v>
      </c>
      <c r="B20" s="183" t="s">
        <v>48</v>
      </c>
      <c r="C20" s="59"/>
      <c r="D20" s="162"/>
      <c r="E20" s="176">
        <f>IFERROR(VLOOKUP($B20,[1]NUM18!$H$3:$J$157,2,FALSE),0)</f>
        <v>10</v>
      </c>
      <c r="F20" s="176">
        <f>IFERROR(VLOOKUP($B20,[3]NUM18!$H$3:$J$173,2,FALSE),0)</f>
        <v>10</v>
      </c>
      <c r="G20" s="176"/>
      <c r="H20" s="163"/>
    </row>
    <row r="21" spans="1:8" s="161" customFormat="1" ht="15.75" thickBot="1" x14ac:dyDescent="0.3">
      <c r="A21" s="85" t="s">
        <v>53</v>
      </c>
      <c r="B21" s="183" t="s">
        <v>49</v>
      </c>
      <c r="C21" s="63"/>
      <c r="D21" s="162"/>
      <c r="E21" s="176">
        <f>IFERROR(VLOOKUP($B21,[1]NUM18!$H$3:$J$157,2,FALSE),0)</f>
        <v>12</v>
      </c>
      <c r="F21" s="176">
        <f>IFERROR(VLOOKUP($B21,[3]NUM18!$H$3:$J$173,2,FALSE),0)</f>
        <v>7</v>
      </c>
      <c r="G21" s="176"/>
      <c r="H21" s="163"/>
    </row>
    <row r="22" spans="1:8" s="161" customFormat="1" ht="15.75" thickBot="1" x14ac:dyDescent="0.3">
      <c r="A22" s="85" t="s">
        <v>53</v>
      </c>
      <c r="B22" s="183" t="s">
        <v>50</v>
      </c>
      <c r="C22" s="59"/>
      <c r="D22" s="162"/>
      <c r="E22" s="176">
        <f>IFERROR(VLOOKUP($B22,[1]NUM18!$H$3:$J$157,2,FALSE),0)</f>
        <v>28</v>
      </c>
      <c r="F22" s="176">
        <f>IFERROR(VLOOKUP($B22,[3]NUM18!$H$3:$J$173,2,FALSE),0)</f>
        <v>24</v>
      </c>
      <c r="G22" s="176"/>
      <c r="H22" s="163"/>
    </row>
    <row r="23" spans="1:8" s="161" customFormat="1" ht="15.75" thickBot="1" x14ac:dyDescent="0.3">
      <c r="A23" s="85" t="s">
        <v>53</v>
      </c>
      <c r="B23" s="183" t="s">
        <v>51</v>
      </c>
      <c r="C23" s="59"/>
      <c r="D23" s="162"/>
      <c r="E23" s="176">
        <f>IFERROR(VLOOKUP($B23,[1]NUM18!$H$3:$J$157,2,FALSE),0)</f>
        <v>24</v>
      </c>
      <c r="F23" s="176">
        <f>IFERROR(VLOOKUP($B23,[3]NUM18!$H$3:$J$173,2,FALSE),0)</f>
        <v>29</v>
      </c>
      <c r="G23" s="176"/>
      <c r="H23" s="163"/>
    </row>
    <row r="24" spans="1:8" s="161" customFormat="1" ht="15.75" thickBot="1" x14ac:dyDescent="0.3">
      <c r="A24" s="85" t="s">
        <v>53</v>
      </c>
      <c r="B24" s="183" t="s">
        <v>52</v>
      </c>
      <c r="C24" s="59"/>
      <c r="D24" s="162"/>
      <c r="E24" s="176">
        <f>IFERROR(VLOOKUP($B24,[1]NUM18!$H$3:$J$157,2,FALSE),0)</f>
        <v>36</v>
      </c>
      <c r="F24" s="176">
        <f>IFERROR(VLOOKUP($B24,[3]NUM18!$H$3:$J$173,2,FALSE),0)</f>
        <v>41</v>
      </c>
      <c r="G24" s="176"/>
      <c r="H24" s="163"/>
    </row>
    <row r="25" spans="1:8" s="161" customFormat="1" ht="15.75" thickBot="1" x14ac:dyDescent="0.3">
      <c r="A25" s="308" t="s">
        <v>175</v>
      </c>
      <c r="B25" s="309"/>
      <c r="C25" s="276">
        <f>+D25/Metas!V69</f>
        <v>2.1095890410958904</v>
      </c>
      <c r="D25" s="165">
        <f>+F25/H25</f>
        <v>0.16877607296895991</v>
      </c>
      <c r="E25" s="178">
        <f>SUM(E12:E24)</f>
        <v>2146</v>
      </c>
      <c r="F25" s="178">
        <f t="shared" ref="F25:G25" si="0">SUM(F12:F24)</f>
        <v>2387</v>
      </c>
      <c r="G25" s="178">
        <f t="shared" si="0"/>
        <v>0</v>
      </c>
      <c r="H25" s="178">
        <v>14143</v>
      </c>
    </row>
    <row r="26" spans="1:8" s="161" customFormat="1" ht="15.75" thickBot="1" x14ac:dyDescent="0.3">
      <c r="A26" s="85" t="s">
        <v>54</v>
      </c>
      <c r="B26" s="183" t="s">
        <v>55</v>
      </c>
      <c r="C26" s="59"/>
      <c r="D26" s="162"/>
      <c r="E26" s="176">
        <f>IFERROR(VLOOKUP($B26,[1]NUM18!$H$3:$J$157,2,FALSE),0)</f>
        <v>331</v>
      </c>
      <c r="F26" s="176">
        <f>IFERROR(VLOOKUP($B26,[3]NUM18!$H$3:$J$173,2,FALSE),0)</f>
        <v>360</v>
      </c>
      <c r="G26" s="176"/>
      <c r="H26" s="163"/>
    </row>
    <row r="27" spans="1:8" s="161" customFormat="1" ht="15.75" thickBot="1" x14ac:dyDescent="0.3">
      <c r="A27" s="85" t="s">
        <v>54</v>
      </c>
      <c r="B27" s="183" t="s">
        <v>56</v>
      </c>
      <c r="C27" s="59"/>
      <c r="D27" s="162"/>
      <c r="E27" s="176">
        <f>IFERROR(VLOOKUP($B27,[1]NUM18!$H$3:$J$157,2,FALSE),0)</f>
        <v>272</v>
      </c>
      <c r="F27" s="176">
        <f>IFERROR(VLOOKUP($B27,[3]NUM18!$H$3:$J$173,2,FALSE),0)</f>
        <v>383</v>
      </c>
      <c r="G27" s="176"/>
      <c r="H27" s="163"/>
    </row>
    <row r="28" spans="1:8" s="161" customFormat="1" ht="15.75" thickBot="1" x14ac:dyDescent="0.3">
      <c r="A28" s="85" t="s">
        <v>54</v>
      </c>
      <c r="B28" s="183" t="s">
        <v>57</v>
      </c>
      <c r="C28" s="59"/>
      <c r="D28" s="162"/>
      <c r="E28" s="176">
        <f>IFERROR(VLOOKUP($B28,[1]NUM18!$H$3:$J$157,2,FALSE),0)</f>
        <v>332</v>
      </c>
      <c r="F28" s="176">
        <f>IFERROR(VLOOKUP($B28,[3]NUM18!$H$3:$J$173,2,FALSE),0)</f>
        <v>0</v>
      </c>
      <c r="G28" s="176"/>
      <c r="H28" s="163"/>
    </row>
    <row r="29" spans="1:8" s="161" customFormat="1" ht="15.75" thickBot="1" x14ac:dyDescent="0.3">
      <c r="A29" s="85" t="s">
        <v>54</v>
      </c>
      <c r="B29" s="183" t="s">
        <v>58</v>
      </c>
      <c r="C29" s="59"/>
      <c r="D29" s="162"/>
      <c r="E29" s="176">
        <f>IFERROR(VLOOKUP($B29,[1]NUM18!$H$3:$J$157,2,FALSE),0)</f>
        <v>81</v>
      </c>
      <c r="F29" s="176">
        <f>IFERROR(VLOOKUP($B29,[3]NUM18!$H$3:$J$173,2,FALSE),0)</f>
        <v>62</v>
      </c>
      <c r="G29" s="176"/>
      <c r="H29" s="163"/>
    </row>
    <row r="30" spans="1:8" s="161" customFormat="1" ht="15.75" thickBot="1" x14ac:dyDescent="0.3">
      <c r="A30" s="85" t="s">
        <v>54</v>
      </c>
      <c r="B30" s="183" t="s">
        <v>59</v>
      </c>
      <c r="C30" s="59"/>
      <c r="D30" s="162"/>
      <c r="E30" s="176">
        <f>IFERROR(VLOOKUP($B30,[1]NUM18!$H$3:$J$157,2,FALSE),0)</f>
        <v>203</v>
      </c>
      <c r="F30" s="176">
        <f>IFERROR(VLOOKUP($B30,[3]NUM18!$H$3:$J$173,2,FALSE),0)</f>
        <v>254</v>
      </c>
      <c r="G30" s="176"/>
      <c r="H30" s="163"/>
    </row>
    <row r="31" spans="1:8" s="161" customFormat="1" ht="15.75" thickBot="1" x14ac:dyDescent="0.3">
      <c r="A31" s="85" t="s">
        <v>54</v>
      </c>
      <c r="B31" s="183" t="s">
        <v>60</v>
      </c>
      <c r="C31" s="59"/>
      <c r="D31" s="162"/>
      <c r="E31" s="176">
        <f>IFERROR(VLOOKUP($B31,[1]NUM18!$H$3:$J$157,2,FALSE),0)</f>
        <v>26</v>
      </c>
      <c r="F31" s="176">
        <f>IFERROR(VLOOKUP($B31,[3]NUM18!$H$3:$J$173,2,FALSE),0)</f>
        <v>1</v>
      </c>
      <c r="G31" s="176"/>
      <c r="H31" s="163"/>
    </row>
    <row r="32" spans="1:8" s="161" customFormat="1" ht="15.75" thickBot="1" x14ac:dyDescent="0.3">
      <c r="A32" s="85" t="s">
        <v>54</v>
      </c>
      <c r="B32" s="183" t="s">
        <v>61</v>
      </c>
      <c r="C32" s="59"/>
      <c r="D32" s="162"/>
      <c r="E32" s="176">
        <f>IFERROR(VLOOKUP($B32,[1]NUM18!$H$3:$J$157,2,FALSE),0)</f>
        <v>9</v>
      </c>
      <c r="F32" s="176">
        <f>IFERROR(VLOOKUP($B32,[3]NUM18!$H$3:$J$173,2,FALSE),0)</f>
        <v>20</v>
      </c>
      <c r="G32" s="176"/>
      <c r="H32" s="163"/>
    </row>
    <row r="33" spans="1:8" s="161" customFormat="1" ht="15.75" thickBot="1" x14ac:dyDescent="0.3">
      <c r="A33" s="85" t="s">
        <v>54</v>
      </c>
      <c r="B33" s="183" t="s">
        <v>62</v>
      </c>
      <c r="C33" s="59"/>
      <c r="D33" s="162"/>
      <c r="E33" s="176">
        <f>IFERROR(VLOOKUP($B33,[1]NUM18!$H$3:$J$157,2,FALSE),0)</f>
        <v>116</v>
      </c>
      <c r="F33" s="176">
        <f>IFERROR(VLOOKUP($B33,[3]NUM18!$H$3:$J$173,2,FALSE),0)</f>
        <v>137</v>
      </c>
      <c r="G33" s="176"/>
      <c r="H33" s="163"/>
    </row>
    <row r="34" spans="1:8" s="161" customFormat="1" ht="15.75" thickBot="1" x14ac:dyDescent="0.3">
      <c r="A34" s="85" t="s">
        <v>54</v>
      </c>
      <c r="B34" s="183" t="s">
        <v>63</v>
      </c>
      <c r="C34" s="59"/>
      <c r="D34" s="162"/>
      <c r="E34" s="176">
        <f>IFERROR(VLOOKUP($B34,[1]NUM18!$H$3:$J$157,2,FALSE),0)</f>
        <v>10</v>
      </c>
      <c r="F34" s="176">
        <f>IFERROR(VLOOKUP($B34,[3]NUM18!$H$3:$J$173,2,FALSE),0)</f>
        <v>7</v>
      </c>
      <c r="G34" s="176"/>
      <c r="H34" s="163"/>
    </row>
    <row r="35" spans="1:8" s="161" customFormat="1" ht="15.75" thickBot="1" x14ac:dyDescent="0.3">
      <c r="A35" s="85" t="s">
        <v>54</v>
      </c>
      <c r="B35" s="183" t="s">
        <v>64</v>
      </c>
      <c r="C35" s="59"/>
      <c r="D35" s="162"/>
      <c r="E35" s="176">
        <f>IFERROR(VLOOKUP($B35,[1]NUM18!$H$3:$J$157,2,FALSE),0)</f>
        <v>93</v>
      </c>
      <c r="F35" s="176">
        <f>IFERROR(VLOOKUP($B35,[3]NUM18!$H$3:$J$173,2,FALSE),0)</f>
        <v>85</v>
      </c>
      <c r="G35" s="176"/>
      <c r="H35" s="163"/>
    </row>
    <row r="36" spans="1:8" s="161" customFormat="1" ht="15.75" thickBot="1" x14ac:dyDescent="0.3">
      <c r="A36" s="85" t="s">
        <v>54</v>
      </c>
      <c r="B36" s="183" t="s">
        <v>346</v>
      </c>
      <c r="C36" s="59"/>
      <c r="D36" s="162"/>
      <c r="E36" s="176">
        <f>IFERROR(VLOOKUP($B36,[1]NUM18!$H$3:$J$157,2,FALSE),0)</f>
        <v>0</v>
      </c>
      <c r="F36" s="176">
        <f>IFERROR(VLOOKUP($B36,[3]NUM18!$H$3:$J$173,2,FALSE),0)</f>
        <v>112</v>
      </c>
      <c r="G36" s="176"/>
      <c r="H36" s="163"/>
    </row>
    <row r="37" spans="1:8" s="161" customFormat="1" ht="15.75" thickBot="1" x14ac:dyDescent="0.3">
      <c r="A37" s="308" t="s">
        <v>176</v>
      </c>
      <c r="B37" s="309"/>
      <c r="C37" s="276">
        <f>+D37/Metas!V67</f>
        <v>1.382295719844358</v>
      </c>
      <c r="D37" s="165">
        <f>+F37/H37</f>
        <v>0.1036318553092182</v>
      </c>
      <c r="E37" s="178">
        <f>SUM(E26:E36)</f>
        <v>1473</v>
      </c>
      <c r="F37" s="178">
        <f t="shared" ref="F37:G37" si="1">SUM(F26:F36)</f>
        <v>1421</v>
      </c>
      <c r="G37" s="178">
        <f t="shared" si="1"/>
        <v>0</v>
      </c>
      <c r="H37" s="178">
        <v>13712</v>
      </c>
    </row>
    <row r="38" spans="1:8" s="161" customFormat="1" ht="15.75" thickBot="1" x14ac:dyDescent="0.3">
      <c r="A38" s="85" t="s">
        <v>75</v>
      </c>
      <c r="B38" s="183" t="s">
        <v>65</v>
      </c>
      <c r="C38" s="59"/>
      <c r="D38" s="162"/>
      <c r="E38" s="176">
        <f>IFERROR(VLOOKUP($B38,[1]NUM18!$H$3:$J$157,2,FALSE),0)</f>
        <v>12</v>
      </c>
      <c r="F38" s="176">
        <f>IFERROR(VLOOKUP($B38,[3]NUM18!$H$3:$J$173,2,FALSE),0)</f>
        <v>13</v>
      </c>
      <c r="G38" s="176"/>
      <c r="H38" s="163"/>
    </row>
    <row r="39" spans="1:8" s="161" customFormat="1" ht="15.75" thickBot="1" x14ac:dyDescent="0.3">
      <c r="A39" s="85" t="s">
        <v>75</v>
      </c>
      <c r="B39" s="183" t="s">
        <v>66</v>
      </c>
      <c r="C39" s="59"/>
      <c r="D39" s="162"/>
      <c r="E39" s="176">
        <f>IFERROR(VLOOKUP($B39,[1]NUM18!$H$3:$J$157,2,FALSE),0)</f>
        <v>15</v>
      </c>
      <c r="F39" s="176">
        <f>IFERROR(VLOOKUP($B39,[3]NUM18!$H$3:$J$173,2,FALSE),0)</f>
        <v>25</v>
      </c>
      <c r="G39" s="176"/>
      <c r="H39" s="163"/>
    </row>
    <row r="40" spans="1:8" s="161" customFormat="1" ht="15.75" thickBot="1" x14ac:dyDescent="0.3">
      <c r="A40" s="85" t="s">
        <v>75</v>
      </c>
      <c r="B40" s="183" t="s">
        <v>67</v>
      </c>
      <c r="C40" s="59"/>
      <c r="D40" s="162"/>
      <c r="E40" s="176">
        <f>IFERROR(VLOOKUP($B40,[1]NUM18!$H$3:$J$157,2,FALSE),0)</f>
        <v>32</v>
      </c>
      <c r="F40" s="176">
        <f>IFERROR(VLOOKUP($B40,[3]NUM18!$H$3:$J$173,2,FALSE),0)</f>
        <v>26</v>
      </c>
      <c r="G40" s="176"/>
      <c r="H40" s="163"/>
    </row>
    <row r="41" spans="1:8" s="161" customFormat="1" ht="15.75" thickBot="1" x14ac:dyDescent="0.3">
      <c r="A41" s="85" t="s">
        <v>75</v>
      </c>
      <c r="B41" s="183" t="s">
        <v>68</v>
      </c>
      <c r="C41" s="59"/>
      <c r="D41" s="162"/>
      <c r="E41" s="176">
        <f>IFERROR(VLOOKUP($B41,[1]NUM18!$H$3:$J$157,2,FALSE),0)</f>
        <v>1</v>
      </c>
      <c r="F41" s="176">
        <f>IFERROR(VLOOKUP($B41,[3]NUM18!$H$3:$J$173,2,FALSE),0)</f>
        <v>1</v>
      </c>
      <c r="G41" s="176"/>
      <c r="H41" s="163"/>
    </row>
    <row r="42" spans="1:8" s="161" customFormat="1" ht="15.75" thickBot="1" x14ac:dyDescent="0.3">
      <c r="A42" s="85" t="s">
        <v>75</v>
      </c>
      <c r="B42" s="183" t="s">
        <v>69</v>
      </c>
      <c r="C42" s="59"/>
      <c r="D42" s="162"/>
      <c r="E42" s="176">
        <f>IFERROR(VLOOKUP($B42,[1]NUM18!$H$3:$J$157,2,FALSE),0)</f>
        <v>14</v>
      </c>
      <c r="F42" s="176">
        <f>IFERROR(VLOOKUP($B42,[3]NUM18!$H$3:$J$173,2,FALSE),0)</f>
        <v>19</v>
      </c>
      <c r="G42" s="176"/>
      <c r="H42" s="163"/>
    </row>
    <row r="43" spans="1:8" s="161" customFormat="1" ht="15.75" thickBot="1" x14ac:dyDescent="0.3">
      <c r="A43" s="85" t="s">
        <v>75</v>
      </c>
      <c r="B43" s="183" t="s">
        <v>70</v>
      </c>
      <c r="C43" s="59"/>
      <c r="D43" s="162"/>
      <c r="E43" s="176">
        <f>IFERROR(VLOOKUP($B43,[1]NUM18!$H$3:$J$157,2,FALSE),0)</f>
        <v>13</v>
      </c>
      <c r="F43" s="176">
        <f>IFERROR(VLOOKUP($B43,[3]NUM18!$H$3:$J$173,2,FALSE),0)</f>
        <v>13</v>
      </c>
      <c r="G43" s="176"/>
      <c r="H43" s="163"/>
    </row>
    <row r="44" spans="1:8" s="161" customFormat="1" ht="15.75" thickBot="1" x14ac:dyDescent="0.3">
      <c r="A44" s="85" t="s">
        <v>75</v>
      </c>
      <c r="B44" s="183" t="s">
        <v>71</v>
      </c>
      <c r="C44" s="59"/>
      <c r="D44" s="162"/>
      <c r="E44" s="176">
        <f>IFERROR(VLOOKUP($B44,[1]NUM18!$H$3:$J$157,2,FALSE),0)</f>
        <v>19</v>
      </c>
      <c r="F44" s="176">
        <f>IFERROR(VLOOKUP($B44,[3]NUM18!$H$3:$J$173,2,FALSE),0)</f>
        <v>14</v>
      </c>
      <c r="G44" s="176"/>
      <c r="H44" s="163"/>
    </row>
    <row r="45" spans="1:8" s="161" customFormat="1" ht="15.75" thickBot="1" x14ac:dyDescent="0.3">
      <c r="A45" s="85" t="s">
        <v>75</v>
      </c>
      <c r="B45" s="183" t="s">
        <v>72</v>
      </c>
      <c r="C45" s="59"/>
      <c r="D45" s="162"/>
      <c r="E45" s="176">
        <f>IFERROR(VLOOKUP($B45,[1]NUM18!$H$3:$J$157,2,FALSE),0)</f>
        <v>1</v>
      </c>
      <c r="F45" s="176">
        <f>IFERROR(VLOOKUP($B45,[3]NUM18!$H$3:$J$173,2,FALSE),0)</f>
        <v>1</v>
      </c>
      <c r="G45" s="176"/>
      <c r="H45" s="163"/>
    </row>
    <row r="46" spans="1:8" s="161" customFormat="1" ht="15.75" thickBot="1" x14ac:dyDescent="0.3">
      <c r="A46" s="85" t="s">
        <v>75</v>
      </c>
      <c r="B46" s="183" t="s">
        <v>73</v>
      </c>
      <c r="C46" s="59"/>
      <c r="D46" s="162"/>
      <c r="E46" s="176">
        <f>IFERROR(VLOOKUP($B46,[1]NUM18!$H$3:$J$157,2,FALSE),0)</f>
        <v>35</v>
      </c>
      <c r="F46" s="176">
        <f>IFERROR(VLOOKUP($B46,[3]NUM18!$H$3:$J$173,2,FALSE),0)</f>
        <v>54</v>
      </c>
      <c r="G46" s="176"/>
      <c r="H46" s="163"/>
    </row>
    <row r="47" spans="1:8" s="161" customFormat="1" ht="15.75" thickBot="1" x14ac:dyDescent="0.3">
      <c r="A47" s="85" t="s">
        <v>75</v>
      </c>
      <c r="B47" s="183" t="s">
        <v>74</v>
      </c>
      <c r="C47" s="59"/>
      <c r="D47" s="162"/>
      <c r="E47" s="176">
        <f>IFERROR(VLOOKUP($B47,[1]NUM18!$H$3:$J$157,2,FALSE),0)</f>
        <v>9</v>
      </c>
      <c r="F47" s="176">
        <f>IFERROR(VLOOKUP($B47,[3]NUM18!$H$3:$J$173,2,FALSE),0)</f>
        <v>5</v>
      </c>
      <c r="G47" s="176"/>
      <c r="H47" s="163"/>
    </row>
    <row r="48" spans="1:8" s="161" customFormat="1" ht="15.75" thickBot="1" x14ac:dyDescent="0.3">
      <c r="A48" s="308" t="s">
        <v>177</v>
      </c>
      <c r="B48" s="309"/>
      <c r="C48" s="276">
        <f>+D48/Metas!V76</f>
        <v>1.7014925373134329</v>
      </c>
      <c r="D48" s="165">
        <f>+F48/H48</f>
        <v>0.1623931623931624</v>
      </c>
      <c r="E48" s="178">
        <f>SUM(E38:E47)</f>
        <v>151</v>
      </c>
      <c r="F48" s="178">
        <f t="shared" ref="F48:G48" si="2">SUM(F38:F47)</f>
        <v>171</v>
      </c>
      <c r="G48" s="178">
        <f t="shared" si="2"/>
        <v>0</v>
      </c>
      <c r="H48" s="178">
        <v>1053</v>
      </c>
    </row>
    <row r="49" spans="1:8" s="161" customFormat="1" ht="15.75" thickBot="1" x14ac:dyDescent="0.3">
      <c r="A49" s="183" t="s">
        <v>89</v>
      </c>
      <c r="B49" s="183" t="s">
        <v>76</v>
      </c>
      <c r="C49" s="59"/>
      <c r="D49" s="162"/>
      <c r="E49" s="176">
        <f>IFERROR(VLOOKUP($B49,[1]NUM18!$H$3:$J$157,2,FALSE),0)</f>
        <v>132</v>
      </c>
      <c r="F49" s="176">
        <f>IFERROR(VLOOKUP($B49,[3]NUM18!$H$3:$J$173,2,FALSE),0)</f>
        <v>112</v>
      </c>
      <c r="G49" s="176"/>
      <c r="H49" s="163"/>
    </row>
    <row r="50" spans="1:8" s="161" customFormat="1" ht="15.75" thickBot="1" x14ac:dyDescent="0.3">
      <c r="A50" s="183" t="s">
        <v>89</v>
      </c>
      <c r="B50" s="183" t="s">
        <v>77</v>
      </c>
      <c r="C50" s="59"/>
      <c r="D50" s="162"/>
      <c r="E50" s="176">
        <f>IFERROR(VLOOKUP($B50,[1]NUM18!$H$3:$J$157,2,FALSE),0)</f>
        <v>4</v>
      </c>
      <c r="F50" s="176">
        <f>IFERROR(VLOOKUP($B50,[3]NUM18!$H$3:$J$173,2,FALSE),0)</f>
        <v>2</v>
      </c>
      <c r="G50" s="176"/>
      <c r="H50" s="163"/>
    </row>
    <row r="51" spans="1:8" s="161" customFormat="1" ht="15.75" thickBot="1" x14ac:dyDescent="0.3">
      <c r="A51" s="183" t="s">
        <v>89</v>
      </c>
      <c r="B51" s="183" t="s">
        <v>78</v>
      </c>
      <c r="C51" s="59"/>
      <c r="D51" s="162"/>
      <c r="E51" s="176">
        <f>IFERROR(VLOOKUP($B51,[1]NUM18!$H$3:$J$157,2,FALSE),0)</f>
        <v>1</v>
      </c>
      <c r="F51" s="176">
        <f>IFERROR(VLOOKUP($B51,[3]NUM18!$H$3:$J$173,2,FALSE),0)</f>
        <v>4</v>
      </c>
      <c r="G51" s="176"/>
      <c r="H51" s="163"/>
    </row>
    <row r="52" spans="1:8" s="161" customFormat="1" ht="15.75" thickBot="1" x14ac:dyDescent="0.3">
      <c r="A52" s="183" t="s">
        <v>89</v>
      </c>
      <c r="B52" s="183" t="s">
        <v>79</v>
      </c>
      <c r="C52" s="59"/>
      <c r="D52" s="162"/>
      <c r="E52" s="176">
        <f>IFERROR(VLOOKUP($B52,[1]NUM18!$H$3:$J$157,2,FALSE),0)</f>
        <v>5</v>
      </c>
      <c r="F52" s="176">
        <f>IFERROR(VLOOKUP($B52,[3]NUM18!$H$3:$J$173,2,FALSE),0)</f>
        <v>5</v>
      </c>
      <c r="G52" s="176"/>
      <c r="H52" s="163"/>
    </row>
    <row r="53" spans="1:8" s="161" customFormat="1" ht="15.75" thickBot="1" x14ac:dyDescent="0.3">
      <c r="A53" s="183" t="s">
        <v>89</v>
      </c>
      <c r="B53" s="183" t="s">
        <v>80</v>
      </c>
      <c r="C53" s="59"/>
      <c r="D53" s="162"/>
      <c r="E53" s="176">
        <f>IFERROR(VLOOKUP($B53,[1]NUM18!$H$3:$J$157,2,FALSE),0)</f>
        <v>0</v>
      </c>
      <c r="F53" s="176">
        <f>IFERROR(VLOOKUP($B53,[3]NUM18!$H$3:$J$173,2,FALSE),0)</f>
        <v>0</v>
      </c>
      <c r="G53" s="176"/>
      <c r="H53" s="163"/>
    </row>
    <row r="54" spans="1:8" s="161" customFormat="1" ht="15.75" thickBot="1" x14ac:dyDescent="0.3">
      <c r="A54" s="183" t="s">
        <v>89</v>
      </c>
      <c r="B54" s="183" t="s">
        <v>81</v>
      </c>
      <c r="C54" s="59"/>
      <c r="D54" s="162"/>
      <c r="E54" s="176">
        <f>IFERROR(VLOOKUP($B54,[1]NUM18!$H$3:$J$157,2,FALSE),0)</f>
        <v>3</v>
      </c>
      <c r="F54" s="176">
        <f>IFERROR(VLOOKUP($B54,[3]NUM18!$H$3:$J$173,2,FALSE),0)</f>
        <v>4</v>
      </c>
      <c r="G54" s="176"/>
      <c r="H54" s="163"/>
    </row>
    <row r="55" spans="1:8" s="161" customFormat="1" ht="15.75" thickBot="1" x14ac:dyDescent="0.3">
      <c r="A55" s="183" t="s">
        <v>89</v>
      </c>
      <c r="B55" s="183" t="s">
        <v>82</v>
      </c>
      <c r="C55" s="59"/>
      <c r="D55" s="162"/>
      <c r="E55" s="176">
        <f>IFERROR(VLOOKUP($B55,[1]NUM18!$H$3:$J$157,2,FALSE),0)</f>
        <v>2</v>
      </c>
      <c r="F55" s="176">
        <f>IFERROR(VLOOKUP($B55,[3]NUM18!$H$3:$J$173,2,FALSE),0)</f>
        <v>3</v>
      </c>
      <c r="G55" s="176"/>
      <c r="H55" s="163"/>
    </row>
    <row r="56" spans="1:8" s="161" customFormat="1" ht="15.75" thickBot="1" x14ac:dyDescent="0.3">
      <c r="A56" s="183" t="s">
        <v>89</v>
      </c>
      <c r="B56" s="183" t="s">
        <v>83</v>
      </c>
      <c r="C56" s="59"/>
      <c r="D56" s="162"/>
      <c r="E56" s="176">
        <f>IFERROR(VLOOKUP($B56,[1]NUM18!$H$3:$J$157,2,FALSE),0)</f>
        <v>1</v>
      </c>
      <c r="F56" s="176">
        <f>IFERROR(VLOOKUP($B56,[3]NUM18!$H$3:$J$173,2,FALSE),0)</f>
        <v>2</v>
      </c>
      <c r="G56" s="176"/>
      <c r="H56" s="163"/>
    </row>
    <row r="57" spans="1:8" s="161" customFormat="1" ht="15.75" thickBot="1" x14ac:dyDescent="0.3">
      <c r="A57" s="183" t="s">
        <v>89</v>
      </c>
      <c r="B57" s="183" t="s">
        <v>84</v>
      </c>
      <c r="C57" s="59"/>
      <c r="D57" s="162"/>
      <c r="E57" s="176">
        <f>IFERROR(VLOOKUP($B57,[1]NUM18!$H$3:$J$157,2,FALSE),0)</f>
        <v>3</v>
      </c>
      <c r="F57" s="176">
        <f>IFERROR(VLOOKUP($B57,[3]NUM18!$H$3:$J$173,2,FALSE),0)</f>
        <v>2</v>
      </c>
      <c r="G57" s="176"/>
      <c r="H57" s="163"/>
    </row>
    <row r="58" spans="1:8" s="161" customFormat="1" ht="15.75" thickBot="1" x14ac:dyDescent="0.3">
      <c r="A58" s="183" t="s">
        <v>89</v>
      </c>
      <c r="B58" s="183" t="s">
        <v>85</v>
      </c>
      <c r="C58" s="59"/>
      <c r="D58" s="162"/>
      <c r="E58" s="176">
        <f>IFERROR(VLOOKUP($B58,[1]NUM18!$H$3:$J$157,2,FALSE),0)</f>
        <v>2</v>
      </c>
      <c r="F58" s="176">
        <f>IFERROR(VLOOKUP($B58,[3]NUM18!$H$3:$J$173,2,FALSE),0)</f>
        <v>2</v>
      </c>
      <c r="G58" s="176"/>
      <c r="H58" s="163"/>
    </row>
    <row r="59" spans="1:8" s="161" customFormat="1" ht="15.75" thickBot="1" x14ac:dyDescent="0.3">
      <c r="A59" s="183" t="s">
        <v>89</v>
      </c>
      <c r="B59" s="183" t="s">
        <v>86</v>
      </c>
      <c r="C59" s="59"/>
      <c r="D59" s="162"/>
      <c r="E59" s="176">
        <f>IFERROR(VLOOKUP($B59,[1]NUM18!$H$3:$J$157,2,FALSE),0)</f>
        <v>11</v>
      </c>
      <c r="F59" s="176">
        <f>IFERROR(VLOOKUP($B59,[3]NUM18!$H$3:$J$173,2,FALSE),0)</f>
        <v>16</v>
      </c>
      <c r="G59" s="176"/>
      <c r="H59" s="163"/>
    </row>
    <row r="60" spans="1:8" s="161" customFormat="1" ht="15.75" thickBot="1" x14ac:dyDescent="0.3">
      <c r="A60" s="183" t="s">
        <v>89</v>
      </c>
      <c r="B60" s="183" t="s">
        <v>87</v>
      </c>
      <c r="C60" s="59"/>
      <c r="D60" s="162"/>
      <c r="E60" s="176">
        <f>IFERROR(VLOOKUP($B60,[1]NUM18!$H$3:$J$157,2,FALSE),0)</f>
        <v>1</v>
      </c>
      <c r="F60" s="176">
        <f>IFERROR(VLOOKUP($B60,[3]NUM18!$H$3:$J$173,2,FALSE),0)</f>
        <v>1</v>
      </c>
      <c r="G60" s="176"/>
      <c r="H60" s="163"/>
    </row>
    <row r="61" spans="1:8" s="161" customFormat="1" ht="15.75" thickBot="1" x14ac:dyDescent="0.3">
      <c r="A61" s="183" t="s">
        <v>89</v>
      </c>
      <c r="B61" s="183" t="s">
        <v>88</v>
      </c>
      <c r="C61" s="59"/>
      <c r="D61" s="162"/>
      <c r="E61" s="176">
        <f>IFERROR(VLOOKUP($B61,[1]NUM18!$H$3:$J$157,2,FALSE),0)</f>
        <v>4</v>
      </c>
      <c r="F61" s="176">
        <f>IFERROR(VLOOKUP($B61,[3]NUM18!$H$3:$J$173,2,FALSE),0)</f>
        <v>7</v>
      </c>
      <c r="G61" s="176"/>
      <c r="H61" s="163"/>
    </row>
    <row r="62" spans="1:8" s="161" customFormat="1" ht="15.75" thickBot="1" x14ac:dyDescent="0.3">
      <c r="A62" s="308" t="s">
        <v>178</v>
      </c>
      <c r="B62" s="309"/>
      <c r="C62" s="276">
        <f>+D62/Metas!V68</f>
        <v>1.6931216931216932</v>
      </c>
      <c r="D62" s="165">
        <f>+F62/H62</f>
        <v>0.16096579476861167</v>
      </c>
      <c r="E62" s="178">
        <f>SUM(E49:E61)</f>
        <v>169</v>
      </c>
      <c r="F62" s="178">
        <f t="shared" ref="F62:G62" si="3">SUM(F49:F61)</f>
        <v>160</v>
      </c>
      <c r="G62" s="178">
        <f t="shared" si="3"/>
        <v>0</v>
      </c>
      <c r="H62" s="178">
        <v>994</v>
      </c>
    </row>
    <row r="63" spans="1:8" s="161" customFormat="1" ht="15.75" thickBot="1" x14ac:dyDescent="0.3">
      <c r="A63" s="183" t="s">
        <v>100</v>
      </c>
      <c r="B63" s="183" t="s">
        <v>90</v>
      </c>
      <c r="C63" s="59"/>
      <c r="D63" s="162"/>
      <c r="E63" s="176">
        <f>IFERROR(VLOOKUP($B63,[1]NUM18!$H$3:$J$157,2,FALSE),0)</f>
        <v>79</v>
      </c>
      <c r="F63" s="176">
        <f>IFERROR(VLOOKUP($B63,[3]NUM18!$H$3:$J$173,2,FALSE),0)</f>
        <v>89</v>
      </c>
      <c r="G63" s="176"/>
      <c r="H63" s="163"/>
    </row>
    <row r="64" spans="1:8" s="161" customFormat="1" ht="15.75" thickBot="1" x14ac:dyDescent="0.3">
      <c r="A64" s="183" t="s">
        <v>100</v>
      </c>
      <c r="B64" s="183" t="s">
        <v>91</v>
      </c>
      <c r="C64" s="59"/>
      <c r="D64" s="162"/>
      <c r="E64" s="176">
        <f>IFERROR(VLOOKUP($B64,[1]NUM18!$H$3:$J$157,2,FALSE),0)</f>
        <v>2</v>
      </c>
      <c r="F64" s="176">
        <f>IFERROR(VLOOKUP($B64,[3]NUM18!$H$3:$J$173,2,FALSE),0)</f>
        <v>6</v>
      </c>
      <c r="G64" s="176"/>
      <c r="H64" s="163"/>
    </row>
    <row r="65" spans="1:8" s="161" customFormat="1" ht="15.75" thickBot="1" x14ac:dyDescent="0.3">
      <c r="A65" s="183" t="s">
        <v>100</v>
      </c>
      <c r="B65" s="183" t="s">
        <v>92</v>
      </c>
      <c r="C65" s="59"/>
      <c r="D65" s="162"/>
      <c r="E65" s="176">
        <f>IFERROR(VLOOKUP($B65,[1]NUM18!$H$3:$J$157,2,FALSE),0)</f>
        <v>0</v>
      </c>
      <c r="F65" s="176">
        <f>IFERROR(VLOOKUP($B65,[3]NUM18!$H$3:$J$173,2,FALSE),0)</f>
        <v>0</v>
      </c>
      <c r="G65" s="176"/>
      <c r="H65" s="163"/>
    </row>
    <row r="66" spans="1:8" s="161" customFormat="1" ht="15.75" thickBot="1" x14ac:dyDescent="0.3">
      <c r="A66" s="183" t="s">
        <v>100</v>
      </c>
      <c r="B66" s="183" t="s">
        <v>93</v>
      </c>
      <c r="C66" s="59"/>
      <c r="D66" s="162"/>
      <c r="E66" s="176">
        <f>IFERROR(VLOOKUP($B66,[1]NUM18!$H$3:$J$157,2,FALSE),0)</f>
        <v>0</v>
      </c>
      <c r="F66" s="176">
        <f>IFERROR(VLOOKUP($B66,[3]NUM18!$H$3:$J$173,2,FALSE),0)</f>
        <v>1</v>
      </c>
      <c r="G66" s="176"/>
      <c r="H66" s="163"/>
    </row>
    <row r="67" spans="1:8" s="161" customFormat="1" ht="15.75" thickBot="1" x14ac:dyDescent="0.3">
      <c r="A67" s="183" t="s">
        <v>100</v>
      </c>
      <c r="B67" s="183" t="s">
        <v>94</v>
      </c>
      <c r="C67" s="59"/>
      <c r="D67" s="162"/>
      <c r="E67" s="176">
        <f>IFERROR(VLOOKUP($B67,[1]NUM18!$H$3:$J$157,2,FALSE),0)</f>
        <v>0</v>
      </c>
      <c r="F67" s="176">
        <f>IFERROR(VLOOKUP($B67,[3]NUM18!$H$3:$J$173,2,FALSE),0)</f>
        <v>0</v>
      </c>
      <c r="G67" s="176"/>
      <c r="H67" s="163"/>
    </row>
    <row r="68" spans="1:8" s="161" customFormat="1" ht="15.75" thickBot="1" x14ac:dyDescent="0.3">
      <c r="A68" s="183" t="s">
        <v>100</v>
      </c>
      <c r="B68" s="183" t="s">
        <v>95</v>
      </c>
      <c r="C68" s="59"/>
      <c r="D68" s="162"/>
      <c r="E68" s="176">
        <f>IFERROR(VLOOKUP($B68,[1]NUM18!$H$3:$J$157,2,FALSE),0)</f>
        <v>4</v>
      </c>
      <c r="F68" s="176">
        <f>IFERROR(VLOOKUP($B68,[3]NUM18!$H$3:$J$173,2,FALSE),0)</f>
        <v>3</v>
      </c>
      <c r="G68" s="176"/>
      <c r="H68" s="163"/>
    </row>
    <row r="69" spans="1:8" s="161" customFormat="1" ht="15.75" thickBot="1" x14ac:dyDescent="0.3">
      <c r="A69" s="183" t="s">
        <v>100</v>
      </c>
      <c r="B69" s="183" t="s">
        <v>96</v>
      </c>
      <c r="C69" s="59"/>
      <c r="D69" s="162"/>
      <c r="E69" s="176">
        <f>IFERROR(VLOOKUP($B69,[1]NUM18!$H$3:$J$157,2,FALSE),0)</f>
        <v>0</v>
      </c>
      <c r="F69" s="176">
        <f>IFERROR(VLOOKUP($B69,[3]NUM18!$H$3:$J$173,2,FALSE),0)</f>
        <v>0</v>
      </c>
      <c r="G69" s="176"/>
      <c r="H69" s="163"/>
    </row>
    <row r="70" spans="1:8" s="161" customFormat="1" ht="15.75" thickBot="1" x14ac:dyDescent="0.3">
      <c r="A70" s="183" t="s">
        <v>100</v>
      </c>
      <c r="B70" s="183" t="s">
        <v>97</v>
      </c>
      <c r="C70" s="59"/>
      <c r="D70" s="162"/>
      <c r="E70" s="176">
        <f>IFERROR(VLOOKUP($B70,[1]NUM18!$H$3:$J$157,2,FALSE),0)</f>
        <v>0</v>
      </c>
      <c r="F70" s="176">
        <f>IFERROR(VLOOKUP($B70,[3]NUM18!$H$3:$J$173,2,FALSE),0)</f>
        <v>0</v>
      </c>
      <c r="G70" s="176"/>
      <c r="H70" s="163"/>
    </row>
    <row r="71" spans="1:8" s="161" customFormat="1" ht="15.75" thickBot="1" x14ac:dyDescent="0.3">
      <c r="A71" s="183" t="s">
        <v>100</v>
      </c>
      <c r="B71" s="183" t="s">
        <v>98</v>
      </c>
      <c r="C71" s="59"/>
      <c r="D71" s="162"/>
      <c r="E71" s="176">
        <f>IFERROR(VLOOKUP($B71,[1]NUM18!$H$3:$J$157,2,FALSE),0)</f>
        <v>0</v>
      </c>
      <c r="F71" s="176">
        <f>IFERROR(VLOOKUP($B71,[3]NUM18!$H$3:$J$173,2,FALSE),0)</f>
        <v>1</v>
      </c>
      <c r="G71" s="176"/>
      <c r="H71" s="163"/>
    </row>
    <row r="72" spans="1:8" s="161" customFormat="1" ht="15.75" thickBot="1" x14ac:dyDescent="0.3">
      <c r="A72" s="183" t="s">
        <v>100</v>
      </c>
      <c r="B72" s="183" t="s">
        <v>99</v>
      </c>
      <c r="C72" s="59"/>
      <c r="D72" s="162"/>
      <c r="E72" s="176">
        <f>IFERROR(VLOOKUP($B72,[1]NUM18!$H$3:$J$157,2,FALSE),0)</f>
        <v>0</v>
      </c>
      <c r="F72" s="176">
        <f>IFERROR(VLOOKUP($B72,[3]NUM18!$H$3:$J$173,2,FALSE),0)</f>
        <v>0</v>
      </c>
      <c r="G72" s="176"/>
      <c r="H72" s="163"/>
    </row>
    <row r="73" spans="1:8" s="161" customFormat="1" ht="15.75" thickBot="1" x14ac:dyDescent="0.3">
      <c r="A73" s="308" t="s">
        <v>18</v>
      </c>
      <c r="B73" s="309"/>
      <c r="C73" s="276">
        <f>+D73/Metas!V65</f>
        <v>1.9607843137254903</v>
      </c>
      <c r="D73" s="165">
        <f>+F73/H73</f>
        <v>0.14705882352941177</v>
      </c>
      <c r="E73" s="178">
        <f>SUM(E63:E72)</f>
        <v>85</v>
      </c>
      <c r="F73" s="178">
        <f t="shared" ref="F73:G73" si="4">SUM(F63:F72)</f>
        <v>100</v>
      </c>
      <c r="G73" s="178">
        <f t="shared" si="4"/>
        <v>0</v>
      </c>
      <c r="H73" s="178">
        <v>680</v>
      </c>
    </row>
    <row r="74" spans="1:8" s="161" customFormat="1" ht="15.75" thickBot="1" x14ac:dyDescent="0.3">
      <c r="A74" s="85" t="s">
        <v>106</v>
      </c>
      <c r="B74" s="183" t="s">
        <v>101</v>
      </c>
      <c r="C74" s="59"/>
      <c r="D74" s="162"/>
      <c r="E74" s="176">
        <f>IFERROR(VLOOKUP($B74,[1]NUM18!$H$3:$J$157,2,FALSE),0)</f>
        <v>15</v>
      </c>
      <c r="F74" s="176">
        <f>IFERROR(VLOOKUP($B74,[3]NUM18!$H$3:$J$173,2,FALSE),0)</f>
        <v>21</v>
      </c>
      <c r="G74" s="176"/>
      <c r="H74" s="163"/>
    </row>
    <row r="75" spans="1:8" s="161" customFormat="1" ht="15.75" thickBot="1" x14ac:dyDescent="0.3">
      <c r="A75" s="85" t="s">
        <v>106</v>
      </c>
      <c r="B75" s="183" t="s">
        <v>102</v>
      </c>
      <c r="C75" s="59"/>
      <c r="D75" s="162"/>
      <c r="E75" s="176">
        <f>IFERROR(VLOOKUP($B75,[1]NUM18!$H$3:$J$157,2,FALSE),0)</f>
        <v>1</v>
      </c>
      <c r="F75" s="176">
        <f>IFERROR(VLOOKUP($B75,[3]NUM18!$H$3:$J$173,2,FALSE),0)</f>
        <v>2</v>
      </c>
      <c r="G75" s="176"/>
      <c r="H75" s="163"/>
    </row>
    <row r="76" spans="1:8" s="161" customFormat="1" ht="15.75" thickBot="1" x14ac:dyDescent="0.3">
      <c r="A76" s="85" t="s">
        <v>106</v>
      </c>
      <c r="B76" s="183" t="s">
        <v>103</v>
      </c>
      <c r="C76" s="59"/>
      <c r="D76" s="162"/>
      <c r="E76" s="176">
        <f>IFERROR(VLOOKUP($B76,[1]NUM18!$H$3:$J$157,2,FALSE),0)</f>
        <v>9</v>
      </c>
      <c r="F76" s="176">
        <f>IFERROR(VLOOKUP($B76,[3]NUM18!$H$3:$J$173,2,FALSE),0)</f>
        <v>15</v>
      </c>
      <c r="G76" s="176"/>
      <c r="H76" s="163"/>
    </row>
    <row r="77" spans="1:8" s="161" customFormat="1" ht="15.75" thickBot="1" x14ac:dyDescent="0.3">
      <c r="A77" s="85" t="s">
        <v>106</v>
      </c>
      <c r="B77" s="183" t="s">
        <v>104</v>
      </c>
      <c r="C77" s="59"/>
      <c r="D77" s="162"/>
      <c r="E77" s="176">
        <f>IFERROR(VLOOKUP($B77,[1]NUM18!$H$3:$J$157,2,FALSE),0)</f>
        <v>3</v>
      </c>
      <c r="F77" s="176">
        <f>IFERROR(VLOOKUP($B77,[3]NUM18!$H$3:$J$173,2,FALSE),0)</f>
        <v>5</v>
      </c>
      <c r="G77" s="176"/>
      <c r="H77" s="163"/>
    </row>
    <row r="78" spans="1:8" s="161" customFormat="1" ht="15.75" thickBot="1" x14ac:dyDescent="0.3">
      <c r="A78" s="85" t="s">
        <v>106</v>
      </c>
      <c r="B78" s="183" t="s">
        <v>105</v>
      </c>
      <c r="C78" s="59"/>
      <c r="D78" s="162"/>
      <c r="E78" s="176">
        <f>IFERROR(VLOOKUP($B78,[1]NUM18!$H$3:$J$157,2,FALSE),0)</f>
        <v>2</v>
      </c>
      <c r="F78" s="176">
        <f>IFERROR(VLOOKUP($B78,[3]NUM18!$H$3:$J$173,2,FALSE),0)</f>
        <v>7</v>
      </c>
      <c r="G78" s="176"/>
      <c r="H78" s="163"/>
    </row>
    <row r="79" spans="1:8" s="161" customFormat="1" ht="15.75" thickBot="1" x14ac:dyDescent="0.3">
      <c r="A79" s="308" t="s">
        <v>179</v>
      </c>
      <c r="B79" s="309"/>
      <c r="C79" s="276">
        <f>+D79/Metas!V70</f>
        <v>2.2222222222222223</v>
      </c>
      <c r="D79" s="165">
        <f>+F79/H79</f>
        <v>0.11312217194570136</v>
      </c>
      <c r="E79" s="178">
        <f>SUM(E74:E78)</f>
        <v>30</v>
      </c>
      <c r="F79" s="178">
        <f t="shared" ref="F79:G79" si="5">SUM(F74:F78)</f>
        <v>50</v>
      </c>
      <c r="G79" s="178">
        <f t="shared" si="5"/>
        <v>0</v>
      </c>
      <c r="H79" s="178">
        <v>442</v>
      </c>
    </row>
    <row r="80" spans="1:8" s="161" customFormat="1" ht="15.75" thickBot="1" x14ac:dyDescent="0.3">
      <c r="A80" s="85" t="s">
        <v>117</v>
      </c>
      <c r="B80" s="183" t="s">
        <v>107</v>
      </c>
      <c r="C80" s="59"/>
      <c r="D80" s="162"/>
      <c r="E80" s="176">
        <f>IFERROR(VLOOKUP($B80,[1]NUM18!$H$3:$J$157,2,FALSE),0)</f>
        <v>68</v>
      </c>
      <c r="F80" s="176">
        <f>IFERROR(VLOOKUP($B80,[3]NUM18!$H$3:$J$173,2,FALSE),0)</f>
        <v>81</v>
      </c>
      <c r="G80" s="176"/>
      <c r="H80" s="163"/>
    </row>
    <row r="81" spans="1:8" s="161" customFormat="1" ht="15.75" thickBot="1" x14ac:dyDescent="0.3">
      <c r="A81" s="85" t="s">
        <v>117</v>
      </c>
      <c r="B81" s="183" t="s">
        <v>108</v>
      </c>
      <c r="C81" s="59"/>
      <c r="D81" s="162"/>
      <c r="E81" s="176">
        <f>IFERROR(VLOOKUP($B81,[1]NUM18!$H$3:$J$157,2,FALSE),0)</f>
        <v>11</v>
      </c>
      <c r="F81" s="176">
        <f>IFERROR(VLOOKUP($B81,[3]NUM18!$H$3:$J$173,2,FALSE),0)</f>
        <v>10</v>
      </c>
      <c r="G81" s="176"/>
      <c r="H81" s="163"/>
    </row>
    <row r="82" spans="1:8" s="161" customFormat="1" ht="15.75" thickBot="1" x14ac:dyDescent="0.3">
      <c r="A82" s="85" t="s">
        <v>117</v>
      </c>
      <c r="B82" s="183" t="s">
        <v>109</v>
      </c>
      <c r="C82" s="59"/>
      <c r="D82" s="162"/>
      <c r="E82" s="176">
        <f>IFERROR(VLOOKUP($B82,[1]NUM18!$H$3:$J$157,2,FALSE),0)</f>
        <v>1</v>
      </c>
      <c r="F82" s="176">
        <f>IFERROR(VLOOKUP($B82,[3]NUM18!$H$3:$J$173,2,FALSE),0)</f>
        <v>2</v>
      </c>
      <c r="G82" s="176"/>
      <c r="H82" s="163"/>
    </row>
    <row r="83" spans="1:8" s="161" customFormat="1" ht="15.75" thickBot="1" x14ac:dyDescent="0.3">
      <c r="A83" s="85" t="s">
        <v>117</v>
      </c>
      <c r="B83" s="183" t="s">
        <v>110</v>
      </c>
      <c r="C83" s="59"/>
      <c r="D83" s="162"/>
      <c r="E83" s="176">
        <f>IFERROR(VLOOKUP($B83,[1]NUM18!$H$3:$J$157,2,FALSE),0)</f>
        <v>8</v>
      </c>
      <c r="F83" s="176">
        <f>IFERROR(VLOOKUP($B83,[3]NUM18!$H$3:$J$173,2,FALSE),0)</f>
        <v>4</v>
      </c>
      <c r="G83" s="176"/>
      <c r="H83" s="163"/>
    </row>
    <row r="84" spans="1:8" s="161" customFormat="1" ht="15.75" thickBot="1" x14ac:dyDescent="0.3">
      <c r="A84" s="85" t="s">
        <v>117</v>
      </c>
      <c r="B84" s="183" t="s">
        <v>111</v>
      </c>
      <c r="C84" s="59"/>
      <c r="D84" s="162"/>
      <c r="E84" s="176">
        <f>IFERROR(VLOOKUP($B84,[1]NUM18!$H$3:$J$157,2,FALSE),0)</f>
        <v>11</v>
      </c>
      <c r="F84" s="176">
        <f>IFERROR(VLOOKUP($B84,[3]NUM18!$H$3:$J$173,2,FALSE),0)</f>
        <v>24</v>
      </c>
      <c r="G84" s="176"/>
      <c r="H84" s="163"/>
    </row>
    <row r="85" spans="1:8" s="161" customFormat="1" ht="15.75" thickBot="1" x14ac:dyDescent="0.3">
      <c r="A85" s="85" t="s">
        <v>117</v>
      </c>
      <c r="B85" s="183" t="s">
        <v>112</v>
      </c>
      <c r="C85" s="59"/>
      <c r="D85" s="162"/>
      <c r="E85" s="176">
        <f>IFERROR(VLOOKUP($B85,[1]NUM18!$H$3:$J$157,2,FALSE),0)</f>
        <v>3</v>
      </c>
      <c r="F85" s="176">
        <f>IFERROR(VLOOKUP($B85,[3]NUM18!$H$3:$J$173,2,FALSE),0)</f>
        <v>2</v>
      </c>
      <c r="G85" s="176"/>
      <c r="H85" s="163"/>
    </row>
    <row r="86" spans="1:8" s="161" customFormat="1" ht="15.75" thickBot="1" x14ac:dyDescent="0.3">
      <c r="A86" s="85" t="s">
        <v>117</v>
      </c>
      <c r="B86" s="183" t="s">
        <v>113</v>
      </c>
      <c r="C86" s="59"/>
      <c r="D86" s="162"/>
      <c r="E86" s="176">
        <f>IFERROR(VLOOKUP($B86,[1]NUM18!$H$3:$J$157,2,FALSE),0)</f>
        <v>9</v>
      </c>
      <c r="F86" s="176">
        <f>IFERROR(VLOOKUP($B86,[3]NUM18!$H$3:$J$173,2,FALSE),0)</f>
        <v>7</v>
      </c>
      <c r="G86" s="176"/>
      <c r="H86" s="163"/>
    </row>
    <row r="87" spans="1:8" s="161" customFormat="1" ht="15.75" thickBot="1" x14ac:dyDescent="0.3">
      <c r="A87" s="85" t="s">
        <v>117</v>
      </c>
      <c r="B87" s="183" t="s">
        <v>114</v>
      </c>
      <c r="C87" s="59"/>
      <c r="D87" s="162"/>
      <c r="E87" s="176">
        <f>IFERROR(VLOOKUP($B87,[1]NUM18!$H$3:$J$157,2,FALSE),0)</f>
        <v>9</v>
      </c>
      <c r="F87" s="176">
        <f>IFERROR(VLOOKUP($B87,[3]NUM18!$H$3:$J$173,2,FALSE),0)</f>
        <v>8</v>
      </c>
      <c r="G87" s="176"/>
      <c r="H87" s="163"/>
    </row>
    <row r="88" spans="1:8" s="161" customFormat="1" ht="15.75" thickBot="1" x14ac:dyDescent="0.3">
      <c r="A88" s="85" t="s">
        <v>117</v>
      </c>
      <c r="B88" s="183" t="s">
        <v>115</v>
      </c>
      <c r="C88" s="59"/>
      <c r="D88" s="162"/>
      <c r="E88" s="176">
        <f>IFERROR(VLOOKUP($B88,[1]NUM18!$H$3:$J$157,2,FALSE),0)</f>
        <v>4</v>
      </c>
      <c r="F88" s="176">
        <f>IFERROR(VLOOKUP($B88,[3]NUM18!$H$3:$J$173,2,FALSE),0)</f>
        <v>12</v>
      </c>
      <c r="G88" s="176"/>
      <c r="H88" s="163"/>
    </row>
    <row r="89" spans="1:8" s="161" customFormat="1" ht="15.75" thickBot="1" x14ac:dyDescent="0.3">
      <c r="A89" s="85" t="s">
        <v>117</v>
      </c>
      <c r="B89" s="183" t="s">
        <v>116</v>
      </c>
      <c r="C89" s="59"/>
      <c r="D89" s="162"/>
      <c r="E89" s="176">
        <f>IFERROR(VLOOKUP($B89,[1]NUM18!$H$3:$J$157,2,FALSE),0)</f>
        <v>10</v>
      </c>
      <c r="F89" s="176">
        <f>IFERROR(VLOOKUP($B89,[3]NUM18!$H$3:$J$173,2,FALSE),0)</f>
        <v>11</v>
      </c>
      <c r="G89" s="176"/>
      <c r="H89" s="163"/>
    </row>
    <row r="90" spans="1:8" s="161" customFormat="1" ht="15.75" thickBot="1" x14ac:dyDescent="0.3">
      <c r="A90" s="308" t="s">
        <v>180</v>
      </c>
      <c r="B90" s="309"/>
      <c r="C90" s="276">
        <f>+D90/Metas!V75</f>
        <v>2.2054794520547945</v>
      </c>
      <c r="D90" s="165">
        <f>+F90/H90</f>
        <v>0.16563786008230452</v>
      </c>
      <c r="E90" s="178">
        <f>SUM(E80:E89)</f>
        <v>134</v>
      </c>
      <c r="F90" s="178">
        <f t="shared" ref="F90:G90" si="6">SUM(F80:F89)</f>
        <v>161</v>
      </c>
      <c r="G90" s="178">
        <f t="shared" si="6"/>
        <v>0</v>
      </c>
      <c r="H90" s="178">
        <v>972</v>
      </c>
    </row>
    <row r="91" spans="1:8" s="161" customFormat="1" ht="15.75" thickBot="1" x14ac:dyDescent="0.3">
      <c r="A91" s="85" t="s">
        <v>134</v>
      </c>
      <c r="B91" s="183" t="s">
        <v>118</v>
      </c>
      <c r="C91" s="59"/>
      <c r="D91" s="162"/>
      <c r="E91" s="176">
        <f>IFERROR(VLOOKUP($B91,[1]NUM18!$H$3:$J$157,2,FALSE),0)</f>
        <v>126</v>
      </c>
      <c r="F91" s="176">
        <f>IFERROR(VLOOKUP($B91,[3]NUM18!$H$3:$J$173,2,FALSE),0)</f>
        <v>105</v>
      </c>
      <c r="G91" s="176"/>
      <c r="H91" s="163"/>
    </row>
    <row r="92" spans="1:8" s="161" customFormat="1" ht="15.75" thickBot="1" x14ac:dyDescent="0.3">
      <c r="A92" s="85" t="s">
        <v>134</v>
      </c>
      <c r="B92" s="183" t="s">
        <v>119</v>
      </c>
      <c r="C92" s="59"/>
      <c r="D92" s="162"/>
      <c r="E92" s="176">
        <f>IFERROR(VLOOKUP($B92,[1]NUM18!$H$3:$J$157,2,FALSE),0)</f>
        <v>377</v>
      </c>
      <c r="F92" s="176">
        <f>IFERROR(VLOOKUP($B92,[3]NUM18!$H$3:$J$173,2,FALSE),0)</f>
        <v>327</v>
      </c>
      <c r="G92" s="176"/>
      <c r="H92" s="163"/>
    </row>
    <row r="93" spans="1:8" s="161" customFormat="1" ht="15.75" thickBot="1" x14ac:dyDescent="0.3">
      <c r="A93" s="85" t="s">
        <v>134</v>
      </c>
      <c r="B93" s="183" t="s">
        <v>120</v>
      </c>
      <c r="C93" s="59"/>
      <c r="D93" s="162"/>
      <c r="E93" s="176">
        <f>IFERROR(VLOOKUP($B93,[1]NUM18!$H$3:$J$157,2,FALSE),0)</f>
        <v>386</v>
      </c>
      <c r="F93" s="176">
        <f>IFERROR(VLOOKUP($B93,[3]NUM18!$H$3:$J$173,2,FALSE),0)</f>
        <v>498</v>
      </c>
      <c r="G93" s="176"/>
      <c r="H93" s="163"/>
    </row>
    <row r="94" spans="1:8" s="161" customFormat="1" ht="15.75" thickBot="1" x14ac:dyDescent="0.3">
      <c r="A94" s="85" t="s">
        <v>134</v>
      </c>
      <c r="B94" s="183" t="s">
        <v>121</v>
      </c>
      <c r="C94" s="59"/>
      <c r="D94" s="162"/>
      <c r="E94" s="176">
        <f>IFERROR(VLOOKUP($B94,[1]NUM18!$H$3:$J$157,2,FALSE),0)</f>
        <v>85</v>
      </c>
      <c r="F94" s="176">
        <f>IFERROR(VLOOKUP($B94,[3]NUM18!$H$3:$J$173,2,FALSE),0)</f>
        <v>84</v>
      </c>
      <c r="G94" s="176"/>
      <c r="H94" s="163"/>
    </row>
    <row r="95" spans="1:8" s="161" customFormat="1" ht="15.75" thickBot="1" x14ac:dyDescent="0.3">
      <c r="A95" s="85" t="s">
        <v>134</v>
      </c>
      <c r="B95" s="183" t="s">
        <v>122</v>
      </c>
      <c r="C95" s="59"/>
      <c r="D95" s="162"/>
      <c r="E95" s="176">
        <f>IFERROR(VLOOKUP($B95,[1]NUM18!$H$3:$J$157,2,FALSE),0)</f>
        <v>19</v>
      </c>
      <c r="F95" s="176">
        <f>IFERROR(VLOOKUP($B95,[3]NUM18!$H$3:$J$173,2,FALSE),0)</f>
        <v>14</v>
      </c>
      <c r="G95" s="176"/>
      <c r="H95" s="163"/>
    </row>
    <row r="96" spans="1:8" s="161" customFormat="1" ht="15.75" thickBot="1" x14ac:dyDescent="0.3">
      <c r="A96" s="85" t="s">
        <v>134</v>
      </c>
      <c r="B96" s="183" t="s">
        <v>123</v>
      </c>
      <c r="C96" s="59"/>
      <c r="D96" s="162"/>
      <c r="E96" s="176">
        <f>IFERROR(VLOOKUP($B96,[1]NUM18!$H$3:$J$157,2,FALSE),0)</f>
        <v>17</v>
      </c>
      <c r="F96" s="176">
        <f>IFERROR(VLOOKUP($B96,[3]NUM18!$H$3:$J$173,2,FALSE),0)</f>
        <v>12</v>
      </c>
      <c r="G96" s="176"/>
      <c r="H96" s="163"/>
    </row>
    <row r="97" spans="1:8" s="161" customFormat="1" ht="15.75" thickBot="1" x14ac:dyDescent="0.3">
      <c r="A97" s="85" t="s">
        <v>134</v>
      </c>
      <c r="B97" s="183" t="s">
        <v>124</v>
      </c>
      <c r="C97" s="59"/>
      <c r="D97" s="162"/>
      <c r="E97" s="176">
        <f>IFERROR(VLOOKUP($B97,[1]NUM18!$H$3:$J$157,2,FALSE),0)</f>
        <v>8</v>
      </c>
      <c r="F97" s="176">
        <f>IFERROR(VLOOKUP($B97,[3]NUM18!$H$3:$J$173,2,FALSE),0)</f>
        <v>5</v>
      </c>
      <c r="G97" s="176"/>
      <c r="H97" s="163"/>
    </row>
    <row r="98" spans="1:8" s="161" customFormat="1" ht="15.75" thickBot="1" x14ac:dyDescent="0.3">
      <c r="A98" s="85" t="s">
        <v>134</v>
      </c>
      <c r="B98" s="183" t="s">
        <v>125</v>
      </c>
      <c r="C98" s="59"/>
      <c r="D98" s="162"/>
      <c r="E98" s="176">
        <f>IFERROR(VLOOKUP($B98,[1]NUM18!$H$3:$J$157,2,FALSE),0)</f>
        <v>12</v>
      </c>
      <c r="F98" s="176">
        <f>IFERROR(VLOOKUP($B98,[3]NUM18!$H$3:$J$173,2,FALSE),0)</f>
        <v>16</v>
      </c>
      <c r="G98" s="176"/>
      <c r="H98" s="163"/>
    </row>
    <row r="99" spans="1:8" s="161" customFormat="1" ht="15.75" thickBot="1" x14ac:dyDescent="0.3">
      <c r="A99" s="85" t="s">
        <v>134</v>
      </c>
      <c r="B99" s="183" t="s">
        <v>126</v>
      </c>
      <c r="C99" s="59"/>
      <c r="D99" s="162"/>
      <c r="E99" s="176">
        <f>IFERROR(VLOOKUP($B99,[1]NUM18!$H$3:$J$157,2,FALSE),0)</f>
        <v>21</v>
      </c>
      <c r="F99" s="176">
        <f>IFERROR(VLOOKUP($B99,[3]NUM18!$H$3:$J$173,2,FALSE),0)</f>
        <v>17</v>
      </c>
      <c r="G99" s="176"/>
      <c r="H99" s="163"/>
    </row>
    <row r="100" spans="1:8" s="161" customFormat="1" ht="15.75" thickBot="1" x14ac:dyDescent="0.3">
      <c r="A100" s="85" t="s">
        <v>134</v>
      </c>
      <c r="B100" s="183" t="s">
        <v>127</v>
      </c>
      <c r="C100" s="59"/>
      <c r="D100" s="162"/>
      <c r="E100" s="176">
        <f>IFERROR(VLOOKUP($B100,[1]NUM18!$H$3:$J$157,2,FALSE),0)</f>
        <v>0</v>
      </c>
      <c r="F100" s="176">
        <f>IFERROR(VLOOKUP($B100,[3]NUM18!$H$3:$J$173,2,FALSE),0)</f>
        <v>2</v>
      </c>
      <c r="G100" s="176"/>
      <c r="H100" s="163"/>
    </row>
    <row r="101" spans="1:8" s="161" customFormat="1" ht="15.75" thickBot="1" x14ac:dyDescent="0.3">
      <c r="A101" s="85" t="s">
        <v>134</v>
      </c>
      <c r="B101" s="183" t="s">
        <v>128</v>
      </c>
      <c r="C101" s="59"/>
      <c r="D101" s="162"/>
      <c r="E101" s="176">
        <f>IFERROR(VLOOKUP($B101,[1]NUM18!$H$3:$J$157,2,FALSE),0)</f>
        <v>1</v>
      </c>
      <c r="F101" s="176">
        <f>IFERROR(VLOOKUP($B101,[3]NUM18!$H$3:$J$173,2,FALSE),0)</f>
        <v>2</v>
      </c>
      <c r="G101" s="176"/>
      <c r="H101" s="163"/>
    </row>
    <row r="102" spans="1:8" s="161" customFormat="1" ht="15.75" thickBot="1" x14ac:dyDescent="0.3">
      <c r="A102" s="85" t="s">
        <v>134</v>
      </c>
      <c r="B102" s="183" t="s">
        <v>129</v>
      </c>
      <c r="C102" s="59"/>
      <c r="D102" s="162"/>
      <c r="E102" s="176">
        <f>IFERROR(VLOOKUP($B102,[1]NUM18!$H$3:$J$157,2,FALSE),0)</f>
        <v>0</v>
      </c>
      <c r="F102" s="176">
        <f>IFERROR(VLOOKUP($B102,[3]NUM18!$H$3:$J$173,2,FALSE),0)</f>
        <v>0</v>
      </c>
      <c r="G102" s="176"/>
      <c r="H102" s="163"/>
    </row>
    <row r="103" spans="1:8" s="161" customFormat="1" ht="15.75" thickBot="1" x14ac:dyDescent="0.3">
      <c r="A103" s="85" t="s">
        <v>134</v>
      </c>
      <c r="B103" s="183" t="s">
        <v>130</v>
      </c>
      <c r="C103" s="59"/>
      <c r="D103" s="162"/>
      <c r="E103" s="176">
        <f>IFERROR(VLOOKUP($B103,[1]NUM18!$H$3:$J$157,2,FALSE),0)</f>
        <v>20</v>
      </c>
      <c r="F103" s="176">
        <f>IFERROR(VLOOKUP($B103,[3]NUM18!$H$3:$J$173,2,FALSE),0)</f>
        <v>12</v>
      </c>
      <c r="G103" s="176"/>
      <c r="H103" s="163"/>
    </row>
    <row r="104" spans="1:8" s="161" customFormat="1" ht="15.75" thickBot="1" x14ac:dyDescent="0.3">
      <c r="A104" s="85" t="s">
        <v>134</v>
      </c>
      <c r="B104" s="183" t="s">
        <v>131</v>
      </c>
      <c r="C104" s="59"/>
      <c r="D104" s="162"/>
      <c r="E104" s="176">
        <f>IFERROR(VLOOKUP($B104,[1]NUM18!$H$3:$J$157,2,FALSE),0)</f>
        <v>17</v>
      </c>
      <c r="F104" s="176">
        <f>IFERROR(VLOOKUP($B104,[3]NUM18!$H$3:$J$173,2,FALSE),0)</f>
        <v>15</v>
      </c>
      <c r="G104" s="176"/>
      <c r="H104" s="163"/>
    </row>
    <row r="105" spans="1:8" s="161" customFormat="1" ht="15.75" thickBot="1" x14ac:dyDescent="0.3">
      <c r="A105" s="85" t="s">
        <v>134</v>
      </c>
      <c r="B105" s="183" t="s">
        <v>132</v>
      </c>
      <c r="C105" s="59"/>
      <c r="D105" s="162"/>
      <c r="E105" s="176">
        <f>IFERROR(VLOOKUP($B105,[1]NUM18!$H$3:$J$157,2,FALSE),0)</f>
        <v>116</v>
      </c>
      <c r="F105" s="176">
        <f>IFERROR(VLOOKUP($B105,[3]NUM18!$H$3:$J$173,2,FALSE),0)</f>
        <v>98</v>
      </c>
      <c r="G105" s="176"/>
      <c r="H105" s="163"/>
    </row>
    <row r="106" spans="1:8" s="161" customFormat="1" ht="15.75" thickBot="1" x14ac:dyDescent="0.3">
      <c r="A106" s="85" t="s">
        <v>134</v>
      </c>
      <c r="B106" s="183" t="s">
        <v>133</v>
      </c>
      <c r="C106" s="59"/>
      <c r="D106" s="162"/>
      <c r="E106" s="176">
        <f>IFERROR(VLOOKUP($B106,[1]NUM18!$H$3:$J$157,2,FALSE),0)</f>
        <v>56</v>
      </c>
      <c r="F106" s="176">
        <f>IFERROR(VLOOKUP($B106,[3]NUM18!$H$3:$J$173,2,FALSE),0)</f>
        <v>65</v>
      </c>
      <c r="G106" s="176"/>
      <c r="H106" s="163"/>
    </row>
    <row r="107" spans="1:8" s="161" customFormat="1" ht="15.75" thickBot="1" x14ac:dyDescent="0.3">
      <c r="A107" s="85" t="s">
        <v>134</v>
      </c>
      <c r="B107" s="183" t="s">
        <v>347</v>
      </c>
      <c r="C107" s="59"/>
      <c r="D107" s="162"/>
      <c r="E107" s="176">
        <f>IFERROR(VLOOKUP($B107,[1]NUM18!$H$3:$J$157,2,FALSE),0)</f>
        <v>13</v>
      </c>
      <c r="F107" s="176">
        <f>IFERROR(VLOOKUP($B107,[3]NUM18!$H$3:$J$173,2,FALSE),0)</f>
        <v>44</v>
      </c>
      <c r="G107" s="176"/>
      <c r="H107" s="163"/>
    </row>
    <row r="108" spans="1:8" s="161" customFormat="1" ht="15.75" thickBot="1" x14ac:dyDescent="0.3">
      <c r="A108" s="308" t="s">
        <v>181</v>
      </c>
      <c r="B108" s="309"/>
      <c r="C108" s="276">
        <f>+D108/Metas!V72</f>
        <v>1.8431372549019609</v>
      </c>
      <c r="D108" s="165">
        <f>+F108/H108</f>
        <v>0.17518636847710331</v>
      </c>
      <c r="E108" s="179">
        <f>SUM(E91:E107)</f>
        <v>1274</v>
      </c>
      <c r="F108" s="179">
        <f t="shared" ref="F108:G108" si="7">SUM(F91:F107)</f>
        <v>1316</v>
      </c>
      <c r="G108" s="179">
        <f t="shared" si="7"/>
        <v>0</v>
      </c>
      <c r="H108" s="179">
        <v>7512</v>
      </c>
    </row>
    <row r="109" spans="1:8" s="161" customFormat="1" ht="15.75" thickBot="1" x14ac:dyDescent="0.3">
      <c r="A109" s="85" t="s">
        <v>147</v>
      </c>
      <c r="B109" s="183" t="s">
        <v>135</v>
      </c>
      <c r="C109" s="59"/>
      <c r="D109" s="162"/>
      <c r="E109" s="176">
        <f>IFERROR(VLOOKUP($B109,[1]NUM18!$H$3:$J$157,2,FALSE),0)</f>
        <v>0</v>
      </c>
      <c r="F109" s="176">
        <f>IFERROR(VLOOKUP($B109,[3]NUM18!$H$3:$J$173,2,FALSE),0)</f>
        <v>0</v>
      </c>
      <c r="G109" s="176"/>
      <c r="H109" s="163"/>
    </row>
    <row r="110" spans="1:8" s="161" customFormat="1" ht="15.75" thickBot="1" x14ac:dyDescent="0.3">
      <c r="A110" s="85" t="s">
        <v>147</v>
      </c>
      <c r="B110" s="183" t="s">
        <v>136</v>
      </c>
      <c r="C110" s="59"/>
      <c r="D110" s="162"/>
      <c r="E110" s="176">
        <f>IFERROR(VLOOKUP($B110,[1]NUM18!$H$3:$J$157,2,FALSE),0)</f>
        <v>5</v>
      </c>
      <c r="F110" s="176">
        <f>IFERROR(VLOOKUP($B110,[3]NUM18!$H$3:$J$173,2,FALSE),0)</f>
        <v>3</v>
      </c>
      <c r="G110" s="176"/>
      <c r="H110" s="163"/>
    </row>
    <row r="111" spans="1:8" s="161" customFormat="1" ht="15.75" thickBot="1" x14ac:dyDescent="0.3">
      <c r="A111" s="85" t="s">
        <v>147</v>
      </c>
      <c r="B111" s="183" t="s">
        <v>137</v>
      </c>
      <c r="C111" s="59"/>
      <c r="D111" s="162"/>
      <c r="E111" s="176">
        <f>IFERROR(VLOOKUP($B111,[1]NUM18!$H$3:$J$157,2,FALSE),0)</f>
        <v>0</v>
      </c>
      <c r="F111" s="176">
        <f>IFERROR(VLOOKUP($B111,[3]NUM18!$H$3:$J$173,2,FALSE),0)</f>
        <v>0</v>
      </c>
      <c r="G111" s="176"/>
      <c r="H111" s="163"/>
    </row>
    <row r="112" spans="1:8" s="161" customFormat="1" ht="15.75" thickBot="1" x14ac:dyDescent="0.3">
      <c r="A112" s="85" t="s">
        <v>147</v>
      </c>
      <c r="B112" s="183" t="s">
        <v>138</v>
      </c>
      <c r="C112" s="59"/>
      <c r="D112" s="162"/>
      <c r="E112" s="176">
        <f>IFERROR(VLOOKUP($B112,[1]NUM18!$H$3:$J$157,2,FALSE),0)</f>
        <v>4</v>
      </c>
      <c r="F112" s="176">
        <f>IFERROR(VLOOKUP($B112,[3]NUM18!$H$3:$J$173,2,FALSE),0)</f>
        <v>4</v>
      </c>
      <c r="G112" s="176"/>
      <c r="H112" s="163"/>
    </row>
    <row r="113" spans="1:8" s="161" customFormat="1" ht="15.75" thickBot="1" x14ac:dyDescent="0.3">
      <c r="A113" s="85" t="s">
        <v>147</v>
      </c>
      <c r="B113" s="183" t="s">
        <v>139</v>
      </c>
      <c r="C113" s="59"/>
      <c r="D113" s="162"/>
      <c r="E113" s="176">
        <f>IFERROR(VLOOKUP($B113,[1]NUM18!$H$3:$J$157,2,FALSE),0)</f>
        <v>3</v>
      </c>
      <c r="F113" s="176">
        <f>IFERROR(VLOOKUP($B113,[3]NUM18!$H$3:$J$173,2,FALSE),0)</f>
        <v>6</v>
      </c>
      <c r="G113" s="176"/>
      <c r="H113" s="163"/>
    </row>
    <row r="114" spans="1:8" s="161" customFormat="1" ht="15.75" thickBot="1" x14ac:dyDescent="0.3">
      <c r="A114" s="85" t="s">
        <v>147</v>
      </c>
      <c r="B114" s="183" t="s">
        <v>140</v>
      </c>
      <c r="C114" s="59"/>
      <c r="D114" s="162"/>
      <c r="E114" s="176">
        <f>IFERROR(VLOOKUP($B114,[1]NUM18!$H$3:$J$157,2,FALSE),0)</f>
        <v>0</v>
      </c>
      <c r="F114" s="176">
        <f>IFERROR(VLOOKUP($B114,[3]NUM18!$H$3:$J$173,2,FALSE),0)</f>
        <v>0</v>
      </c>
      <c r="G114" s="176"/>
      <c r="H114" s="163"/>
    </row>
    <row r="115" spans="1:8" s="161" customFormat="1" ht="15.75" thickBot="1" x14ac:dyDescent="0.3">
      <c r="A115" s="85" t="s">
        <v>147</v>
      </c>
      <c r="B115" s="183" t="s">
        <v>141</v>
      </c>
      <c r="C115" s="59"/>
      <c r="D115" s="162"/>
      <c r="E115" s="176">
        <f>IFERROR(VLOOKUP($B115,[1]NUM18!$H$3:$J$157,2,FALSE),0)</f>
        <v>1</v>
      </c>
      <c r="F115" s="176">
        <f>IFERROR(VLOOKUP($B115,[3]NUM18!$H$3:$J$173,2,FALSE),0)</f>
        <v>3</v>
      </c>
      <c r="G115" s="176"/>
      <c r="H115" s="163"/>
    </row>
    <row r="116" spans="1:8" s="161" customFormat="1" ht="15.75" thickBot="1" x14ac:dyDescent="0.3">
      <c r="A116" s="85" t="s">
        <v>147</v>
      </c>
      <c r="B116" s="183" t="s">
        <v>142</v>
      </c>
      <c r="C116" s="59"/>
      <c r="D116" s="162"/>
      <c r="E116" s="176">
        <f>IFERROR(VLOOKUP($B116,[1]NUM18!$H$3:$J$157,2,FALSE),0)</f>
        <v>2</v>
      </c>
      <c r="F116" s="176">
        <f>IFERROR(VLOOKUP($B116,[3]NUM18!$H$3:$J$173,2,FALSE),0)</f>
        <v>6</v>
      </c>
      <c r="G116" s="176"/>
      <c r="H116" s="163"/>
    </row>
    <row r="117" spans="1:8" s="161" customFormat="1" ht="15.75" thickBot="1" x14ac:dyDescent="0.3">
      <c r="A117" s="85" t="s">
        <v>147</v>
      </c>
      <c r="B117" s="183" t="s">
        <v>143</v>
      </c>
      <c r="C117" s="59"/>
      <c r="D117" s="162"/>
      <c r="E117" s="176">
        <f>IFERROR(VLOOKUP($B117,[1]NUM18!$H$3:$J$157,2,FALSE),0)</f>
        <v>4</v>
      </c>
      <c r="F117" s="176">
        <f>IFERROR(VLOOKUP($B117,[3]NUM18!$H$3:$J$173,2,FALSE),0)</f>
        <v>4</v>
      </c>
      <c r="G117" s="176"/>
      <c r="H117" s="163"/>
    </row>
    <row r="118" spans="1:8" s="161" customFormat="1" ht="15.75" thickBot="1" x14ac:dyDescent="0.3">
      <c r="A118" s="85" t="s">
        <v>147</v>
      </c>
      <c r="B118" s="183" t="s">
        <v>144</v>
      </c>
      <c r="C118" s="59"/>
      <c r="D118" s="162"/>
      <c r="E118" s="176">
        <f>IFERROR(VLOOKUP($B118,[1]NUM18!$H$3:$J$157,2,FALSE),0)</f>
        <v>2</v>
      </c>
      <c r="F118" s="176">
        <f>IFERROR(VLOOKUP($B118,[3]NUM18!$H$3:$J$173,2,FALSE),0)</f>
        <v>1</v>
      </c>
      <c r="G118" s="176"/>
      <c r="H118" s="163"/>
    </row>
    <row r="119" spans="1:8" s="161" customFormat="1" ht="15.75" thickBot="1" x14ac:dyDescent="0.3">
      <c r="A119" s="85" t="s">
        <v>147</v>
      </c>
      <c r="B119" s="183" t="s">
        <v>145</v>
      </c>
      <c r="C119" s="59"/>
      <c r="D119" s="162"/>
      <c r="E119" s="176">
        <f>IFERROR(VLOOKUP($B119,[1]NUM18!$H$3:$J$157,2,FALSE),0)</f>
        <v>2</v>
      </c>
      <c r="F119" s="176">
        <f>IFERROR(VLOOKUP($B119,[3]NUM18!$H$3:$J$173,2,FALSE),0)</f>
        <v>3</v>
      </c>
      <c r="G119" s="176"/>
      <c r="H119" s="163"/>
    </row>
    <row r="120" spans="1:8" s="161" customFormat="1" ht="15.75" thickBot="1" x14ac:dyDescent="0.3">
      <c r="A120" s="85" t="s">
        <v>147</v>
      </c>
      <c r="B120" s="183" t="s">
        <v>146</v>
      </c>
      <c r="C120" s="59"/>
      <c r="D120" s="162"/>
      <c r="E120" s="176">
        <f>IFERROR(VLOOKUP($B120,[1]NUM18!$H$3:$J$157,2,FALSE),0)</f>
        <v>1</v>
      </c>
      <c r="F120" s="176">
        <f>IFERROR(VLOOKUP($B120,[3]NUM18!$H$3:$J$173,2,FALSE),0)</f>
        <v>1</v>
      </c>
      <c r="G120" s="176"/>
      <c r="H120" s="163"/>
    </row>
    <row r="121" spans="1:8" s="161" customFormat="1" ht="15.75" thickBot="1" x14ac:dyDescent="0.3">
      <c r="A121" s="308" t="s">
        <v>182</v>
      </c>
      <c r="B121" s="309"/>
      <c r="C121" s="276">
        <f>+D121/Metas!V66</f>
        <v>1.3777777777777778</v>
      </c>
      <c r="D121" s="165">
        <f>+F121/H121</f>
        <v>7.0615034168564919E-2</v>
      </c>
      <c r="E121" s="179">
        <f>SUM(E109:E120)</f>
        <v>24</v>
      </c>
      <c r="F121" s="179">
        <f t="shared" ref="F121:G121" si="8">SUM(F109:F120)</f>
        <v>31</v>
      </c>
      <c r="G121" s="179">
        <f t="shared" si="8"/>
        <v>0</v>
      </c>
      <c r="H121" s="179">
        <v>439</v>
      </c>
    </row>
    <row r="122" spans="1:8" s="161" customFormat="1" ht="15.75" thickBot="1" x14ac:dyDescent="0.3">
      <c r="A122" s="85" t="s">
        <v>161</v>
      </c>
      <c r="B122" s="183" t="s">
        <v>148</v>
      </c>
      <c r="C122" s="59"/>
      <c r="D122" s="162"/>
      <c r="E122" s="176">
        <f>IFERROR(VLOOKUP($B122,[1]NUM18!$H$3:$J$157,2,FALSE),0)</f>
        <v>228</v>
      </c>
      <c r="F122" s="176">
        <f>IFERROR(VLOOKUP($B122,[3]NUM18!$H$3:$J$173,2,FALSE),0)</f>
        <v>256</v>
      </c>
      <c r="G122" s="176"/>
      <c r="H122" s="163"/>
    </row>
    <row r="123" spans="1:8" s="161" customFormat="1" ht="15.75" thickBot="1" x14ac:dyDescent="0.3">
      <c r="A123" s="85" t="s">
        <v>161</v>
      </c>
      <c r="B123" s="183" t="s">
        <v>149</v>
      </c>
      <c r="C123" s="59"/>
      <c r="D123" s="162"/>
      <c r="E123" s="176">
        <f>IFERROR(VLOOKUP($B123,[1]NUM18!$H$3:$J$157,2,FALSE),0)</f>
        <v>43</v>
      </c>
      <c r="F123" s="176">
        <f>IFERROR(VLOOKUP($B123,[3]NUM18!$H$3:$J$173,2,FALSE),0)</f>
        <v>47</v>
      </c>
      <c r="G123" s="176"/>
      <c r="H123" s="163"/>
    </row>
    <row r="124" spans="1:8" s="161" customFormat="1" ht="15.75" thickBot="1" x14ac:dyDescent="0.3">
      <c r="A124" s="85" t="s">
        <v>161</v>
      </c>
      <c r="B124" s="183" t="s">
        <v>150</v>
      </c>
      <c r="C124" s="59"/>
      <c r="D124" s="162"/>
      <c r="E124" s="176">
        <f>IFERROR(VLOOKUP($B124,[1]NUM18!$H$3:$J$157,2,FALSE),0)</f>
        <v>23</v>
      </c>
      <c r="F124" s="176">
        <f>IFERROR(VLOOKUP($B124,[3]NUM18!$H$3:$J$173,2,FALSE),0)</f>
        <v>49</v>
      </c>
      <c r="G124" s="176"/>
      <c r="H124" s="163"/>
    </row>
    <row r="125" spans="1:8" s="161" customFormat="1" ht="15.75" thickBot="1" x14ac:dyDescent="0.3">
      <c r="A125" s="85" t="s">
        <v>161</v>
      </c>
      <c r="B125" s="183" t="s">
        <v>151</v>
      </c>
      <c r="C125" s="59"/>
      <c r="D125" s="162"/>
      <c r="E125" s="176">
        <f>IFERROR(VLOOKUP($B125,[1]NUM18!$H$3:$J$157,2,FALSE),0)</f>
        <v>153</v>
      </c>
      <c r="F125" s="176">
        <f>IFERROR(VLOOKUP($B125,[3]NUM18!$H$3:$J$173,2,FALSE),0)</f>
        <v>141</v>
      </c>
      <c r="G125" s="176"/>
      <c r="H125" s="163"/>
    </row>
    <row r="126" spans="1:8" s="161" customFormat="1" ht="15.75" thickBot="1" x14ac:dyDescent="0.3">
      <c r="A126" s="85" t="s">
        <v>161</v>
      </c>
      <c r="B126" s="183" t="s">
        <v>152</v>
      </c>
      <c r="C126" s="59"/>
      <c r="D126" s="162"/>
      <c r="E126" s="176">
        <f>IFERROR(VLOOKUP($B126,[1]NUM18!$H$3:$J$157,2,FALSE),0)</f>
        <v>4</v>
      </c>
      <c r="F126" s="176">
        <f>IFERROR(VLOOKUP($B126,[3]NUM18!$H$3:$J$173,2,FALSE),0)</f>
        <v>5</v>
      </c>
      <c r="G126" s="176"/>
      <c r="H126" s="163"/>
    </row>
    <row r="127" spans="1:8" s="161" customFormat="1" ht="15.75" thickBot="1" x14ac:dyDescent="0.3">
      <c r="A127" s="85" t="s">
        <v>161</v>
      </c>
      <c r="B127" s="183" t="s">
        <v>153</v>
      </c>
      <c r="C127" s="59"/>
      <c r="D127" s="162"/>
      <c r="E127" s="176">
        <f>IFERROR(VLOOKUP($B127,[1]NUM18!$H$3:$J$157,2,FALSE),0)</f>
        <v>3</v>
      </c>
      <c r="F127" s="176">
        <f>IFERROR(VLOOKUP($B127,[3]NUM18!$H$3:$J$173,2,FALSE),0)</f>
        <v>1</v>
      </c>
      <c r="G127" s="176"/>
      <c r="H127" s="163"/>
    </row>
    <row r="128" spans="1:8" s="161" customFormat="1" ht="15.75" thickBot="1" x14ac:dyDescent="0.3">
      <c r="A128" s="85" t="s">
        <v>161</v>
      </c>
      <c r="B128" s="183" t="s">
        <v>154</v>
      </c>
      <c r="C128" s="59"/>
      <c r="D128" s="162"/>
      <c r="E128" s="176">
        <f>IFERROR(VLOOKUP($B128,[1]NUM18!$H$3:$J$157,2,FALSE),0)</f>
        <v>14</v>
      </c>
      <c r="F128" s="176">
        <f>IFERROR(VLOOKUP($B128,[3]NUM18!$H$3:$J$173,2,FALSE),0)</f>
        <v>12</v>
      </c>
      <c r="G128" s="176"/>
      <c r="H128" s="163"/>
    </row>
    <row r="129" spans="1:8" s="161" customFormat="1" ht="15.75" thickBot="1" x14ac:dyDescent="0.3">
      <c r="A129" s="85" t="s">
        <v>161</v>
      </c>
      <c r="B129" s="183" t="s">
        <v>155</v>
      </c>
      <c r="C129" s="59"/>
      <c r="D129" s="162"/>
      <c r="E129" s="176">
        <f>IFERROR(VLOOKUP($B129,[1]NUM18!$H$3:$J$157,2,FALSE),0)</f>
        <v>8</v>
      </c>
      <c r="F129" s="176">
        <f>IFERROR(VLOOKUP($B129,[3]NUM18!$H$3:$J$173,2,FALSE),0)</f>
        <v>8</v>
      </c>
      <c r="G129" s="176"/>
      <c r="H129" s="163"/>
    </row>
    <row r="130" spans="1:8" s="161" customFormat="1" ht="15.75" thickBot="1" x14ac:dyDescent="0.3">
      <c r="A130" s="85" t="s">
        <v>161</v>
      </c>
      <c r="B130" s="183" t="s">
        <v>156</v>
      </c>
      <c r="C130" s="59"/>
      <c r="D130" s="162"/>
      <c r="E130" s="176">
        <f>IFERROR(VLOOKUP($B130,[1]NUM18!$H$3:$J$157,2,FALSE),0)</f>
        <v>4</v>
      </c>
      <c r="F130" s="176">
        <f>IFERROR(VLOOKUP($B130,[3]NUM18!$H$3:$J$173,2,FALSE),0)</f>
        <v>7</v>
      </c>
      <c r="G130" s="176"/>
      <c r="H130" s="163"/>
    </row>
    <row r="131" spans="1:8" s="161" customFormat="1" ht="15.75" thickBot="1" x14ac:dyDescent="0.3">
      <c r="A131" s="85" t="s">
        <v>161</v>
      </c>
      <c r="B131" s="183" t="s">
        <v>157</v>
      </c>
      <c r="C131" s="59"/>
      <c r="D131" s="162"/>
      <c r="E131" s="176">
        <f>IFERROR(VLOOKUP($B131,[1]NUM18!$H$3:$J$157,2,FALSE),0)</f>
        <v>4</v>
      </c>
      <c r="F131" s="176">
        <f>IFERROR(VLOOKUP($B131,[3]NUM18!$H$3:$J$173,2,FALSE),0)</f>
        <v>8</v>
      </c>
      <c r="G131" s="176"/>
      <c r="H131" s="163"/>
    </row>
    <row r="132" spans="1:8" s="161" customFormat="1" ht="15.75" thickBot="1" x14ac:dyDescent="0.3">
      <c r="A132" s="85" t="s">
        <v>161</v>
      </c>
      <c r="B132" s="183" t="s">
        <v>158</v>
      </c>
      <c r="C132" s="59"/>
      <c r="D132" s="162"/>
      <c r="E132" s="176">
        <f>IFERROR(VLOOKUP($B132,[1]NUM18!$H$3:$J$157,2,FALSE),0)</f>
        <v>8</v>
      </c>
      <c r="F132" s="176">
        <f>IFERROR(VLOOKUP($B132,[3]NUM18!$H$3:$J$173,2,FALSE),0)</f>
        <v>8</v>
      </c>
      <c r="G132" s="176"/>
      <c r="H132" s="163"/>
    </row>
    <row r="133" spans="1:8" s="161" customFormat="1" ht="15.75" thickBot="1" x14ac:dyDescent="0.3">
      <c r="A133" s="85" t="s">
        <v>161</v>
      </c>
      <c r="B133" s="183" t="s">
        <v>159</v>
      </c>
      <c r="C133" s="59"/>
      <c r="D133" s="162"/>
      <c r="E133" s="176">
        <f>IFERROR(VLOOKUP($B133,[1]NUM18!$H$3:$J$157,2,FALSE),0)</f>
        <v>6</v>
      </c>
      <c r="F133" s="176">
        <f>IFERROR(VLOOKUP($B133,[3]NUM18!$H$3:$J$173,2,FALSE),0)</f>
        <v>3</v>
      </c>
      <c r="G133" s="176"/>
      <c r="H133" s="163"/>
    </row>
    <row r="134" spans="1:8" s="161" customFormat="1" ht="15.75" thickBot="1" x14ac:dyDescent="0.3">
      <c r="A134" s="85" t="s">
        <v>161</v>
      </c>
      <c r="B134" s="183" t="s">
        <v>160</v>
      </c>
      <c r="C134" s="59"/>
      <c r="D134" s="162"/>
      <c r="E134" s="176">
        <f>IFERROR(VLOOKUP($B134,[1]NUM18!$H$3:$J$157,2,FALSE),0)</f>
        <v>3</v>
      </c>
      <c r="F134" s="176">
        <f>IFERROR(VLOOKUP($B134,[3]NUM18!$H$3:$J$173,2,FALSE),0)</f>
        <v>3</v>
      </c>
      <c r="G134" s="176"/>
      <c r="H134" s="163"/>
    </row>
    <row r="135" spans="1:8" s="161" customFormat="1" ht="15.75" thickBot="1" x14ac:dyDescent="0.3">
      <c r="A135" s="308" t="s">
        <v>183</v>
      </c>
      <c r="B135" s="309"/>
      <c r="C135" s="276">
        <f>+D135/Metas!V71</f>
        <v>2.0617283950617282</v>
      </c>
      <c r="D135" s="165">
        <f>+E135/H135</f>
        <v>0.1961628817541112</v>
      </c>
      <c r="E135" s="179">
        <f>SUM(E122:E134)</f>
        <v>501</v>
      </c>
      <c r="F135" s="179">
        <f t="shared" ref="F135:G135" si="9">SUM(F122:F134)</f>
        <v>548</v>
      </c>
      <c r="G135" s="179">
        <f t="shared" si="9"/>
        <v>0</v>
      </c>
      <c r="H135" s="179">
        <v>2554</v>
      </c>
    </row>
    <row r="136" spans="1:8" s="161" customFormat="1" ht="15.75" thickBot="1" x14ac:dyDescent="0.3">
      <c r="A136" s="85" t="s">
        <v>166</v>
      </c>
      <c r="B136" s="183" t="s">
        <v>162</v>
      </c>
      <c r="C136" s="59"/>
      <c r="D136" s="162"/>
      <c r="E136" s="176">
        <f>IFERROR(VLOOKUP($B136,[1]NUM18!$H$3:$J$157,2,FALSE),0)</f>
        <v>126</v>
      </c>
      <c r="F136" s="176">
        <f>IFERROR(VLOOKUP($B136,[3]NUM18!$H$3:$J$173,2,FALSE),0)</f>
        <v>160</v>
      </c>
      <c r="G136" s="176"/>
      <c r="H136" s="163"/>
    </row>
    <row r="137" spans="1:8" s="161" customFormat="1" ht="15.75" thickBot="1" x14ac:dyDescent="0.3">
      <c r="A137" s="85" t="s">
        <v>166</v>
      </c>
      <c r="B137" s="183" t="s">
        <v>163</v>
      </c>
      <c r="C137" s="59"/>
      <c r="D137" s="162"/>
      <c r="E137" s="176">
        <f>IFERROR(VLOOKUP($B137,[1]NUM18!$H$3:$J$157,2,FALSE),0)</f>
        <v>1</v>
      </c>
      <c r="F137" s="176">
        <f>IFERROR(VLOOKUP($B137,[3]NUM18!$H$3:$J$173,2,FALSE),0)</f>
        <v>1</v>
      </c>
      <c r="G137" s="176"/>
      <c r="H137" s="163"/>
    </row>
    <row r="138" spans="1:8" s="161" customFormat="1" ht="15.75" thickBot="1" x14ac:dyDescent="0.3">
      <c r="A138" s="85" t="s">
        <v>166</v>
      </c>
      <c r="B138" s="183" t="s">
        <v>164</v>
      </c>
      <c r="C138" s="59"/>
      <c r="D138" s="162"/>
      <c r="E138" s="176">
        <f>IFERROR(VLOOKUP($B138,[1]NUM18!$H$3:$J$157,2,FALSE),0)</f>
        <v>1</v>
      </c>
      <c r="F138" s="176">
        <f>IFERROR(VLOOKUP($B138,[3]NUM18!$H$3:$J$173,2,FALSE),0)</f>
        <v>0</v>
      </c>
      <c r="G138" s="176"/>
      <c r="H138" s="163"/>
    </row>
    <row r="139" spans="1:8" s="161" customFormat="1" ht="15.75" thickBot="1" x14ac:dyDescent="0.3">
      <c r="A139" s="85" t="s">
        <v>166</v>
      </c>
      <c r="B139" s="183" t="s">
        <v>165</v>
      </c>
      <c r="C139" s="59"/>
      <c r="D139" s="162"/>
      <c r="E139" s="176">
        <f>IFERROR(VLOOKUP($B139,[1]NUM18!$H$3:$J$157,2,FALSE),0)</f>
        <v>0</v>
      </c>
      <c r="F139" s="176">
        <f>IFERROR(VLOOKUP($B139,[3]NUM18!$H$3:$J$173,2,FALSE),0)</f>
        <v>0</v>
      </c>
      <c r="G139" s="176"/>
      <c r="H139" s="163"/>
    </row>
    <row r="140" spans="1:8" s="161" customFormat="1" ht="15.75" thickBot="1" x14ac:dyDescent="0.3">
      <c r="A140" s="308" t="s">
        <v>184</v>
      </c>
      <c r="B140" s="309"/>
      <c r="C140" s="276">
        <f>+D140/Metas!V73</f>
        <v>1.4970760233918128</v>
      </c>
      <c r="D140" s="165">
        <f>+E140/H140</f>
        <v>0.14285714285714285</v>
      </c>
      <c r="E140" s="179">
        <f>SUM(E136:E139)</f>
        <v>128</v>
      </c>
      <c r="F140" s="179">
        <f t="shared" ref="F140:G140" si="10">SUM(F136:F139)</f>
        <v>161</v>
      </c>
      <c r="G140" s="179">
        <f t="shared" si="10"/>
        <v>0</v>
      </c>
      <c r="H140" s="179">
        <v>896</v>
      </c>
    </row>
    <row r="141" spans="1:8" s="161" customFormat="1" ht="15.75" thickBot="1" x14ac:dyDescent="0.3">
      <c r="A141" s="85" t="s">
        <v>174</v>
      </c>
      <c r="B141" s="183" t="s">
        <v>167</v>
      </c>
      <c r="C141" s="59"/>
      <c r="D141" s="162"/>
      <c r="E141" s="176">
        <f>IFERROR(VLOOKUP($B141,[1]NUM18!$H$3:$J$157,2,FALSE),0)</f>
        <v>32</v>
      </c>
      <c r="F141" s="176">
        <f>IFERROR(VLOOKUP($B141,[3]NUM18!$H$3:$J$173,2,FALSE),0)</f>
        <v>33</v>
      </c>
      <c r="G141" s="176"/>
      <c r="H141" s="163"/>
    </row>
    <row r="142" spans="1:8" s="161" customFormat="1" ht="15.75" thickBot="1" x14ac:dyDescent="0.3">
      <c r="A142" s="85" t="s">
        <v>174</v>
      </c>
      <c r="B142" s="183" t="s">
        <v>168</v>
      </c>
      <c r="C142" s="59"/>
      <c r="D142" s="162"/>
      <c r="E142" s="176">
        <f>IFERROR(VLOOKUP($B142,[1]NUM18!$H$3:$J$157,2,FALSE),0)</f>
        <v>2</v>
      </c>
      <c r="F142" s="176">
        <f>IFERROR(VLOOKUP($B142,[3]NUM18!$H$3:$J$173,2,FALSE),0)</f>
        <v>1</v>
      </c>
      <c r="G142" s="176"/>
      <c r="H142" s="163"/>
    </row>
    <row r="143" spans="1:8" s="161" customFormat="1" ht="15.75" thickBot="1" x14ac:dyDescent="0.3">
      <c r="A143" s="85" t="s">
        <v>174</v>
      </c>
      <c r="B143" s="183" t="s">
        <v>169</v>
      </c>
      <c r="C143" s="59"/>
      <c r="D143" s="162"/>
      <c r="E143" s="176">
        <f>IFERROR(VLOOKUP($B143,[1]NUM18!$H$3:$J$157,2,FALSE),0)</f>
        <v>3</v>
      </c>
      <c r="F143" s="176">
        <f>IFERROR(VLOOKUP($B143,[3]NUM18!$H$3:$J$173,2,FALSE),0)</f>
        <v>1</v>
      </c>
      <c r="G143" s="176"/>
      <c r="H143" s="163"/>
    </row>
    <row r="144" spans="1:8" s="161" customFormat="1" ht="15.75" thickBot="1" x14ac:dyDescent="0.3">
      <c r="A144" s="85" t="s">
        <v>174</v>
      </c>
      <c r="B144" s="183" t="s">
        <v>170</v>
      </c>
      <c r="C144" s="59"/>
      <c r="D144" s="162"/>
      <c r="E144" s="176">
        <f>IFERROR(VLOOKUP($B144,[1]NUM18!$H$3:$J$157,2,FALSE),0)</f>
        <v>5</v>
      </c>
      <c r="F144" s="176">
        <f>IFERROR(VLOOKUP($B144,[3]NUM18!$H$3:$J$173,2,FALSE),0)</f>
        <v>7</v>
      </c>
      <c r="G144" s="176"/>
      <c r="H144" s="163"/>
    </row>
    <row r="145" spans="1:8" s="161" customFormat="1" ht="15.75" thickBot="1" x14ac:dyDescent="0.3">
      <c r="A145" s="85" t="s">
        <v>174</v>
      </c>
      <c r="B145" s="183" t="s">
        <v>171</v>
      </c>
      <c r="C145" s="59"/>
      <c r="D145" s="162"/>
      <c r="E145" s="176">
        <f>IFERROR(VLOOKUP($B145,[1]NUM18!$H$3:$J$157,2,FALSE),0)</f>
        <v>4</v>
      </c>
      <c r="F145" s="176">
        <f>IFERROR(VLOOKUP($B145,[3]NUM18!$H$3:$J$173,2,FALSE),0)</f>
        <v>6</v>
      </c>
      <c r="G145" s="176"/>
      <c r="H145" s="163"/>
    </row>
    <row r="146" spans="1:8" s="161" customFormat="1" ht="15.75" thickBot="1" x14ac:dyDescent="0.3">
      <c r="A146" s="85" t="s">
        <v>174</v>
      </c>
      <c r="B146" s="183" t="s">
        <v>172</v>
      </c>
      <c r="C146" s="59"/>
      <c r="D146" s="162"/>
      <c r="E146" s="176">
        <f>IFERROR(VLOOKUP($B146,[1]NUM18!$H$3:$J$157,2,FALSE),0)</f>
        <v>4</v>
      </c>
      <c r="F146" s="176">
        <f>IFERROR(VLOOKUP($B146,[3]NUM18!$H$3:$J$173,2,FALSE),0)</f>
        <v>3</v>
      </c>
      <c r="G146" s="176"/>
      <c r="H146" s="163"/>
    </row>
    <row r="147" spans="1:8" s="161" customFormat="1" ht="15.75" thickBot="1" x14ac:dyDescent="0.3">
      <c r="A147" s="85" t="s">
        <v>174</v>
      </c>
      <c r="B147" s="183" t="s">
        <v>173</v>
      </c>
      <c r="C147" s="59"/>
      <c r="D147" s="162"/>
      <c r="E147" s="176">
        <f>IFERROR(VLOOKUP($B147,[1]NUM18!$H$3:$J$157,2,FALSE),0)</f>
        <v>3</v>
      </c>
      <c r="F147" s="176">
        <f>IFERROR(VLOOKUP($B147,[3]NUM18!$H$3:$J$173,2,FALSE),0)</f>
        <v>2</v>
      </c>
      <c r="G147" s="176"/>
      <c r="H147" s="163"/>
    </row>
    <row r="148" spans="1:8" s="161" customFormat="1" ht="15.75" thickBot="1" x14ac:dyDescent="0.3">
      <c r="A148" s="308" t="s">
        <v>185</v>
      </c>
      <c r="B148" s="309"/>
      <c r="C148" s="276">
        <f>+D148/Metas!V74</f>
        <v>1.8928571428571426</v>
      </c>
      <c r="D148" s="165">
        <f>+E148/H148</f>
        <v>0.18213058419243985</v>
      </c>
      <c r="E148" s="179">
        <f>SUM(E141:E147)</f>
        <v>53</v>
      </c>
      <c r="F148" s="179">
        <f>SUM(F141:F147)</f>
        <v>53</v>
      </c>
      <c r="G148" s="179">
        <f>SUM(G141:G147)</f>
        <v>0</v>
      </c>
      <c r="H148" s="179">
        <v>291</v>
      </c>
    </row>
    <row r="149" spans="1:8" x14ac:dyDescent="0.25">
      <c r="B149" s="166" t="s">
        <v>190</v>
      </c>
      <c r="C149" s="285"/>
      <c r="D149" s="286"/>
      <c r="E149" s="287">
        <f t="shared" ref="E149:G149" si="11">+E148+E140+E135+E121+E108+E90+E79+E73+E62+E48+E37+E25</f>
        <v>6168</v>
      </c>
      <c r="F149" s="287"/>
      <c r="G149" s="287">
        <f t="shared" si="11"/>
        <v>0</v>
      </c>
      <c r="H149" s="287">
        <f>+H148+H140+H135+H121+H108+H90+H79+H73+H62+H48+H37+H25</f>
        <v>43688</v>
      </c>
    </row>
    <row r="150" spans="1:8" x14ac:dyDescent="0.25">
      <c r="C150" s="288"/>
      <c r="D150" s="289"/>
    </row>
  </sheetData>
  <mergeCells count="21">
    <mergeCell ref="A1:A10"/>
    <mergeCell ref="B1:B10"/>
    <mergeCell ref="C1:C11"/>
    <mergeCell ref="D1:D10"/>
    <mergeCell ref="E1:H1"/>
    <mergeCell ref="E2:G9"/>
    <mergeCell ref="H2:H9"/>
    <mergeCell ref="E10:G10"/>
    <mergeCell ref="H10:H11"/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50"/>
  <sheetViews>
    <sheetView zoomScale="90" zoomScaleNormal="90" workbookViewId="0">
      <pane xSplit="2" ySplit="11" topLeftCell="C120" activePane="bottomRight" state="frozen"/>
      <selection activeCell="E12" sqref="E12"/>
      <selection pane="topRight" activeCell="E12" sqref="E12"/>
      <selection pane="bottomLeft" activeCell="E12" sqref="E12"/>
      <selection pane="bottomRight" activeCell="G122" sqref="G122:J12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61" customWidth="1"/>
    <col min="4" max="4" width="21.7109375" style="58" customWidth="1"/>
    <col min="5" max="10" width="11.140625" style="71" customWidth="1"/>
    <col min="11" max="11" width="23" style="71" customWidth="1"/>
    <col min="12" max="15" width="11.42578125" style="71"/>
    <col min="16" max="16384" width="11.42578125" style="58"/>
  </cols>
  <sheetData>
    <row r="1" spans="1:15" s="137" customFormat="1" ht="73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448" t="s">
        <v>323</v>
      </c>
      <c r="F1" s="449"/>
      <c r="G1" s="449"/>
      <c r="H1" s="449"/>
      <c r="I1" s="449"/>
      <c r="J1" s="449"/>
      <c r="K1" s="450"/>
      <c r="L1" s="149"/>
      <c r="M1" s="149"/>
      <c r="N1" s="149"/>
      <c r="O1" s="149"/>
    </row>
    <row r="2" spans="1:15" s="137" customFormat="1" ht="15" customHeight="1" thickTop="1" x14ac:dyDescent="0.2">
      <c r="A2" s="354"/>
      <c r="B2" s="356"/>
      <c r="C2" s="323"/>
      <c r="D2" s="349"/>
      <c r="E2" s="416" t="s">
        <v>2</v>
      </c>
      <c r="F2" s="417"/>
      <c r="G2" s="417"/>
      <c r="H2" s="417"/>
      <c r="I2" s="417"/>
      <c r="J2" s="418"/>
      <c r="K2" s="427" t="s">
        <v>3</v>
      </c>
      <c r="L2" s="149"/>
      <c r="M2" s="149"/>
      <c r="N2" s="149"/>
      <c r="O2" s="149"/>
    </row>
    <row r="3" spans="1:15" s="137" customFormat="1" ht="15" customHeight="1" x14ac:dyDescent="0.2">
      <c r="A3" s="354"/>
      <c r="B3" s="356"/>
      <c r="C3" s="323"/>
      <c r="D3" s="349"/>
      <c r="E3" s="419"/>
      <c r="F3" s="339"/>
      <c r="G3" s="339"/>
      <c r="H3" s="339"/>
      <c r="I3" s="339"/>
      <c r="J3" s="420"/>
      <c r="K3" s="428"/>
      <c r="L3" s="149"/>
      <c r="M3" s="149"/>
      <c r="N3" s="149"/>
      <c r="O3" s="149"/>
    </row>
    <row r="4" spans="1:15" s="137" customFormat="1" ht="15" customHeight="1" x14ac:dyDescent="0.2">
      <c r="A4" s="354"/>
      <c r="B4" s="356"/>
      <c r="C4" s="323"/>
      <c r="D4" s="349"/>
      <c r="E4" s="419"/>
      <c r="F4" s="339"/>
      <c r="G4" s="339"/>
      <c r="H4" s="339"/>
      <c r="I4" s="339"/>
      <c r="J4" s="420"/>
      <c r="K4" s="428"/>
      <c r="L4" s="149"/>
      <c r="M4" s="149"/>
      <c r="N4" s="149"/>
      <c r="O4" s="149"/>
    </row>
    <row r="5" spans="1:15" s="137" customFormat="1" ht="15" customHeight="1" x14ac:dyDescent="0.2">
      <c r="A5" s="354"/>
      <c r="B5" s="356"/>
      <c r="C5" s="323"/>
      <c r="D5" s="349"/>
      <c r="E5" s="419"/>
      <c r="F5" s="339"/>
      <c r="G5" s="339"/>
      <c r="H5" s="339"/>
      <c r="I5" s="339"/>
      <c r="J5" s="420"/>
      <c r="K5" s="428"/>
      <c r="L5" s="149"/>
      <c r="M5" s="149"/>
      <c r="N5" s="149"/>
      <c r="O5" s="149"/>
    </row>
    <row r="6" spans="1:15" s="137" customFormat="1" ht="15" customHeight="1" x14ac:dyDescent="0.2">
      <c r="A6" s="354"/>
      <c r="B6" s="356"/>
      <c r="C6" s="323"/>
      <c r="D6" s="349"/>
      <c r="E6" s="419"/>
      <c r="F6" s="339"/>
      <c r="G6" s="339"/>
      <c r="H6" s="339"/>
      <c r="I6" s="339"/>
      <c r="J6" s="420"/>
      <c r="K6" s="428"/>
      <c r="L6" s="149"/>
      <c r="M6" s="149"/>
      <c r="N6" s="149"/>
      <c r="O6" s="149"/>
    </row>
    <row r="7" spans="1:15" s="137" customFormat="1" ht="15" customHeight="1" x14ac:dyDescent="0.2">
      <c r="A7" s="354"/>
      <c r="B7" s="356"/>
      <c r="C7" s="323"/>
      <c r="D7" s="349"/>
      <c r="E7" s="419"/>
      <c r="F7" s="339"/>
      <c r="G7" s="339"/>
      <c r="H7" s="339"/>
      <c r="I7" s="339"/>
      <c r="J7" s="420"/>
      <c r="K7" s="428"/>
      <c r="L7" s="149"/>
      <c r="M7" s="149"/>
      <c r="N7" s="149"/>
      <c r="O7" s="149"/>
    </row>
    <row r="8" spans="1:15" s="137" customFormat="1" ht="15" customHeight="1" x14ac:dyDescent="0.2">
      <c r="A8" s="354"/>
      <c r="B8" s="356"/>
      <c r="C8" s="323"/>
      <c r="D8" s="349"/>
      <c r="E8" s="419"/>
      <c r="F8" s="339"/>
      <c r="G8" s="339"/>
      <c r="H8" s="339"/>
      <c r="I8" s="339"/>
      <c r="J8" s="420"/>
      <c r="K8" s="428"/>
      <c r="L8" s="149"/>
      <c r="M8" s="149"/>
      <c r="N8" s="149"/>
      <c r="O8" s="149"/>
    </row>
    <row r="9" spans="1:15" s="137" customFormat="1" ht="15.75" customHeight="1" thickBot="1" x14ac:dyDescent="0.25">
      <c r="A9" s="354"/>
      <c r="B9" s="356"/>
      <c r="C9" s="323"/>
      <c r="D9" s="349"/>
      <c r="E9" s="421"/>
      <c r="F9" s="422"/>
      <c r="G9" s="422"/>
      <c r="H9" s="422"/>
      <c r="I9" s="422"/>
      <c r="J9" s="423"/>
      <c r="K9" s="429"/>
      <c r="L9" s="149"/>
      <c r="M9" s="149"/>
      <c r="N9" s="149"/>
      <c r="O9" s="149"/>
    </row>
    <row r="10" spans="1:15" s="137" customFormat="1" ht="57.75" customHeight="1" thickTop="1" thickBot="1" x14ac:dyDescent="0.25">
      <c r="A10" s="355"/>
      <c r="B10" s="324"/>
      <c r="C10" s="323"/>
      <c r="D10" s="350"/>
      <c r="E10" s="413" t="s">
        <v>326</v>
      </c>
      <c r="F10" s="415"/>
      <c r="G10" s="413" t="s">
        <v>324</v>
      </c>
      <c r="H10" s="415"/>
      <c r="I10" s="413" t="s">
        <v>325</v>
      </c>
      <c r="J10" s="415"/>
      <c r="K10" s="451" t="s">
        <v>186</v>
      </c>
      <c r="L10" s="149"/>
      <c r="M10" s="149"/>
      <c r="N10" s="149"/>
      <c r="O10" s="149"/>
    </row>
    <row r="11" spans="1:15" s="137" customFormat="1" ht="15" thickBot="1" x14ac:dyDescent="0.25">
      <c r="A11" s="146"/>
      <c r="B11" s="146"/>
      <c r="C11" s="324"/>
      <c r="D11" s="140" t="s">
        <v>189</v>
      </c>
      <c r="E11" s="147" t="s">
        <v>17</v>
      </c>
      <c r="F11" s="148" t="s">
        <v>20</v>
      </c>
      <c r="G11" s="147" t="s">
        <v>17</v>
      </c>
      <c r="H11" s="148" t="s">
        <v>20</v>
      </c>
      <c r="I11" s="147" t="s">
        <v>17</v>
      </c>
      <c r="J11" s="148" t="s">
        <v>20</v>
      </c>
      <c r="K11" s="452"/>
      <c r="L11" s="149"/>
      <c r="M11" s="149"/>
      <c r="N11" s="149"/>
      <c r="O11" s="149"/>
    </row>
    <row r="12" spans="1:15" ht="15" thickBot="1" x14ac:dyDescent="0.25">
      <c r="A12" s="94" t="s">
        <v>53</v>
      </c>
      <c r="B12" s="184" t="s">
        <v>40</v>
      </c>
      <c r="C12" s="59"/>
      <c r="D12" s="59"/>
      <c r="E12" s="125">
        <f>+G12+I12</f>
        <v>730</v>
      </c>
      <c r="F12" s="125">
        <f>+H12+J12</f>
        <v>0</v>
      </c>
      <c r="G12" s="176">
        <f>IFERROR(VLOOKUP($B12,[3]NUM19!$H$3:$J$163,2,FALSE),0)</f>
        <v>724</v>
      </c>
      <c r="H12" s="159"/>
      <c r="I12" s="176">
        <f>IFERROR(VLOOKUP($B12,[3]NUM19!$V$3:$X$138,2,FALSE),0)</f>
        <v>6</v>
      </c>
      <c r="J12" s="159"/>
    </row>
    <row r="13" spans="1:15" ht="15" thickBot="1" x14ac:dyDescent="0.25">
      <c r="A13" s="94" t="s">
        <v>53</v>
      </c>
      <c r="B13" s="184" t="s">
        <v>41</v>
      </c>
      <c r="C13" s="59"/>
      <c r="D13" s="59"/>
      <c r="E13" s="125">
        <f t="shared" ref="E13:E24" si="0">+G13+I13</f>
        <v>537</v>
      </c>
      <c r="F13" s="125">
        <f t="shared" ref="F13:F24" si="1">+H13+J13</f>
        <v>0</v>
      </c>
      <c r="G13" s="176">
        <f>IFERROR(VLOOKUP($B13,[3]NUM19!$H$3:$J$163,2,FALSE),0)</f>
        <v>451</v>
      </c>
      <c r="H13" s="159"/>
      <c r="I13" s="176">
        <f>IFERROR(VLOOKUP($B13,[3]NUM19!$V$3:$X$138,2,FALSE),0)</f>
        <v>86</v>
      </c>
      <c r="J13" s="159"/>
    </row>
    <row r="14" spans="1:15" ht="15" thickBot="1" x14ac:dyDescent="0.25">
      <c r="A14" s="94" t="s">
        <v>53</v>
      </c>
      <c r="B14" s="184" t="s">
        <v>42</v>
      </c>
      <c r="C14" s="59"/>
      <c r="D14" s="59"/>
      <c r="E14" s="125">
        <f t="shared" si="0"/>
        <v>601</v>
      </c>
      <c r="F14" s="125">
        <f t="shared" si="1"/>
        <v>0</v>
      </c>
      <c r="G14" s="176">
        <f>IFERROR(VLOOKUP($B14,[3]NUM19!$H$3:$J$163,2,FALSE),0)</f>
        <v>517</v>
      </c>
      <c r="H14" s="159"/>
      <c r="I14" s="176">
        <f>IFERROR(VLOOKUP($B14,[3]NUM19!$V$3:$X$138,2,FALSE),0)</f>
        <v>84</v>
      </c>
      <c r="J14" s="159"/>
    </row>
    <row r="15" spans="1:15" ht="15" thickBot="1" x14ac:dyDescent="0.25">
      <c r="A15" s="94" t="s">
        <v>53</v>
      </c>
      <c r="B15" s="184" t="s">
        <v>43</v>
      </c>
      <c r="C15" s="59"/>
      <c r="D15" s="59"/>
      <c r="E15" s="125">
        <f t="shared" si="0"/>
        <v>873</v>
      </c>
      <c r="F15" s="125">
        <f t="shared" si="1"/>
        <v>0</v>
      </c>
      <c r="G15" s="176">
        <f>IFERROR(VLOOKUP($B15,[3]NUM19!$H$3:$J$163,2,FALSE),0)</f>
        <v>721</v>
      </c>
      <c r="H15" s="159"/>
      <c r="I15" s="176">
        <f>IFERROR(VLOOKUP($B15,[3]NUM19!$V$3:$X$138,2,FALSE),0)</f>
        <v>152</v>
      </c>
      <c r="J15" s="159"/>
    </row>
    <row r="16" spans="1:15" ht="15" thickBot="1" x14ac:dyDescent="0.25">
      <c r="A16" s="94" t="s">
        <v>53</v>
      </c>
      <c r="B16" s="184" t="s">
        <v>44</v>
      </c>
      <c r="C16" s="62"/>
      <c r="D16" s="59"/>
      <c r="E16" s="125">
        <f t="shared" si="0"/>
        <v>460</v>
      </c>
      <c r="F16" s="125">
        <f t="shared" si="1"/>
        <v>0</v>
      </c>
      <c r="G16" s="176">
        <f>IFERROR(VLOOKUP($B16,[3]NUM19!$H$3:$J$163,2,FALSE),0)</f>
        <v>406</v>
      </c>
      <c r="H16" s="159"/>
      <c r="I16" s="176">
        <f>IFERROR(VLOOKUP($B16,[3]NUM19!$V$3:$X$138,2,FALSE),0)</f>
        <v>54</v>
      </c>
      <c r="J16" s="159"/>
    </row>
    <row r="17" spans="1:11" ht="15" thickBot="1" x14ac:dyDescent="0.25">
      <c r="A17" s="94" t="s">
        <v>53</v>
      </c>
      <c r="B17" s="184" t="s">
        <v>45</v>
      </c>
      <c r="C17" s="59"/>
      <c r="D17" s="59"/>
      <c r="E17" s="125">
        <f t="shared" si="0"/>
        <v>351</v>
      </c>
      <c r="F17" s="125">
        <f t="shared" si="1"/>
        <v>0</v>
      </c>
      <c r="G17" s="176">
        <f>IFERROR(VLOOKUP($B17,[3]NUM19!$H$3:$J$163,2,FALSE),0)</f>
        <v>317</v>
      </c>
      <c r="H17" s="159"/>
      <c r="I17" s="176">
        <f>IFERROR(VLOOKUP($B17,[3]NUM19!$V$3:$X$138,2,FALSE),0)</f>
        <v>34</v>
      </c>
      <c r="J17" s="159"/>
    </row>
    <row r="18" spans="1:11" ht="15" thickBot="1" x14ac:dyDescent="0.25">
      <c r="A18" s="94" t="s">
        <v>53</v>
      </c>
      <c r="B18" s="184" t="s">
        <v>46</v>
      </c>
      <c r="C18" s="59"/>
      <c r="D18" s="59"/>
      <c r="E18" s="125">
        <f t="shared" si="0"/>
        <v>86</v>
      </c>
      <c r="F18" s="125">
        <f t="shared" si="1"/>
        <v>0</v>
      </c>
      <c r="G18" s="176">
        <f>IFERROR(VLOOKUP($B18,[3]NUM19!$H$3:$J$163,2,FALSE),0)</f>
        <v>77</v>
      </c>
      <c r="H18" s="159"/>
      <c r="I18" s="176">
        <f>IFERROR(VLOOKUP($B18,[3]NUM19!$V$3:$X$138,2,FALSE),0)</f>
        <v>9</v>
      </c>
      <c r="J18" s="159"/>
    </row>
    <row r="19" spans="1:11" ht="15" thickBot="1" x14ac:dyDescent="0.25">
      <c r="A19" s="94" t="s">
        <v>53</v>
      </c>
      <c r="B19" s="184" t="s">
        <v>47</v>
      </c>
      <c r="C19" s="59"/>
      <c r="D19" s="59"/>
      <c r="E19" s="125">
        <f t="shared" si="0"/>
        <v>15</v>
      </c>
      <c r="F19" s="125">
        <f t="shared" si="1"/>
        <v>0</v>
      </c>
      <c r="G19" s="176">
        <f>IFERROR(VLOOKUP($B19,[3]NUM19!$H$3:$J$163,2,FALSE),0)</f>
        <v>12</v>
      </c>
      <c r="H19" s="159"/>
      <c r="I19" s="176">
        <f>IFERROR(VLOOKUP($B19,[3]NUM19!$V$3:$X$138,2,FALSE),0)</f>
        <v>3</v>
      </c>
      <c r="J19" s="159"/>
    </row>
    <row r="20" spans="1:11" ht="15" thickBot="1" x14ac:dyDescent="0.25">
      <c r="A20" s="94" t="s">
        <v>53</v>
      </c>
      <c r="B20" s="184" t="s">
        <v>48</v>
      </c>
      <c r="C20" s="59"/>
      <c r="D20" s="59"/>
      <c r="E20" s="125">
        <f t="shared" si="0"/>
        <v>26</v>
      </c>
      <c r="F20" s="125">
        <f t="shared" si="1"/>
        <v>0</v>
      </c>
      <c r="G20" s="176">
        <f>IFERROR(VLOOKUP($B20,[3]NUM19!$H$3:$J$163,2,FALSE),0)</f>
        <v>23</v>
      </c>
      <c r="H20" s="159"/>
      <c r="I20" s="176">
        <f>IFERROR(VLOOKUP($B20,[3]NUM19!$V$3:$X$138,2,FALSE),0)</f>
        <v>3</v>
      </c>
      <c r="J20" s="159"/>
    </row>
    <row r="21" spans="1:11" ht="15" thickBot="1" x14ac:dyDescent="0.25">
      <c r="A21" s="94" t="s">
        <v>53</v>
      </c>
      <c r="B21" s="184" t="s">
        <v>49</v>
      </c>
      <c r="C21" s="63"/>
      <c r="D21" s="59"/>
      <c r="E21" s="125">
        <f t="shared" si="0"/>
        <v>13</v>
      </c>
      <c r="F21" s="125">
        <f t="shared" si="1"/>
        <v>0</v>
      </c>
      <c r="G21" s="176">
        <f>IFERROR(VLOOKUP($B21,[3]NUM19!$H$3:$J$163,2,FALSE),0)</f>
        <v>13</v>
      </c>
      <c r="H21" s="159"/>
      <c r="I21" s="176">
        <f>IFERROR(VLOOKUP($B21,[3]NUM19!$V$3:$X$138,2,FALSE),0)</f>
        <v>0</v>
      </c>
      <c r="J21" s="159"/>
    </row>
    <row r="22" spans="1:11" ht="15" thickBot="1" x14ac:dyDescent="0.25">
      <c r="A22" s="94" t="s">
        <v>53</v>
      </c>
      <c r="B22" s="184" t="s">
        <v>50</v>
      </c>
      <c r="C22" s="59"/>
      <c r="D22" s="59"/>
      <c r="E22" s="125">
        <f t="shared" si="0"/>
        <v>49</v>
      </c>
      <c r="F22" s="125">
        <f t="shared" si="1"/>
        <v>0</v>
      </c>
      <c r="G22" s="176">
        <f>IFERROR(VLOOKUP($B22,[3]NUM19!$H$3:$J$163,2,FALSE),0)</f>
        <v>48</v>
      </c>
      <c r="H22" s="159"/>
      <c r="I22" s="176">
        <f>IFERROR(VLOOKUP($B22,[3]NUM19!$V$3:$X$138,2,FALSE),0)</f>
        <v>1</v>
      </c>
      <c r="J22" s="159"/>
    </row>
    <row r="23" spans="1:11" ht="15" thickBot="1" x14ac:dyDescent="0.25">
      <c r="A23" s="94" t="s">
        <v>53</v>
      </c>
      <c r="B23" s="184" t="s">
        <v>51</v>
      </c>
      <c r="C23" s="59"/>
      <c r="D23" s="59"/>
      <c r="E23" s="125">
        <f t="shared" si="0"/>
        <v>30</v>
      </c>
      <c r="F23" s="125">
        <f t="shared" si="1"/>
        <v>0</v>
      </c>
      <c r="G23" s="176">
        <f>IFERROR(VLOOKUP($B23,[3]NUM19!$H$3:$J$163,2,FALSE),0)</f>
        <v>29</v>
      </c>
      <c r="H23" s="159"/>
      <c r="I23" s="176">
        <f>IFERROR(VLOOKUP($B23,[3]NUM19!$V$3:$X$138,2,FALSE),0)</f>
        <v>1</v>
      </c>
      <c r="J23" s="159"/>
    </row>
    <row r="24" spans="1:11" ht="15" thickBot="1" x14ac:dyDescent="0.25">
      <c r="A24" s="94" t="s">
        <v>53</v>
      </c>
      <c r="B24" s="184" t="s">
        <v>52</v>
      </c>
      <c r="C24" s="59"/>
      <c r="D24" s="59"/>
      <c r="E24" s="125">
        <f t="shared" si="0"/>
        <v>109</v>
      </c>
      <c r="F24" s="125">
        <f t="shared" si="1"/>
        <v>0</v>
      </c>
      <c r="G24" s="176">
        <f>IFERROR(VLOOKUP($B24,[3]NUM19!$H$3:$J$163,2,FALSE),0)</f>
        <v>100</v>
      </c>
      <c r="H24" s="159"/>
      <c r="I24" s="176">
        <f>IFERROR(VLOOKUP($B24,[3]NUM19!$V$3:$X$138,2,FALSE),0)</f>
        <v>9</v>
      </c>
      <c r="J24" s="159"/>
    </row>
    <row r="25" spans="1:11" ht="15" thickBot="1" x14ac:dyDescent="0.25">
      <c r="A25" s="351" t="s">
        <v>175</v>
      </c>
      <c r="B25" s="352"/>
      <c r="C25" s="276">
        <f>+D25/Metas!W69</f>
        <v>0.82905982905982911</v>
      </c>
      <c r="D25" s="17">
        <f>+E25/K25</f>
        <v>0.20748663101604278</v>
      </c>
      <c r="E25" s="12">
        <f>SUM(E12:E24)</f>
        <v>3880</v>
      </c>
      <c r="F25" s="12">
        <f t="shared" ref="F25:J25" si="2">SUM(F12:F24)</f>
        <v>0</v>
      </c>
      <c r="G25" s="12">
        <f t="shared" si="2"/>
        <v>3438</v>
      </c>
      <c r="H25" s="12">
        <f t="shared" si="2"/>
        <v>0</v>
      </c>
      <c r="I25" s="12">
        <f t="shared" si="2"/>
        <v>442</v>
      </c>
      <c r="J25" s="12">
        <f t="shared" si="2"/>
        <v>0</v>
      </c>
      <c r="K25" s="12">
        <v>18700</v>
      </c>
    </row>
    <row r="26" spans="1:11" ht="15" thickBot="1" x14ac:dyDescent="0.25">
      <c r="A26" s="94" t="s">
        <v>54</v>
      </c>
      <c r="B26" s="184" t="s">
        <v>55</v>
      </c>
      <c r="C26" s="59"/>
      <c r="D26" s="59"/>
      <c r="E26" s="125">
        <f t="shared" ref="E26:E36" si="3">+G26+I26</f>
        <v>1071</v>
      </c>
      <c r="F26" s="131">
        <f t="shared" ref="F26:F36" si="4">+H26+J26</f>
        <v>0</v>
      </c>
      <c r="G26" s="176">
        <f>IFERROR(VLOOKUP($B26,[3]NUM19!$H$3:$J$163,2,FALSE),0)</f>
        <v>918</v>
      </c>
      <c r="H26" s="159"/>
      <c r="I26" s="176">
        <f>IFERROR(VLOOKUP($B26,[3]NUM19!$V$3:$X$138,2,FALSE),0)</f>
        <v>153</v>
      </c>
      <c r="J26" s="160"/>
    </row>
    <row r="27" spans="1:11" ht="15" thickBot="1" x14ac:dyDescent="0.25">
      <c r="A27" s="94" t="s">
        <v>54</v>
      </c>
      <c r="B27" s="184" t="s">
        <v>56</v>
      </c>
      <c r="C27" s="59"/>
      <c r="D27" s="59"/>
      <c r="E27" s="125">
        <f t="shared" si="3"/>
        <v>501</v>
      </c>
      <c r="F27" s="131">
        <f t="shared" si="4"/>
        <v>0</v>
      </c>
      <c r="G27" s="176">
        <f>IFERROR(VLOOKUP($B27,[3]NUM19!$H$3:$J$163,2,FALSE),0)</f>
        <v>501</v>
      </c>
      <c r="H27" s="159"/>
      <c r="I27" s="176">
        <f>IFERROR(VLOOKUP($B27,[3]NUM19!$V$3:$X$138,2,FALSE),0)</f>
        <v>0</v>
      </c>
      <c r="J27" s="160"/>
    </row>
    <row r="28" spans="1:11" ht="15" thickBot="1" x14ac:dyDescent="0.25">
      <c r="A28" s="94" t="s">
        <v>54</v>
      </c>
      <c r="B28" s="184" t="s">
        <v>57</v>
      </c>
      <c r="C28" s="59"/>
      <c r="D28" s="59"/>
      <c r="E28" s="125">
        <f t="shared" si="3"/>
        <v>0</v>
      </c>
      <c r="F28" s="131">
        <f t="shared" si="4"/>
        <v>0</v>
      </c>
      <c r="G28" s="176">
        <f>IFERROR(VLOOKUP($B28,[3]NUM19!$H$3:$J$163,2,FALSE),0)</f>
        <v>0</v>
      </c>
      <c r="H28" s="159"/>
      <c r="I28" s="176">
        <f>IFERROR(VLOOKUP($B28,[3]NUM19!$V$3:$X$138,2,FALSE),0)</f>
        <v>0</v>
      </c>
      <c r="J28" s="160"/>
    </row>
    <row r="29" spans="1:11" ht="15" thickBot="1" x14ac:dyDescent="0.25">
      <c r="A29" s="94" t="s">
        <v>54</v>
      </c>
      <c r="B29" s="184" t="s">
        <v>58</v>
      </c>
      <c r="C29" s="59"/>
      <c r="D29" s="59"/>
      <c r="E29" s="125">
        <f t="shared" si="3"/>
        <v>110</v>
      </c>
      <c r="F29" s="131">
        <f t="shared" si="4"/>
        <v>0</v>
      </c>
      <c r="G29" s="176">
        <f>IFERROR(VLOOKUP($B29,[3]NUM19!$H$3:$J$163,2,FALSE),0)</f>
        <v>92</v>
      </c>
      <c r="H29" s="159"/>
      <c r="I29" s="176">
        <f>IFERROR(VLOOKUP($B29,[3]NUM19!$V$3:$X$138,2,FALSE),0)</f>
        <v>18</v>
      </c>
      <c r="J29" s="160"/>
    </row>
    <row r="30" spans="1:11" ht="15" thickBot="1" x14ac:dyDescent="0.25">
      <c r="A30" s="94" t="s">
        <v>54</v>
      </c>
      <c r="B30" s="184" t="s">
        <v>59</v>
      </c>
      <c r="C30" s="59"/>
      <c r="D30" s="59"/>
      <c r="E30" s="125">
        <f t="shared" si="3"/>
        <v>1589</v>
      </c>
      <c r="F30" s="131">
        <f t="shared" si="4"/>
        <v>0</v>
      </c>
      <c r="G30" s="176">
        <f>IFERROR(VLOOKUP($B30,[3]NUM19!$H$3:$J$163,2,FALSE),0)</f>
        <v>1341</v>
      </c>
      <c r="H30" s="159"/>
      <c r="I30" s="176">
        <f>IFERROR(VLOOKUP($B30,[3]NUM19!$V$3:$X$138,2,FALSE),0)</f>
        <v>248</v>
      </c>
      <c r="J30" s="160"/>
    </row>
    <row r="31" spans="1:11" ht="15" thickBot="1" x14ac:dyDescent="0.25">
      <c r="A31" s="94" t="s">
        <v>54</v>
      </c>
      <c r="B31" s="184" t="s">
        <v>60</v>
      </c>
      <c r="C31" s="59"/>
      <c r="D31" s="59"/>
      <c r="E31" s="125">
        <f t="shared" si="3"/>
        <v>7</v>
      </c>
      <c r="F31" s="131">
        <f t="shared" si="4"/>
        <v>0</v>
      </c>
      <c r="G31" s="176">
        <f>IFERROR(VLOOKUP($B31,[3]NUM19!$H$3:$J$163,2,FALSE),0)</f>
        <v>6</v>
      </c>
      <c r="H31" s="159"/>
      <c r="I31" s="176">
        <f>IFERROR(VLOOKUP($B31,[3]NUM19!$V$3:$X$138,2,FALSE),0)</f>
        <v>1</v>
      </c>
      <c r="J31" s="160"/>
    </row>
    <row r="32" spans="1:11" ht="15" thickBot="1" x14ac:dyDescent="0.25">
      <c r="A32" s="94" t="s">
        <v>54</v>
      </c>
      <c r="B32" s="184" t="s">
        <v>61</v>
      </c>
      <c r="C32" s="59"/>
      <c r="D32" s="59"/>
      <c r="E32" s="125">
        <f t="shared" si="3"/>
        <v>46</v>
      </c>
      <c r="F32" s="131">
        <f t="shared" si="4"/>
        <v>0</v>
      </c>
      <c r="G32" s="176">
        <f>IFERROR(VLOOKUP($B32,[3]NUM19!$H$3:$J$163,2,FALSE),0)</f>
        <v>41</v>
      </c>
      <c r="H32" s="159"/>
      <c r="I32" s="176">
        <f>IFERROR(VLOOKUP($B32,[3]NUM19!$V$3:$X$138,2,FALSE),0)</f>
        <v>5</v>
      </c>
      <c r="J32" s="160"/>
    </row>
    <row r="33" spans="1:11" ht="15" thickBot="1" x14ac:dyDescent="0.25">
      <c r="A33" s="94" t="s">
        <v>54</v>
      </c>
      <c r="B33" s="184" t="s">
        <v>62</v>
      </c>
      <c r="C33" s="59"/>
      <c r="D33" s="59"/>
      <c r="E33" s="125">
        <f t="shared" si="3"/>
        <v>386</v>
      </c>
      <c r="F33" s="131">
        <f t="shared" si="4"/>
        <v>0</v>
      </c>
      <c r="G33" s="176">
        <f>IFERROR(VLOOKUP($B33,[3]NUM19!$H$3:$J$163,2,FALSE),0)</f>
        <v>347</v>
      </c>
      <c r="H33" s="159"/>
      <c r="I33" s="176">
        <f>IFERROR(VLOOKUP($B33,[3]NUM19!$V$3:$X$138,2,FALSE),0)</f>
        <v>39</v>
      </c>
      <c r="J33" s="160"/>
    </row>
    <row r="34" spans="1:11" ht="15" thickBot="1" x14ac:dyDescent="0.25">
      <c r="A34" s="94" t="s">
        <v>54</v>
      </c>
      <c r="B34" s="184" t="s">
        <v>63</v>
      </c>
      <c r="C34" s="59"/>
      <c r="D34" s="59"/>
      <c r="E34" s="125">
        <f t="shared" si="3"/>
        <v>15</v>
      </c>
      <c r="F34" s="131">
        <f t="shared" si="4"/>
        <v>0</v>
      </c>
      <c r="G34" s="176">
        <f>IFERROR(VLOOKUP($B34,[3]NUM19!$H$3:$J$163,2,FALSE),0)</f>
        <v>15</v>
      </c>
      <c r="H34" s="159"/>
      <c r="I34" s="176">
        <f>IFERROR(VLOOKUP($B34,[3]NUM19!$V$3:$X$138,2,FALSE),0)</f>
        <v>0</v>
      </c>
      <c r="J34" s="160"/>
    </row>
    <row r="35" spans="1:11" ht="15" thickBot="1" x14ac:dyDescent="0.25">
      <c r="A35" s="94" t="s">
        <v>54</v>
      </c>
      <c r="B35" s="184" t="s">
        <v>64</v>
      </c>
      <c r="C35" s="59"/>
      <c r="D35" s="59"/>
      <c r="E35" s="125">
        <f t="shared" si="3"/>
        <v>75</v>
      </c>
      <c r="F35" s="131">
        <f t="shared" si="4"/>
        <v>0</v>
      </c>
      <c r="G35" s="176">
        <f>IFERROR(VLOOKUP($B35,[3]NUM19!$H$3:$J$163,2,FALSE),0)</f>
        <v>75</v>
      </c>
      <c r="H35" s="159"/>
      <c r="I35" s="176">
        <f>IFERROR(VLOOKUP($B35,[3]NUM19!$V$3:$X$138,2,FALSE),0)</f>
        <v>0</v>
      </c>
      <c r="J35" s="160"/>
    </row>
    <row r="36" spans="1:11" ht="15" thickBot="1" x14ac:dyDescent="0.25">
      <c r="A36" s="94" t="s">
        <v>54</v>
      </c>
      <c r="B36" s="184" t="s">
        <v>346</v>
      </c>
      <c r="C36" s="59"/>
      <c r="D36" s="59"/>
      <c r="E36" s="125">
        <f t="shared" si="3"/>
        <v>72</v>
      </c>
      <c r="F36" s="131">
        <f t="shared" si="4"/>
        <v>0</v>
      </c>
      <c r="G36" s="176">
        <f>IFERROR(VLOOKUP($B36,[3]NUM19!$H$3:$J$163,2,FALSE),0)</f>
        <v>66</v>
      </c>
      <c r="H36" s="159"/>
      <c r="I36" s="176">
        <f>IFERROR(VLOOKUP($B36,[3]NUM19!$V$3:$X$138,2,FALSE),0)</f>
        <v>6</v>
      </c>
      <c r="J36" s="160"/>
    </row>
    <row r="37" spans="1:11" ht="15" thickBot="1" x14ac:dyDescent="0.25">
      <c r="A37" s="351" t="s">
        <v>176</v>
      </c>
      <c r="B37" s="352"/>
      <c r="C37" s="276">
        <f>+D37/Metas!W67</f>
        <v>0.75743348982785608</v>
      </c>
      <c r="D37" s="275">
        <f>+E37/K37</f>
        <v>0.21965055593374178</v>
      </c>
      <c r="E37" s="12">
        <f>SUM(E26:E36)</f>
        <v>3872</v>
      </c>
      <c r="F37" s="12">
        <f t="shared" ref="F37:J37" si="5">SUM(F26:F36)</f>
        <v>0</v>
      </c>
      <c r="G37" s="12">
        <f t="shared" si="5"/>
        <v>3402</v>
      </c>
      <c r="H37" s="12">
        <f t="shared" si="5"/>
        <v>0</v>
      </c>
      <c r="I37" s="12">
        <f t="shared" si="5"/>
        <v>470</v>
      </c>
      <c r="J37" s="12">
        <f t="shared" si="5"/>
        <v>0</v>
      </c>
      <c r="K37" s="12">
        <v>17628</v>
      </c>
    </row>
    <row r="38" spans="1:11" ht="15" thickBot="1" x14ac:dyDescent="0.25">
      <c r="A38" s="94" t="s">
        <v>75</v>
      </c>
      <c r="B38" s="184" t="s">
        <v>65</v>
      </c>
      <c r="C38" s="59"/>
      <c r="D38" s="59"/>
      <c r="E38" s="125">
        <f t="shared" ref="E38:E47" si="6">+G38+I38</f>
        <v>45</v>
      </c>
      <c r="F38" s="131">
        <f t="shared" ref="F38:F47" si="7">+H38+J38</f>
        <v>0</v>
      </c>
      <c r="G38" s="176">
        <f>IFERROR(VLOOKUP($B38,[3]NUM19!$H$3:$J$163,2,FALSE),0)</f>
        <v>38</v>
      </c>
      <c r="H38" s="159"/>
      <c r="I38" s="176">
        <f>IFERROR(VLOOKUP($B38,[3]NUM19!$V$3:$X$138,2,FALSE),0)</f>
        <v>7</v>
      </c>
      <c r="J38" s="160"/>
    </row>
    <row r="39" spans="1:11" ht="15" thickBot="1" x14ac:dyDescent="0.25">
      <c r="A39" s="94" t="s">
        <v>75</v>
      </c>
      <c r="B39" s="184" t="s">
        <v>66</v>
      </c>
      <c r="C39" s="59"/>
      <c r="D39" s="59"/>
      <c r="E39" s="125">
        <f t="shared" si="6"/>
        <v>44</v>
      </c>
      <c r="F39" s="131">
        <f t="shared" si="7"/>
        <v>0</v>
      </c>
      <c r="G39" s="176">
        <f>IFERROR(VLOOKUP($B39,[3]NUM19!$H$3:$J$163,2,FALSE),0)</f>
        <v>42</v>
      </c>
      <c r="H39" s="159"/>
      <c r="I39" s="176">
        <f>IFERROR(VLOOKUP($B39,[3]NUM19!$V$3:$X$138,2,FALSE),0)</f>
        <v>2</v>
      </c>
      <c r="J39" s="160"/>
    </row>
    <row r="40" spans="1:11" ht="15" thickBot="1" x14ac:dyDescent="0.25">
      <c r="A40" s="94" t="s">
        <v>75</v>
      </c>
      <c r="B40" s="184" t="s">
        <v>67</v>
      </c>
      <c r="C40" s="59"/>
      <c r="D40" s="59"/>
      <c r="E40" s="125">
        <f t="shared" si="6"/>
        <v>44</v>
      </c>
      <c r="F40" s="131">
        <f t="shared" si="7"/>
        <v>0</v>
      </c>
      <c r="G40" s="176">
        <f>IFERROR(VLOOKUP($B40,[3]NUM19!$H$3:$J$163,2,FALSE),0)</f>
        <v>42</v>
      </c>
      <c r="H40" s="159"/>
      <c r="I40" s="176">
        <f>IFERROR(VLOOKUP($B40,[3]NUM19!$V$3:$X$138,2,FALSE),0)</f>
        <v>2</v>
      </c>
      <c r="J40" s="160"/>
    </row>
    <row r="41" spans="1:11" ht="15" thickBot="1" x14ac:dyDescent="0.25">
      <c r="A41" s="94" t="s">
        <v>75</v>
      </c>
      <c r="B41" s="184" t="s">
        <v>68</v>
      </c>
      <c r="C41" s="59"/>
      <c r="D41" s="59"/>
      <c r="E41" s="125">
        <f t="shared" si="6"/>
        <v>3</v>
      </c>
      <c r="F41" s="131">
        <f t="shared" si="7"/>
        <v>0</v>
      </c>
      <c r="G41" s="176">
        <f>IFERROR(VLOOKUP($B41,[3]NUM19!$H$3:$J$163,2,FALSE),0)</f>
        <v>3</v>
      </c>
      <c r="H41" s="159"/>
      <c r="I41" s="176">
        <f>IFERROR(VLOOKUP($B41,[3]NUM19!$V$3:$X$138,2,FALSE),0)</f>
        <v>0</v>
      </c>
      <c r="J41" s="160"/>
    </row>
    <row r="42" spans="1:11" ht="15" thickBot="1" x14ac:dyDescent="0.25">
      <c r="A42" s="94" t="s">
        <v>75</v>
      </c>
      <c r="B42" s="184" t="s">
        <v>69</v>
      </c>
      <c r="C42" s="59"/>
      <c r="D42" s="59"/>
      <c r="E42" s="125">
        <f t="shared" si="6"/>
        <v>87</v>
      </c>
      <c r="F42" s="131">
        <f t="shared" si="7"/>
        <v>0</v>
      </c>
      <c r="G42" s="176">
        <f>IFERROR(VLOOKUP($B42,[3]NUM19!$H$3:$J$163,2,FALSE),0)</f>
        <v>73</v>
      </c>
      <c r="H42" s="159"/>
      <c r="I42" s="176">
        <f>IFERROR(VLOOKUP($B42,[3]NUM19!$V$3:$X$138,2,FALSE),0)</f>
        <v>14</v>
      </c>
      <c r="J42" s="160"/>
    </row>
    <row r="43" spans="1:11" ht="15" thickBot="1" x14ac:dyDescent="0.25">
      <c r="A43" s="94" t="s">
        <v>75</v>
      </c>
      <c r="B43" s="184" t="s">
        <v>70</v>
      </c>
      <c r="C43" s="59"/>
      <c r="D43" s="59"/>
      <c r="E43" s="125">
        <f t="shared" si="6"/>
        <v>25</v>
      </c>
      <c r="F43" s="131">
        <f t="shared" si="7"/>
        <v>0</v>
      </c>
      <c r="G43" s="176">
        <f>IFERROR(VLOOKUP($B43,[3]NUM19!$H$3:$J$163,2,FALSE),0)</f>
        <v>17</v>
      </c>
      <c r="H43" s="159"/>
      <c r="I43" s="176">
        <f>IFERROR(VLOOKUP($B43,[3]NUM19!$V$3:$X$138,2,FALSE),0)</f>
        <v>8</v>
      </c>
      <c r="J43" s="160"/>
    </row>
    <row r="44" spans="1:11" ht="15" thickBot="1" x14ac:dyDescent="0.25">
      <c r="A44" s="94" t="s">
        <v>75</v>
      </c>
      <c r="B44" s="184" t="s">
        <v>71</v>
      </c>
      <c r="C44" s="59"/>
      <c r="D44" s="59"/>
      <c r="E44" s="125">
        <f t="shared" si="6"/>
        <v>10</v>
      </c>
      <c r="F44" s="131">
        <f t="shared" si="7"/>
        <v>0</v>
      </c>
      <c r="G44" s="176">
        <f>IFERROR(VLOOKUP($B44,[3]NUM19!$H$3:$J$163,2,FALSE),0)</f>
        <v>9</v>
      </c>
      <c r="H44" s="159"/>
      <c r="I44" s="176">
        <f>IFERROR(VLOOKUP($B44,[3]NUM19!$V$3:$X$138,2,FALSE),0)</f>
        <v>1</v>
      </c>
      <c r="J44" s="160"/>
    </row>
    <row r="45" spans="1:11" ht="15" thickBot="1" x14ac:dyDescent="0.25">
      <c r="A45" s="94" t="s">
        <v>75</v>
      </c>
      <c r="B45" s="184" t="s">
        <v>72</v>
      </c>
      <c r="C45" s="59"/>
      <c r="D45" s="59"/>
      <c r="E45" s="125">
        <f t="shared" si="6"/>
        <v>13</v>
      </c>
      <c r="F45" s="131">
        <f t="shared" si="7"/>
        <v>0</v>
      </c>
      <c r="G45" s="176">
        <f>IFERROR(VLOOKUP($B45,[3]NUM19!$H$3:$J$163,2,FALSE),0)</f>
        <v>13</v>
      </c>
      <c r="H45" s="159"/>
      <c r="I45" s="176">
        <f>IFERROR(VLOOKUP($B45,[3]NUM19!$V$3:$X$138,2,FALSE),0)</f>
        <v>0</v>
      </c>
      <c r="J45" s="160"/>
    </row>
    <row r="46" spans="1:11" ht="15" thickBot="1" x14ac:dyDescent="0.25">
      <c r="A46" s="94" t="s">
        <v>75</v>
      </c>
      <c r="B46" s="184" t="s">
        <v>73</v>
      </c>
      <c r="C46" s="59"/>
      <c r="D46" s="59"/>
      <c r="E46" s="125">
        <f t="shared" si="6"/>
        <v>96</v>
      </c>
      <c r="F46" s="131">
        <f t="shared" si="7"/>
        <v>0</v>
      </c>
      <c r="G46" s="176">
        <f>IFERROR(VLOOKUP($B46,[3]NUM19!$H$3:$J$163,2,FALSE),0)</f>
        <v>85</v>
      </c>
      <c r="H46" s="159"/>
      <c r="I46" s="176">
        <f>IFERROR(VLOOKUP($B46,[3]NUM19!$V$3:$X$138,2,FALSE),0)</f>
        <v>11</v>
      </c>
      <c r="J46" s="160"/>
    </row>
    <row r="47" spans="1:11" ht="15" thickBot="1" x14ac:dyDescent="0.25">
      <c r="A47" s="94" t="s">
        <v>75</v>
      </c>
      <c r="B47" s="184" t="s">
        <v>74</v>
      </c>
      <c r="C47" s="59"/>
      <c r="D47" s="59"/>
      <c r="E47" s="125">
        <f t="shared" si="6"/>
        <v>14</v>
      </c>
      <c r="F47" s="131">
        <f t="shared" si="7"/>
        <v>0</v>
      </c>
      <c r="G47" s="176">
        <f>IFERROR(VLOOKUP($B47,[3]NUM19!$H$3:$J$163,2,FALSE),0)</f>
        <v>13</v>
      </c>
      <c r="H47" s="159"/>
      <c r="I47" s="176">
        <f>IFERROR(VLOOKUP($B47,[3]NUM19!$V$3:$X$138,2,FALSE),0)</f>
        <v>1</v>
      </c>
      <c r="J47" s="160"/>
    </row>
    <row r="48" spans="1:11" ht="24" customHeight="1" thickBot="1" x14ac:dyDescent="0.25">
      <c r="A48" s="351" t="s">
        <v>177</v>
      </c>
      <c r="B48" s="352"/>
      <c r="C48" s="276">
        <f>+D48/Metas!W76</f>
        <v>0.95969773299748118</v>
      </c>
      <c r="D48" s="275">
        <f>+E48/K48</f>
        <v>0.27871250914411122</v>
      </c>
      <c r="E48" s="12">
        <f t="shared" ref="E48:J48" si="8">SUM(E38:E47)</f>
        <v>381</v>
      </c>
      <c r="F48" s="12">
        <f t="shared" si="8"/>
        <v>0</v>
      </c>
      <c r="G48" s="12">
        <f t="shared" si="8"/>
        <v>335</v>
      </c>
      <c r="H48" s="12">
        <f t="shared" si="8"/>
        <v>0</v>
      </c>
      <c r="I48" s="12">
        <f t="shared" si="8"/>
        <v>46</v>
      </c>
      <c r="J48" s="12">
        <f t="shared" si="8"/>
        <v>0</v>
      </c>
      <c r="K48" s="12">
        <v>1367</v>
      </c>
    </row>
    <row r="49" spans="1:11" ht="15" thickBot="1" x14ac:dyDescent="0.25">
      <c r="A49" s="185" t="s">
        <v>89</v>
      </c>
      <c r="B49" s="184" t="s">
        <v>76</v>
      </c>
      <c r="C49" s="59"/>
      <c r="D49" s="59"/>
      <c r="E49" s="125">
        <f t="shared" ref="E49:E61" si="9">+G49+I49</f>
        <v>162</v>
      </c>
      <c r="F49" s="131">
        <f t="shared" ref="F49:F61" si="10">+H49+J49</f>
        <v>0</v>
      </c>
      <c r="G49" s="176">
        <f>IFERROR(VLOOKUP($B49,[3]NUM19!$H$3:$J$163,2,FALSE),0)</f>
        <v>150</v>
      </c>
      <c r="H49" s="159"/>
      <c r="I49" s="176">
        <f>IFERROR(VLOOKUP($B49,[3]NUM19!$V$3:$X$138,2,FALSE),0)</f>
        <v>12</v>
      </c>
      <c r="J49" s="160"/>
    </row>
    <row r="50" spans="1:11" ht="15" thickBot="1" x14ac:dyDescent="0.25">
      <c r="A50" s="185" t="s">
        <v>89</v>
      </c>
      <c r="B50" s="184" t="s">
        <v>77</v>
      </c>
      <c r="C50" s="59"/>
      <c r="D50" s="59"/>
      <c r="E50" s="125">
        <f t="shared" si="9"/>
        <v>11</v>
      </c>
      <c r="F50" s="131">
        <f t="shared" si="10"/>
        <v>0</v>
      </c>
      <c r="G50" s="176">
        <f>IFERROR(VLOOKUP($B50,[3]NUM19!$H$3:$J$163,2,FALSE),0)</f>
        <v>10</v>
      </c>
      <c r="H50" s="159"/>
      <c r="I50" s="176">
        <f>IFERROR(VLOOKUP($B50,[3]NUM19!$V$3:$X$138,2,FALSE),0)</f>
        <v>1</v>
      </c>
      <c r="J50" s="160"/>
    </row>
    <row r="51" spans="1:11" ht="15" thickBot="1" x14ac:dyDescent="0.25">
      <c r="A51" s="185" t="s">
        <v>89</v>
      </c>
      <c r="B51" s="184" t="s">
        <v>78</v>
      </c>
      <c r="C51" s="59"/>
      <c r="D51" s="59"/>
      <c r="E51" s="125">
        <f t="shared" si="9"/>
        <v>12</v>
      </c>
      <c r="F51" s="131">
        <f t="shared" si="10"/>
        <v>0</v>
      </c>
      <c r="G51" s="176">
        <f>IFERROR(VLOOKUP($B51,[3]NUM19!$H$3:$J$163,2,FALSE),0)</f>
        <v>5</v>
      </c>
      <c r="H51" s="159"/>
      <c r="I51" s="176">
        <f>IFERROR(VLOOKUP($B51,[3]NUM19!$V$3:$X$138,2,FALSE),0)</f>
        <v>7</v>
      </c>
      <c r="J51" s="160"/>
    </row>
    <row r="52" spans="1:11" ht="15" thickBot="1" x14ac:dyDescent="0.25">
      <c r="A52" s="185" t="s">
        <v>89</v>
      </c>
      <c r="B52" s="184" t="s">
        <v>79</v>
      </c>
      <c r="C52" s="59"/>
      <c r="D52" s="59"/>
      <c r="E52" s="125">
        <f t="shared" si="9"/>
        <v>2</v>
      </c>
      <c r="F52" s="131">
        <f t="shared" si="10"/>
        <v>0</v>
      </c>
      <c r="G52" s="176">
        <f>IFERROR(VLOOKUP($B52,[3]NUM19!$H$3:$J$163,2,FALSE),0)</f>
        <v>1</v>
      </c>
      <c r="H52" s="159"/>
      <c r="I52" s="176">
        <f>IFERROR(VLOOKUP($B52,[3]NUM19!$V$3:$X$138,2,FALSE),0)</f>
        <v>1</v>
      </c>
      <c r="J52" s="160"/>
    </row>
    <row r="53" spans="1:11" ht="15" thickBot="1" x14ac:dyDescent="0.25">
      <c r="A53" s="185" t="s">
        <v>89</v>
      </c>
      <c r="B53" s="184" t="s">
        <v>80</v>
      </c>
      <c r="C53" s="59"/>
      <c r="D53" s="59"/>
      <c r="E53" s="125">
        <f t="shared" si="9"/>
        <v>1</v>
      </c>
      <c r="F53" s="131">
        <f t="shared" si="10"/>
        <v>0</v>
      </c>
      <c r="G53" s="176">
        <f>IFERROR(VLOOKUP($B53,[3]NUM19!$H$3:$J$163,2,FALSE),0)</f>
        <v>1</v>
      </c>
      <c r="H53" s="159"/>
      <c r="I53" s="176">
        <f>IFERROR(VLOOKUP($B53,[3]NUM19!$V$3:$X$138,2,FALSE),0)</f>
        <v>0</v>
      </c>
      <c r="J53" s="160"/>
    </row>
    <row r="54" spans="1:11" ht="15" thickBot="1" x14ac:dyDescent="0.25">
      <c r="A54" s="185" t="s">
        <v>89</v>
      </c>
      <c r="B54" s="184" t="s">
        <v>81</v>
      </c>
      <c r="C54" s="59"/>
      <c r="D54" s="59"/>
      <c r="E54" s="125">
        <f t="shared" si="9"/>
        <v>9</v>
      </c>
      <c r="F54" s="131">
        <f t="shared" si="10"/>
        <v>0</v>
      </c>
      <c r="G54" s="176">
        <f>IFERROR(VLOOKUP($B54,[3]NUM19!$H$3:$J$163,2,FALSE),0)</f>
        <v>8</v>
      </c>
      <c r="H54" s="159"/>
      <c r="I54" s="176">
        <f>IFERROR(VLOOKUP($B54,[3]NUM19!$V$3:$X$138,2,FALSE),0)</f>
        <v>1</v>
      </c>
      <c r="J54" s="160"/>
    </row>
    <row r="55" spans="1:11" ht="15" thickBot="1" x14ac:dyDescent="0.25">
      <c r="A55" s="185" t="s">
        <v>89</v>
      </c>
      <c r="B55" s="184" t="s">
        <v>82</v>
      </c>
      <c r="C55" s="59"/>
      <c r="D55" s="59"/>
      <c r="E55" s="125">
        <f t="shared" si="9"/>
        <v>6</v>
      </c>
      <c r="F55" s="131">
        <f t="shared" si="10"/>
        <v>0</v>
      </c>
      <c r="G55" s="176">
        <f>IFERROR(VLOOKUP($B55,[3]NUM19!$H$3:$J$163,2,FALSE),0)</f>
        <v>6</v>
      </c>
      <c r="H55" s="159"/>
      <c r="I55" s="176">
        <f>IFERROR(VLOOKUP($B55,[3]NUM19!$V$3:$X$138,2,FALSE),0)</f>
        <v>0</v>
      </c>
      <c r="J55" s="160"/>
    </row>
    <row r="56" spans="1:11" ht="15" thickBot="1" x14ac:dyDescent="0.25">
      <c r="A56" s="185" t="s">
        <v>89</v>
      </c>
      <c r="B56" s="184" t="s">
        <v>83</v>
      </c>
      <c r="C56" s="59"/>
      <c r="D56" s="59"/>
      <c r="E56" s="125">
        <f t="shared" si="9"/>
        <v>3</v>
      </c>
      <c r="F56" s="131">
        <f t="shared" si="10"/>
        <v>0</v>
      </c>
      <c r="G56" s="176">
        <f>IFERROR(VLOOKUP($B56,[3]NUM19!$H$3:$J$163,2,FALSE),0)</f>
        <v>1</v>
      </c>
      <c r="H56" s="159"/>
      <c r="I56" s="176">
        <f>IFERROR(VLOOKUP($B56,[3]NUM19!$V$3:$X$138,2,FALSE),0)</f>
        <v>2</v>
      </c>
      <c r="J56" s="160"/>
    </row>
    <row r="57" spans="1:11" ht="15" thickBot="1" x14ac:dyDescent="0.25">
      <c r="A57" s="185" t="s">
        <v>89</v>
      </c>
      <c r="B57" s="184" t="s">
        <v>84</v>
      </c>
      <c r="C57" s="59"/>
      <c r="D57" s="59"/>
      <c r="E57" s="125">
        <f t="shared" si="9"/>
        <v>7</v>
      </c>
      <c r="F57" s="131">
        <f t="shared" si="10"/>
        <v>0</v>
      </c>
      <c r="G57" s="176">
        <f>IFERROR(VLOOKUP($B57,[3]NUM19!$H$3:$J$163,2,FALSE),0)</f>
        <v>6</v>
      </c>
      <c r="H57" s="159"/>
      <c r="I57" s="176">
        <f>IFERROR(VLOOKUP($B57,[3]NUM19!$V$3:$X$138,2,FALSE),0)</f>
        <v>1</v>
      </c>
      <c r="J57" s="160"/>
    </row>
    <row r="58" spans="1:11" ht="15" thickBot="1" x14ac:dyDescent="0.25">
      <c r="A58" s="185" t="s">
        <v>89</v>
      </c>
      <c r="B58" s="184" t="s">
        <v>85</v>
      </c>
      <c r="C58" s="59"/>
      <c r="D58" s="59"/>
      <c r="E58" s="125">
        <f t="shared" si="9"/>
        <v>4</v>
      </c>
      <c r="F58" s="131">
        <f t="shared" si="10"/>
        <v>0</v>
      </c>
      <c r="G58" s="176">
        <f>IFERROR(VLOOKUP($B58,[3]NUM19!$H$3:$J$163,2,FALSE),0)</f>
        <v>4</v>
      </c>
      <c r="H58" s="159"/>
      <c r="I58" s="176">
        <f>IFERROR(VLOOKUP($B58,[3]NUM19!$V$3:$X$138,2,FALSE),0)</f>
        <v>0</v>
      </c>
      <c r="J58" s="160"/>
    </row>
    <row r="59" spans="1:11" ht="15" thickBot="1" x14ac:dyDescent="0.25">
      <c r="A59" s="185" t="s">
        <v>89</v>
      </c>
      <c r="B59" s="184" t="s">
        <v>86</v>
      </c>
      <c r="C59" s="59"/>
      <c r="D59" s="59"/>
      <c r="E59" s="125">
        <f t="shared" si="9"/>
        <v>11</v>
      </c>
      <c r="F59" s="131">
        <f t="shared" si="10"/>
        <v>0</v>
      </c>
      <c r="G59" s="176">
        <f>IFERROR(VLOOKUP($B59,[3]NUM19!$H$3:$J$163,2,FALSE),0)</f>
        <v>10</v>
      </c>
      <c r="H59" s="159"/>
      <c r="I59" s="176">
        <f>IFERROR(VLOOKUP($B59,[3]NUM19!$V$3:$X$138,2,FALSE),0)</f>
        <v>1</v>
      </c>
      <c r="J59" s="160"/>
    </row>
    <row r="60" spans="1:11" ht="15" thickBot="1" x14ac:dyDescent="0.25">
      <c r="A60" s="185" t="s">
        <v>89</v>
      </c>
      <c r="B60" s="184" t="s">
        <v>87</v>
      </c>
      <c r="C60" s="59"/>
      <c r="D60" s="59"/>
      <c r="E60" s="125">
        <f t="shared" si="9"/>
        <v>5</v>
      </c>
      <c r="F60" s="131">
        <f t="shared" si="10"/>
        <v>0</v>
      </c>
      <c r="G60" s="176">
        <f>IFERROR(VLOOKUP($B60,[3]NUM19!$H$3:$J$163,2,FALSE),0)</f>
        <v>5</v>
      </c>
      <c r="H60" s="159"/>
      <c r="I60" s="176">
        <f>IFERROR(VLOOKUP($B60,[3]NUM19!$V$3:$X$138,2,FALSE),0)</f>
        <v>0</v>
      </c>
      <c r="J60" s="160"/>
    </row>
    <row r="61" spans="1:11" ht="15" thickBot="1" x14ac:dyDescent="0.25">
      <c r="A61" s="185" t="s">
        <v>89</v>
      </c>
      <c r="B61" s="184" t="s">
        <v>88</v>
      </c>
      <c r="C61" s="59"/>
      <c r="D61" s="59"/>
      <c r="E61" s="125">
        <f t="shared" si="9"/>
        <v>10</v>
      </c>
      <c r="F61" s="131">
        <f t="shared" si="10"/>
        <v>0</v>
      </c>
      <c r="G61" s="176">
        <f>IFERROR(VLOOKUP($B61,[3]NUM19!$H$3:$J$163,2,FALSE),0)</f>
        <v>7</v>
      </c>
      <c r="H61" s="159"/>
      <c r="I61" s="176">
        <f>IFERROR(VLOOKUP($B61,[3]NUM19!$V$3:$X$138,2,FALSE),0)</f>
        <v>3</v>
      </c>
      <c r="J61" s="160"/>
    </row>
    <row r="62" spans="1:11" ht="15" thickBot="1" x14ac:dyDescent="0.25">
      <c r="A62" s="351" t="s">
        <v>178</v>
      </c>
      <c r="B62" s="352"/>
      <c r="C62" s="276">
        <f>+D62/Metas!W68</f>
        <v>0.78640776699029125</v>
      </c>
      <c r="D62" s="275">
        <f>+E62/K62</f>
        <v>0.21561668145519078</v>
      </c>
      <c r="E62" s="12">
        <f>SUM(E49:E61)</f>
        <v>243</v>
      </c>
      <c r="F62" s="12">
        <f t="shared" ref="F62:J62" si="11">SUM(F49:F61)</f>
        <v>0</v>
      </c>
      <c r="G62" s="12">
        <f t="shared" si="11"/>
        <v>214</v>
      </c>
      <c r="H62" s="12">
        <f t="shared" si="11"/>
        <v>0</v>
      </c>
      <c r="I62" s="12">
        <f t="shared" si="11"/>
        <v>29</v>
      </c>
      <c r="J62" s="12">
        <f t="shared" si="11"/>
        <v>0</v>
      </c>
      <c r="K62" s="12">
        <v>1127</v>
      </c>
    </row>
    <row r="63" spans="1:11" ht="15" thickBot="1" x14ac:dyDescent="0.25">
      <c r="A63" s="185" t="s">
        <v>100</v>
      </c>
      <c r="B63" s="184" t="s">
        <v>90</v>
      </c>
      <c r="C63" s="59"/>
      <c r="D63" s="59"/>
      <c r="E63" s="125">
        <f t="shared" ref="E63:E72" si="12">+G63+I63</f>
        <v>210</v>
      </c>
      <c r="F63" s="131">
        <f t="shared" ref="F63:F72" si="13">+H63+J63</f>
        <v>0</v>
      </c>
      <c r="G63" s="176">
        <f>IFERROR(VLOOKUP($B63,[3]NUM19!$H$3:$J$163,2,FALSE),0)</f>
        <v>179</v>
      </c>
      <c r="H63" s="159"/>
      <c r="I63" s="176">
        <f>IFERROR(VLOOKUP($B63,[3]NUM19!$V$3:$X$138,2,FALSE),0)</f>
        <v>31</v>
      </c>
      <c r="J63" s="160"/>
    </row>
    <row r="64" spans="1:11" ht="15" thickBot="1" x14ac:dyDescent="0.25">
      <c r="A64" s="185" t="s">
        <v>100</v>
      </c>
      <c r="B64" s="184" t="s">
        <v>91</v>
      </c>
      <c r="C64" s="59"/>
      <c r="D64" s="59"/>
      <c r="E64" s="125">
        <f t="shared" si="12"/>
        <v>79</v>
      </c>
      <c r="F64" s="131">
        <f t="shared" si="13"/>
        <v>0</v>
      </c>
      <c r="G64" s="176">
        <f>IFERROR(VLOOKUP($B64,[3]NUM19!$H$3:$J$163,2,FALSE),0)</f>
        <v>62</v>
      </c>
      <c r="H64" s="159"/>
      <c r="I64" s="176">
        <f>IFERROR(VLOOKUP($B64,[3]NUM19!$V$3:$X$138,2,FALSE),0)</f>
        <v>17</v>
      </c>
      <c r="J64" s="160"/>
    </row>
    <row r="65" spans="1:11" ht="15" thickBot="1" x14ac:dyDescent="0.25">
      <c r="A65" s="185" t="s">
        <v>100</v>
      </c>
      <c r="B65" s="184" t="s">
        <v>92</v>
      </c>
      <c r="C65" s="59"/>
      <c r="D65" s="59"/>
      <c r="E65" s="125">
        <f t="shared" si="12"/>
        <v>7</v>
      </c>
      <c r="F65" s="131">
        <f t="shared" si="13"/>
        <v>0</v>
      </c>
      <c r="G65" s="176">
        <f>IFERROR(VLOOKUP($B65,[3]NUM19!$H$3:$J$163,2,FALSE),0)</f>
        <v>5</v>
      </c>
      <c r="H65" s="159"/>
      <c r="I65" s="176">
        <f>IFERROR(VLOOKUP($B65,[3]NUM19!$V$3:$X$138,2,FALSE),0)</f>
        <v>2</v>
      </c>
      <c r="J65" s="160"/>
    </row>
    <row r="66" spans="1:11" ht="15" thickBot="1" x14ac:dyDescent="0.25">
      <c r="A66" s="185" t="s">
        <v>100</v>
      </c>
      <c r="B66" s="184" t="s">
        <v>93</v>
      </c>
      <c r="C66" s="59"/>
      <c r="D66" s="59"/>
      <c r="E66" s="125">
        <f t="shared" si="12"/>
        <v>52</v>
      </c>
      <c r="F66" s="131">
        <f t="shared" si="13"/>
        <v>0</v>
      </c>
      <c r="G66" s="176">
        <f>IFERROR(VLOOKUP($B66,[3]NUM19!$H$3:$J$163,2,FALSE),0)</f>
        <v>39</v>
      </c>
      <c r="H66" s="159"/>
      <c r="I66" s="176">
        <f>IFERROR(VLOOKUP($B66,[3]NUM19!$V$3:$X$138,2,FALSE),0)</f>
        <v>13</v>
      </c>
      <c r="J66" s="160"/>
    </row>
    <row r="67" spans="1:11" ht="15" thickBot="1" x14ac:dyDescent="0.25">
      <c r="A67" s="185" t="s">
        <v>100</v>
      </c>
      <c r="B67" s="184" t="s">
        <v>94</v>
      </c>
      <c r="C67" s="59"/>
      <c r="D67" s="59"/>
      <c r="E67" s="125">
        <f t="shared" si="12"/>
        <v>8</v>
      </c>
      <c r="F67" s="131">
        <f t="shared" si="13"/>
        <v>0</v>
      </c>
      <c r="G67" s="176">
        <f>IFERROR(VLOOKUP($B67,[3]NUM19!$H$3:$J$163,2,FALSE),0)</f>
        <v>5</v>
      </c>
      <c r="H67" s="159"/>
      <c r="I67" s="176">
        <f>IFERROR(VLOOKUP($B67,[3]NUM19!$V$3:$X$138,2,FALSE),0)</f>
        <v>3</v>
      </c>
      <c r="J67" s="160"/>
    </row>
    <row r="68" spans="1:11" ht="15" thickBot="1" x14ac:dyDescent="0.25">
      <c r="A68" s="185" t="s">
        <v>100</v>
      </c>
      <c r="B68" s="184" t="s">
        <v>95</v>
      </c>
      <c r="C68" s="59"/>
      <c r="D68" s="59"/>
      <c r="E68" s="125">
        <f t="shared" si="12"/>
        <v>22</v>
      </c>
      <c r="F68" s="131">
        <f t="shared" si="13"/>
        <v>0</v>
      </c>
      <c r="G68" s="176">
        <f>IFERROR(VLOOKUP($B68,[3]NUM19!$H$3:$J$163,2,FALSE),0)</f>
        <v>20</v>
      </c>
      <c r="H68" s="159"/>
      <c r="I68" s="176">
        <f>IFERROR(VLOOKUP($B68,[3]NUM19!$V$3:$X$138,2,FALSE),0)</f>
        <v>2</v>
      </c>
      <c r="J68" s="160"/>
    </row>
    <row r="69" spans="1:11" ht="15" thickBot="1" x14ac:dyDescent="0.25">
      <c r="A69" s="185" t="s">
        <v>100</v>
      </c>
      <c r="B69" s="184" t="s">
        <v>96</v>
      </c>
      <c r="C69" s="59"/>
      <c r="D69" s="59"/>
      <c r="E69" s="125">
        <f t="shared" si="12"/>
        <v>4</v>
      </c>
      <c r="F69" s="131">
        <f t="shared" si="13"/>
        <v>0</v>
      </c>
      <c r="G69" s="176">
        <f>IFERROR(VLOOKUP($B69,[3]NUM19!$H$3:$J$163,2,FALSE),0)</f>
        <v>4</v>
      </c>
      <c r="H69" s="159"/>
      <c r="I69" s="176">
        <f>IFERROR(VLOOKUP($B69,[3]NUM19!$V$3:$X$138,2,FALSE),0)</f>
        <v>0</v>
      </c>
      <c r="J69" s="160"/>
    </row>
    <row r="70" spans="1:11" ht="15" thickBot="1" x14ac:dyDescent="0.25">
      <c r="A70" s="185" t="s">
        <v>100</v>
      </c>
      <c r="B70" s="184" t="s">
        <v>97</v>
      </c>
      <c r="C70" s="59"/>
      <c r="D70" s="59"/>
      <c r="E70" s="125">
        <f t="shared" si="12"/>
        <v>5</v>
      </c>
      <c r="F70" s="131">
        <f t="shared" si="13"/>
        <v>0</v>
      </c>
      <c r="G70" s="176">
        <f>IFERROR(VLOOKUP($B70,[3]NUM19!$H$3:$J$163,2,FALSE),0)</f>
        <v>5</v>
      </c>
      <c r="H70" s="159"/>
      <c r="I70" s="176">
        <f>IFERROR(VLOOKUP($B70,[3]NUM19!$V$3:$X$138,2,FALSE),0)</f>
        <v>0</v>
      </c>
      <c r="J70" s="160"/>
    </row>
    <row r="71" spans="1:11" ht="15" thickBot="1" x14ac:dyDescent="0.25">
      <c r="A71" s="185" t="s">
        <v>100</v>
      </c>
      <c r="B71" s="184" t="s">
        <v>98</v>
      </c>
      <c r="C71" s="59"/>
      <c r="D71" s="59"/>
      <c r="E71" s="125">
        <f t="shared" si="12"/>
        <v>7</v>
      </c>
      <c r="F71" s="131">
        <f t="shared" si="13"/>
        <v>0</v>
      </c>
      <c r="G71" s="176">
        <f>IFERROR(VLOOKUP($B71,[3]NUM19!$H$3:$J$163,2,FALSE),0)</f>
        <v>6</v>
      </c>
      <c r="H71" s="159"/>
      <c r="I71" s="176">
        <f>IFERROR(VLOOKUP($B71,[3]NUM19!$V$3:$X$138,2,FALSE),0)</f>
        <v>1</v>
      </c>
      <c r="J71" s="160"/>
    </row>
    <row r="72" spans="1:11" ht="15" thickBot="1" x14ac:dyDescent="0.25">
      <c r="A72" s="185" t="s">
        <v>100</v>
      </c>
      <c r="B72" s="184" t="s">
        <v>99</v>
      </c>
      <c r="C72" s="59"/>
      <c r="D72" s="59"/>
      <c r="E72" s="125">
        <f t="shared" si="12"/>
        <v>2</v>
      </c>
      <c r="F72" s="131">
        <f t="shared" si="13"/>
        <v>0</v>
      </c>
      <c r="G72" s="176">
        <f>IFERROR(VLOOKUP($B72,[3]NUM19!$H$3:$J$163,2,FALSE),0)</f>
        <v>2</v>
      </c>
      <c r="H72" s="159"/>
      <c r="I72" s="176">
        <f>IFERROR(VLOOKUP($B72,[3]NUM19!$V$3:$X$138,2,FALSE),0)</f>
        <v>0</v>
      </c>
      <c r="J72" s="160"/>
    </row>
    <row r="73" spans="1:11" ht="15" thickBot="1" x14ac:dyDescent="0.25">
      <c r="A73" s="351" t="s">
        <v>18</v>
      </c>
      <c r="B73" s="352"/>
      <c r="C73" s="276">
        <f>+D73/Metas!W65</f>
        <v>1.32</v>
      </c>
      <c r="D73" s="275">
        <f>+E73/K73</f>
        <v>0.38634146341463416</v>
      </c>
      <c r="E73" s="12">
        <f>SUM(E63:E72)</f>
        <v>396</v>
      </c>
      <c r="F73" s="12">
        <f t="shared" ref="F73:I73" si="14">SUM(F63:F72)</f>
        <v>0</v>
      </c>
      <c r="G73" s="12">
        <f t="shared" si="14"/>
        <v>327</v>
      </c>
      <c r="H73" s="12">
        <f t="shared" si="14"/>
        <v>0</v>
      </c>
      <c r="I73" s="12">
        <f t="shared" si="14"/>
        <v>69</v>
      </c>
      <c r="J73" s="12">
        <f>SUM(J63:J72)</f>
        <v>0</v>
      </c>
      <c r="K73" s="12">
        <v>1025</v>
      </c>
    </row>
    <row r="74" spans="1:11" ht="15" thickBot="1" x14ac:dyDescent="0.25">
      <c r="A74" s="94" t="s">
        <v>106</v>
      </c>
      <c r="B74" s="184" t="s">
        <v>101</v>
      </c>
      <c r="C74" s="59"/>
      <c r="D74" s="59"/>
      <c r="E74" s="125">
        <f t="shared" ref="E74:E78" si="15">+G74+I74</f>
        <v>53</v>
      </c>
      <c r="F74" s="131">
        <f t="shared" ref="F74:F78" si="16">+H74+J74</f>
        <v>0</v>
      </c>
      <c r="G74" s="176">
        <f>IFERROR(VLOOKUP($B74,[3]NUM19!$H$3:$J$163,2,FALSE),0)</f>
        <v>51</v>
      </c>
      <c r="H74" s="159"/>
      <c r="I74" s="176">
        <f>IFERROR(VLOOKUP($B74,[3]NUM19!$V$3:$X$138,2,FALSE),0)</f>
        <v>2</v>
      </c>
      <c r="J74" s="160"/>
    </row>
    <row r="75" spans="1:11" ht="15" thickBot="1" x14ac:dyDescent="0.25">
      <c r="A75" s="94" t="s">
        <v>106</v>
      </c>
      <c r="B75" s="184" t="s">
        <v>102</v>
      </c>
      <c r="C75" s="59"/>
      <c r="D75" s="59"/>
      <c r="E75" s="125">
        <f t="shared" si="15"/>
        <v>12</v>
      </c>
      <c r="F75" s="131">
        <f t="shared" si="16"/>
        <v>0</v>
      </c>
      <c r="G75" s="176">
        <f>IFERROR(VLOOKUP($B75,[3]NUM19!$H$3:$J$163,2,FALSE),0)</f>
        <v>10</v>
      </c>
      <c r="H75" s="159"/>
      <c r="I75" s="176">
        <f>IFERROR(VLOOKUP($B75,[3]NUM19!$V$3:$X$138,2,FALSE),0)</f>
        <v>2</v>
      </c>
      <c r="J75" s="160"/>
    </row>
    <row r="76" spans="1:11" ht="15" thickBot="1" x14ac:dyDescent="0.25">
      <c r="A76" s="94" t="s">
        <v>106</v>
      </c>
      <c r="B76" s="184" t="s">
        <v>103</v>
      </c>
      <c r="C76" s="59"/>
      <c r="D76" s="59"/>
      <c r="E76" s="125">
        <f t="shared" si="15"/>
        <v>46</v>
      </c>
      <c r="F76" s="131">
        <f t="shared" si="16"/>
        <v>0</v>
      </c>
      <c r="G76" s="176">
        <f>IFERROR(VLOOKUP($B76,[3]NUM19!$H$3:$J$163,2,FALSE),0)</f>
        <v>40</v>
      </c>
      <c r="H76" s="159"/>
      <c r="I76" s="176">
        <f>IFERROR(VLOOKUP($B76,[3]NUM19!$V$3:$X$138,2,FALSE),0)</f>
        <v>6</v>
      </c>
      <c r="J76" s="160"/>
    </row>
    <row r="77" spans="1:11" ht="15" thickBot="1" x14ac:dyDescent="0.25">
      <c r="A77" s="94" t="s">
        <v>106</v>
      </c>
      <c r="B77" s="184" t="s">
        <v>104</v>
      </c>
      <c r="C77" s="59"/>
      <c r="D77" s="59"/>
      <c r="E77" s="125">
        <f t="shared" si="15"/>
        <v>3</v>
      </c>
      <c r="F77" s="131">
        <f t="shared" si="16"/>
        <v>0</v>
      </c>
      <c r="G77" s="176">
        <f>IFERROR(VLOOKUP($B77,[3]NUM19!$H$3:$J$163,2,FALSE),0)</f>
        <v>3</v>
      </c>
      <c r="H77" s="159"/>
      <c r="I77" s="176">
        <f>IFERROR(VLOOKUP($B77,[3]NUM19!$V$3:$X$138,2,FALSE),0)</f>
        <v>0</v>
      </c>
      <c r="J77" s="160"/>
    </row>
    <row r="78" spans="1:11" ht="15" thickBot="1" x14ac:dyDescent="0.25">
      <c r="A78" s="94" t="s">
        <v>106</v>
      </c>
      <c r="B78" s="184" t="s">
        <v>105</v>
      </c>
      <c r="C78" s="59"/>
      <c r="D78" s="59"/>
      <c r="E78" s="125">
        <f t="shared" si="15"/>
        <v>7</v>
      </c>
      <c r="F78" s="131">
        <f t="shared" si="16"/>
        <v>0</v>
      </c>
      <c r="G78" s="176">
        <f>IFERROR(VLOOKUP($B78,[3]NUM19!$H$3:$J$163,2,FALSE),0)</f>
        <v>1</v>
      </c>
      <c r="H78" s="159"/>
      <c r="I78" s="176">
        <f>IFERROR(VLOOKUP($B78,[3]NUM19!$V$3:$X$138,2,FALSE),0)</f>
        <v>6</v>
      </c>
      <c r="J78" s="160"/>
    </row>
    <row r="79" spans="1:11" ht="15" thickBot="1" x14ac:dyDescent="0.25">
      <c r="A79" s="351" t="s">
        <v>179</v>
      </c>
      <c r="B79" s="352"/>
      <c r="C79" s="276">
        <f>+D79/Metas!W70</f>
        <v>0.74691358024691357</v>
      </c>
      <c r="D79" s="275">
        <f>+E79/K79</f>
        <v>0.19453376205787781</v>
      </c>
      <c r="E79" s="12">
        <f t="shared" ref="E79:J79" si="17">SUM(E74:E78)</f>
        <v>121</v>
      </c>
      <c r="F79" s="12">
        <f t="shared" si="17"/>
        <v>0</v>
      </c>
      <c r="G79" s="12">
        <f t="shared" si="17"/>
        <v>105</v>
      </c>
      <c r="H79" s="12">
        <f t="shared" si="17"/>
        <v>0</v>
      </c>
      <c r="I79" s="12">
        <f t="shared" si="17"/>
        <v>16</v>
      </c>
      <c r="J79" s="12">
        <f t="shared" si="17"/>
        <v>0</v>
      </c>
      <c r="K79" s="12">
        <v>622</v>
      </c>
    </row>
    <row r="80" spans="1:11" ht="15" thickBot="1" x14ac:dyDescent="0.25">
      <c r="A80" s="94" t="s">
        <v>117</v>
      </c>
      <c r="B80" s="184" t="s">
        <v>107</v>
      </c>
      <c r="C80" s="59"/>
      <c r="D80" s="59"/>
      <c r="E80" s="125">
        <f t="shared" ref="E80:E89" si="18">+G80+I80</f>
        <v>152</v>
      </c>
      <c r="F80" s="131">
        <f t="shared" ref="F80:F89" si="19">+H80+J80</f>
        <v>0</v>
      </c>
      <c r="G80" s="176">
        <f>IFERROR(VLOOKUP($B80,[3]NUM19!$H$3:$J$163,2,FALSE),0)</f>
        <v>139</v>
      </c>
      <c r="H80" s="159"/>
      <c r="I80" s="176">
        <f>IFERROR(VLOOKUP($B80,[3]NUM19!$V$3:$X$138,2,FALSE),0)</f>
        <v>13</v>
      </c>
      <c r="J80" s="160"/>
    </row>
    <row r="81" spans="1:11" ht="15" thickBot="1" x14ac:dyDescent="0.25">
      <c r="A81" s="94" t="s">
        <v>117</v>
      </c>
      <c r="B81" s="184" t="s">
        <v>108</v>
      </c>
      <c r="C81" s="59"/>
      <c r="D81" s="59"/>
      <c r="E81" s="125">
        <f t="shared" si="18"/>
        <v>24</v>
      </c>
      <c r="F81" s="131">
        <f t="shared" si="19"/>
        <v>0</v>
      </c>
      <c r="G81" s="176">
        <f>IFERROR(VLOOKUP($B81,[3]NUM19!$H$3:$J$163,2,FALSE),0)</f>
        <v>20</v>
      </c>
      <c r="H81" s="159"/>
      <c r="I81" s="176">
        <f>IFERROR(VLOOKUP($B81,[3]NUM19!$V$3:$X$138,2,FALSE),0)</f>
        <v>4</v>
      </c>
      <c r="J81" s="160"/>
    </row>
    <row r="82" spans="1:11" ht="15" thickBot="1" x14ac:dyDescent="0.25">
      <c r="A82" s="94" t="s">
        <v>117</v>
      </c>
      <c r="B82" s="184" t="s">
        <v>109</v>
      </c>
      <c r="C82" s="59"/>
      <c r="D82" s="59"/>
      <c r="E82" s="125">
        <f t="shared" si="18"/>
        <v>11</v>
      </c>
      <c r="F82" s="131">
        <f t="shared" si="19"/>
        <v>0</v>
      </c>
      <c r="G82" s="176">
        <f>IFERROR(VLOOKUP($B82,[3]NUM19!$H$3:$J$163,2,FALSE),0)</f>
        <v>11</v>
      </c>
      <c r="H82" s="159"/>
      <c r="I82" s="176">
        <f>IFERROR(VLOOKUP($B82,[3]NUM19!$V$3:$X$138,2,FALSE),0)</f>
        <v>0</v>
      </c>
      <c r="J82" s="160"/>
    </row>
    <row r="83" spans="1:11" ht="15" thickBot="1" x14ac:dyDescent="0.25">
      <c r="A83" s="94" t="s">
        <v>117</v>
      </c>
      <c r="B83" s="184" t="s">
        <v>110</v>
      </c>
      <c r="C83" s="59"/>
      <c r="D83" s="59"/>
      <c r="E83" s="125">
        <f t="shared" si="18"/>
        <v>37</v>
      </c>
      <c r="F83" s="131">
        <f t="shared" si="19"/>
        <v>0</v>
      </c>
      <c r="G83" s="176">
        <f>IFERROR(VLOOKUP($B83,[3]NUM19!$H$3:$J$163,2,FALSE),0)</f>
        <v>29</v>
      </c>
      <c r="H83" s="159"/>
      <c r="I83" s="176">
        <f>IFERROR(VLOOKUP($B83,[3]NUM19!$V$3:$X$138,2,FALSE),0)</f>
        <v>8</v>
      </c>
      <c r="J83" s="160"/>
    </row>
    <row r="84" spans="1:11" ht="15" thickBot="1" x14ac:dyDescent="0.25">
      <c r="A84" s="94" t="s">
        <v>117</v>
      </c>
      <c r="B84" s="184" t="s">
        <v>111</v>
      </c>
      <c r="C84" s="59"/>
      <c r="D84" s="59"/>
      <c r="E84" s="125">
        <f t="shared" si="18"/>
        <v>28</v>
      </c>
      <c r="F84" s="131">
        <f t="shared" si="19"/>
        <v>0</v>
      </c>
      <c r="G84" s="176">
        <f>IFERROR(VLOOKUP($B84,[3]NUM19!$H$3:$J$163,2,FALSE),0)</f>
        <v>25</v>
      </c>
      <c r="H84" s="159"/>
      <c r="I84" s="176">
        <f>IFERROR(VLOOKUP($B84,[3]NUM19!$V$3:$X$138,2,FALSE),0)</f>
        <v>3</v>
      </c>
      <c r="J84" s="160"/>
    </row>
    <row r="85" spans="1:11" ht="15" thickBot="1" x14ac:dyDescent="0.25">
      <c r="A85" s="94" t="s">
        <v>117</v>
      </c>
      <c r="B85" s="184" t="s">
        <v>112</v>
      </c>
      <c r="C85" s="59"/>
      <c r="D85" s="59"/>
      <c r="E85" s="125">
        <f t="shared" si="18"/>
        <v>18</v>
      </c>
      <c r="F85" s="131">
        <f t="shared" si="19"/>
        <v>0</v>
      </c>
      <c r="G85" s="176">
        <f>IFERROR(VLOOKUP($B85,[3]NUM19!$H$3:$J$163,2,FALSE),0)</f>
        <v>15</v>
      </c>
      <c r="H85" s="159"/>
      <c r="I85" s="176">
        <f>IFERROR(VLOOKUP($B85,[3]NUM19!$V$3:$X$138,2,FALSE),0)</f>
        <v>3</v>
      </c>
      <c r="J85" s="160"/>
    </row>
    <row r="86" spans="1:11" ht="15" thickBot="1" x14ac:dyDescent="0.25">
      <c r="A86" s="94" t="s">
        <v>117</v>
      </c>
      <c r="B86" s="184" t="s">
        <v>113</v>
      </c>
      <c r="C86" s="59"/>
      <c r="D86" s="59"/>
      <c r="E86" s="125">
        <f t="shared" si="18"/>
        <v>22</v>
      </c>
      <c r="F86" s="131">
        <f t="shared" si="19"/>
        <v>0</v>
      </c>
      <c r="G86" s="176">
        <f>IFERROR(VLOOKUP($B86,[3]NUM19!$H$3:$J$163,2,FALSE),0)</f>
        <v>17</v>
      </c>
      <c r="H86" s="159"/>
      <c r="I86" s="176">
        <f>IFERROR(VLOOKUP($B86,[3]NUM19!$V$3:$X$138,2,FALSE),0)</f>
        <v>5</v>
      </c>
      <c r="J86" s="160"/>
    </row>
    <row r="87" spans="1:11" ht="15" thickBot="1" x14ac:dyDescent="0.25">
      <c r="A87" s="94" t="s">
        <v>117</v>
      </c>
      <c r="B87" s="184" t="s">
        <v>114</v>
      </c>
      <c r="C87" s="59"/>
      <c r="D87" s="59"/>
      <c r="E87" s="125">
        <f t="shared" si="18"/>
        <v>31</v>
      </c>
      <c r="F87" s="131">
        <f t="shared" si="19"/>
        <v>0</v>
      </c>
      <c r="G87" s="176">
        <f>IFERROR(VLOOKUP($B87,[3]NUM19!$H$3:$J$163,2,FALSE),0)</f>
        <v>25</v>
      </c>
      <c r="H87" s="159"/>
      <c r="I87" s="176">
        <f>IFERROR(VLOOKUP($B87,[3]NUM19!$V$3:$X$138,2,FALSE),0)</f>
        <v>6</v>
      </c>
      <c r="J87" s="160"/>
    </row>
    <row r="88" spans="1:11" ht="15" thickBot="1" x14ac:dyDescent="0.25">
      <c r="A88" s="94" t="s">
        <v>117</v>
      </c>
      <c r="B88" s="184" t="s">
        <v>115</v>
      </c>
      <c r="C88" s="59"/>
      <c r="D88" s="59"/>
      <c r="E88" s="125">
        <f t="shared" si="18"/>
        <v>13</v>
      </c>
      <c r="F88" s="131">
        <f t="shared" si="19"/>
        <v>0</v>
      </c>
      <c r="G88" s="176">
        <f>IFERROR(VLOOKUP($B88,[3]NUM19!$H$3:$J$163,2,FALSE),0)</f>
        <v>12</v>
      </c>
      <c r="H88" s="159"/>
      <c r="I88" s="176">
        <f>IFERROR(VLOOKUP($B88,[3]NUM19!$V$3:$X$138,2,FALSE),0)</f>
        <v>1</v>
      </c>
      <c r="J88" s="160"/>
    </row>
    <row r="89" spans="1:11" ht="15" thickBot="1" x14ac:dyDescent="0.25">
      <c r="A89" s="94" t="s">
        <v>117</v>
      </c>
      <c r="B89" s="184" t="s">
        <v>116</v>
      </c>
      <c r="C89" s="59"/>
      <c r="D89" s="59"/>
      <c r="E89" s="125">
        <f t="shared" si="18"/>
        <v>37</v>
      </c>
      <c r="F89" s="131">
        <f t="shared" si="19"/>
        <v>0</v>
      </c>
      <c r="G89" s="176">
        <f>IFERROR(VLOOKUP($B89,[3]NUM19!$H$3:$J$163,2,FALSE),0)</f>
        <v>30</v>
      </c>
      <c r="H89" s="159"/>
      <c r="I89" s="176">
        <f>IFERROR(VLOOKUP($B89,[3]NUM19!$V$3:$X$138,2,FALSE),0)</f>
        <v>7</v>
      </c>
      <c r="J89" s="160"/>
    </row>
    <row r="90" spans="1:11" ht="15" thickBot="1" x14ac:dyDescent="0.25">
      <c r="A90" s="351" t="s">
        <v>180</v>
      </c>
      <c r="B90" s="352"/>
      <c r="C90" s="276">
        <f>+D90/Metas!W75</f>
        <v>1.0247252747252746</v>
      </c>
      <c r="D90" s="275">
        <f>+E90/K90</f>
        <v>0.28692307692307695</v>
      </c>
      <c r="E90" s="12">
        <f>SUM(E80:E89)</f>
        <v>373</v>
      </c>
      <c r="F90" s="12">
        <f t="shared" ref="F90:I90" si="20">SUM(F80:F89)</f>
        <v>0</v>
      </c>
      <c r="G90" s="12">
        <f t="shared" si="20"/>
        <v>323</v>
      </c>
      <c r="H90" s="12">
        <f t="shared" si="20"/>
        <v>0</v>
      </c>
      <c r="I90" s="12">
        <f t="shared" si="20"/>
        <v>50</v>
      </c>
      <c r="J90" s="12">
        <f>SUM(J80:J89)</f>
        <v>0</v>
      </c>
      <c r="K90" s="12">
        <v>1300</v>
      </c>
    </row>
    <row r="91" spans="1:11" ht="15" thickBot="1" x14ac:dyDescent="0.25">
      <c r="A91" s="94" t="s">
        <v>134</v>
      </c>
      <c r="B91" s="184" t="s">
        <v>118</v>
      </c>
      <c r="C91" s="59"/>
      <c r="D91" s="59"/>
      <c r="E91" s="125">
        <f t="shared" ref="E91:E106" si="21">+G91+I91</f>
        <v>164</v>
      </c>
      <c r="F91" s="131">
        <f t="shared" ref="F91:F106" si="22">+H91+J91</f>
        <v>0</v>
      </c>
      <c r="G91" s="176">
        <f>IFERROR(VLOOKUP($B91,[3]NUM19!$H$3:$J$163,2,FALSE),0)</f>
        <v>144</v>
      </c>
      <c r="H91" s="159"/>
      <c r="I91" s="176">
        <f>IFERROR(VLOOKUP($B91,[3]NUM19!$V$3:$X$138,2,FALSE),0)</f>
        <v>20</v>
      </c>
      <c r="J91" s="160"/>
    </row>
    <row r="92" spans="1:11" ht="15" thickBot="1" x14ac:dyDescent="0.25">
      <c r="A92" s="94" t="s">
        <v>134</v>
      </c>
      <c r="B92" s="184" t="s">
        <v>119</v>
      </c>
      <c r="C92" s="59"/>
      <c r="D92" s="59"/>
      <c r="E92" s="125">
        <f t="shared" si="21"/>
        <v>616</v>
      </c>
      <c r="F92" s="131">
        <f t="shared" si="22"/>
        <v>0</v>
      </c>
      <c r="G92" s="176">
        <f>IFERROR(VLOOKUP($B92,[3]NUM19!$H$3:$J$163,2,FALSE),0)</f>
        <v>524</v>
      </c>
      <c r="H92" s="159"/>
      <c r="I92" s="176">
        <f>IFERROR(VLOOKUP($B92,[3]NUM19!$V$3:$X$138,2,FALSE),0)</f>
        <v>92</v>
      </c>
      <c r="J92" s="160"/>
    </row>
    <row r="93" spans="1:11" ht="15" thickBot="1" x14ac:dyDescent="0.25">
      <c r="A93" s="94" t="s">
        <v>134</v>
      </c>
      <c r="B93" s="184" t="s">
        <v>120</v>
      </c>
      <c r="C93" s="59"/>
      <c r="D93" s="59"/>
      <c r="E93" s="125">
        <f t="shared" si="21"/>
        <v>885</v>
      </c>
      <c r="F93" s="131">
        <f t="shared" si="22"/>
        <v>0</v>
      </c>
      <c r="G93" s="176">
        <f>IFERROR(VLOOKUP($B93,[3]NUM19!$H$3:$J$163,2,FALSE),0)</f>
        <v>742</v>
      </c>
      <c r="H93" s="159"/>
      <c r="I93" s="176">
        <f>IFERROR(VLOOKUP($B93,[3]NUM19!$V$3:$X$138,2,FALSE),0)</f>
        <v>143</v>
      </c>
      <c r="J93" s="160"/>
    </row>
    <row r="94" spans="1:11" ht="15" thickBot="1" x14ac:dyDescent="0.25">
      <c r="A94" s="94" t="s">
        <v>134</v>
      </c>
      <c r="B94" s="184" t="s">
        <v>121</v>
      </c>
      <c r="C94" s="59"/>
      <c r="D94" s="59"/>
      <c r="E94" s="125">
        <f t="shared" si="21"/>
        <v>164</v>
      </c>
      <c r="F94" s="131">
        <f t="shared" si="22"/>
        <v>0</v>
      </c>
      <c r="G94" s="176">
        <f>IFERROR(VLOOKUP($B94,[3]NUM19!$H$3:$J$163,2,FALSE),0)</f>
        <v>135</v>
      </c>
      <c r="H94" s="159"/>
      <c r="I94" s="176">
        <f>IFERROR(VLOOKUP($B94,[3]NUM19!$V$3:$X$138,2,FALSE),0)</f>
        <v>29</v>
      </c>
      <c r="J94" s="160"/>
    </row>
    <row r="95" spans="1:11" ht="15" thickBot="1" x14ac:dyDescent="0.25">
      <c r="A95" s="94" t="s">
        <v>134</v>
      </c>
      <c r="B95" s="184" t="s">
        <v>122</v>
      </c>
      <c r="C95" s="59"/>
      <c r="D95" s="59"/>
      <c r="E95" s="125">
        <f t="shared" si="21"/>
        <v>38</v>
      </c>
      <c r="F95" s="131">
        <f t="shared" si="22"/>
        <v>0</v>
      </c>
      <c r="G95" s="176">
        <f>IFERROR(VLOOKUP($B95,[3]NUM19!$H$3:$J$163,2,FALSE),0)</f>
        <v>35</v>
      </c>
      <c r="H95" s="159"/>
      <c r="I95" s="176">
        <f>IFERROR(VLOOKUP($B95,[3]NUM19!$V$3:$X$138,2,FALSE),0)</f>
        <v>3</v>
      </c>
      <c r="J95" s="160"/>
    </row>
    <row r="96" spans="1:11" ht="15" thickBot="1" x14ac:dyDescent="0.25">
      <c r="A96" s="94" t="s">
        <v>134</v>
      </c>
      <c r="B96" s="184" t="s">
        <v>123</v>
      </c>
      <c r="C96" s="59"/>
      <c r="D96" s="59"/>
      <c r="E96" s="125">
        <f t="shared" si="21"/>
        <v>43</v>
      </c>
      <c r="F96" s="131">
        <f t="shared" si="22"/>
        <v>0</v>
      </c>
      <c r="G96" s="176">
        <f>IFERROR(VLOOKUP($B96,[3]NUM19!$H$3:$J$163,2,FALSE),0)</f>
        <v>36</v>
      </c>
      <c r="H96" s="159"/>
      <c r="I96" s="176">
        <f>IFERROR(VLOOKUP($B96,[3]NUM19!$V$3:$X$138,2,FALSE),0)</f>
        <v>7</v>
      </c>
      <c r="J96" s="160"/>
    </row>
    <row r="97" spans="1:11" ht="15" thickBot="1" x14ac:dyDescent="0.25">
      <c r="A97" s="94" t="s">
        <v>134</v>
      </c>
      <c r="B97" s="184" t="s">
        <v>124</v>
      </c>
      <c r="C97" s="59"/>
      <c r="D97" s="59"/>
      <c r="E97" s="125">
        <f t="shared" si="21"/>
        <v>14</v>
      </c>
      <c r="F97" s="131">
        <f t="shared" si="22"/>
        <v>0</v>
      </c>
      <c r="G97" s="176">
        <f>IFERROR(VLOOKUP($B97,[3]NUM19!$H$3:$J$163,2,FALSE),0)</f>
        <v>12</v>
      </c>
      <c r="H97" s="159"/>
      <c r="I97" s="176">
        <f>IFERROR(VLOOKUP($B97,[3]NUM19!$V$3:$X$138,2,FALSE),0)</f>
        <v>2</v>
      </c>
      <c r="J97" s="160"/>
    </row>
    <row r="98" spans="1:11" ht="15" thickBot="1" x14ac:dyDescent="0.25">
      <c r="A98" s="94" t="s">
        <v>134</v>
      </c>
      <c r="B98" s="184" t="s">
        <v>125</v>
      </c>
      <c r="C98" s="59"/>
      <c r="D98" s="59"/>
      <c r="E98" s="125">
        <f t="shared" si="21"/>
        <v>13</v>
      </c>
      <c r="F98" s="131">
        <f t="shared" si="22"/>
        <v>0</v>
      </c>
      <c r="G98" s="176">
        <f>IFERROR(VLOOKUP($B98,[3]NUM19!$H$3:$J$163,2,FALSE),0)</f>
        <v>11</v>
      </c>
      <c r="H98" s="159"/>
      <c r="I98" s="176">
        <f>IFERROR(VLOOKUP($B98,[3]NUM19!$V$3:$X$138,2,FALSE),0)</f>
        <v>2</v>
      </c>
      <c r="J98" s="160"/>
    </row>
    <row r="99" spans="1:11" ht="15" thickBot="1" x14ac:dyDescent="0.25">
      <c r="A99" s="94" t="s">
        <v>134</v>
      </c>
      <c r="B99" s="184" t="s">
        <v>126</v>
      </c>
      <c r="C99" s="59"/>
      <c r="D99" s="59"/>
      <c r="E99" s="125">
        <f t="shared" si="21"/>
        <v>70</v>
      </c>
      <c r="F99" s="131">
        <f t="shared" si="22"/>
        <v>0</v>
      </c>
      <c r="G99" s="176">
        <f>IFERROR(VLOOKUP($B99,[3]NUM19!$H$3:$J$163,2,FALSE),0)</f>
        <v>54</v>
      </c>
      <c r="H99" s="159"/>
      <c r="I99" s="176">
        <f>IFERROR(VLOOKUP($B99,[3]NUM19!$V$3:$X$138,2,FALSE),0)</f>
        <v>16</v>
      </c>
      <c r="J99" s="160"/>
    </row>
    <row r="100" spans="1:11" ht="15" thickBot="1" x14ac:dyDescent="0.25">
      <c r="A100" s="94" t="s">
        <v>134</v>
      </c>
      <c r="B100" s="184" t="s">
        <v>127</v>
      </c>
      <c r="C100" s="59"/>
      <c r="D100" s="59"/>
      <c r="E100" s="125">
        <f t="shared" si="21"/>
        <v>15</v>
      </c>
      <c r="F100" s="131">
        <f t="shared" si="22"/>
        <v>0</v>
      </c>
      <c r="G100" s="176">
        <f>IFERROR(VLOOKUP($B100,[3]NUM19!$H$3:$J$163,2,FALSE),0)</f>
        <v>13</v>
      </c>
      <c r="H100" s="159"/>
      <c r="I100" s="176">
        <f>IFERROR(VLOOKUP($B100,[3]NUM19!$V$3:$X$138,2,FALSE),0)</f>
        <v>2</v>
      </c>
      <c r="J100" s="160"/>
    </row>
    <row r="101" spans="1:11" ht="15" thickBot="1" x14ac:dyDescent="0.25">
      <c r="A101" s="94" t="s">
        <v>134</v>
      </c>
      <c r="B101" s="184" t="s">
        <v>128</v>
      </c>
      <c r="C101" s="59"/>
      <c r="D101" s="59"/>
      <c r="E101" s="125">
        <f t="shared" si="21"/>
        <v>11</v>
      </c>
      <c r="F101" s="131">
        <f t="shared" si="22"/>
        <v>0</v>
      </c>
      <c r="G101" s="176">
        <f>IFERROR(VLOOKUP($B101,[3]NUM19!$H$3:$J$163,2,FALSE),0)</f>
        <v>5</v>
      </c>
      <c r="H101" s="159"/>
      <c r="I101" s="176">
        <f>IFERROR(VLOOKUP($B101,[3]NUM19!$V$3:$X$138,2,FALSE),0)</f>
        <v>6</v>
      </c>
      <c r="J101" s="160"/>
    </row>
    <row r="102" spans="1:11" ht="15" thickBot="1" x14ac:dyDescent="0.25">
      <c r="A102" s="94" t="s">
        <v>134</v>
      </c>
      <c r="B102" s="184" t="s">
        <v>129</v>
      </c>
      <c r="C102" s="59"/>
      <c r="D102" s="59"/>
      <c r="E102" s="125">
        <f t="shared" si="21"/>
        <v>11</v>
      </c>
      <c r="F102" s="131">
        <f t="shared" si="22"/>
        <v>0</v>
      </c>
      <c r="G102" s="176">
        <f>IFERROR(VLOOKUP($B102,[3]NUM19!$H$3:$J$163,2,FALSE),0)</f>
        <v>10</v>
      </c>
      <c r="H102" s="159"/>
      <c r="I102" s="176">
        <f>IFERROR(VLOOKUP($B102,[3]NUM19!$V$3:$X$138,2,FALSE),0)</f>
        <v>1</v>
      </c>
      <c r="J102" s="160"/>
    </row>
    <row r="103" spans="1:11" ht="15" thickBot="1" x14ac:dyDescent="0.25">
      <c r="A103" s="94" t="s">
        <v>134</v>
      </c>
      <c r="B103" s="184" t="s">
        <v>130</v>
      </c>
      <c r="C103" s="59"/>
      <c r="D103" s="59"/>
      <c r="E103" s="125">
        <f t="shared" si="21"/>
        <v>37</v>
      </c>
      <c r="F103" s="131">
        <f t="shared" si="22"/>
        <v>0</v>
      </c>
      <c r="G103" s="176">
        <f>IFERROR(VLOOKUP($B103,[3]NUM19!$H$3:$J$163,2,FALSE),0)</f>
        <v>35</v>
      </c>
      <c r="H103" s="159"/>
      <c r="I103" s="176">
        <f>IFERROR(VLOOKUP($B103,[3]NUM19!$V$3:$X$138,2,FALSE),0)</f>
        <v>2</v>
      </c>
      <c r="J103" s="160"/>
    </row>
    <row r="104" spans="1:11" ht="15" thickBot="1" x14ac:dyDescent="0.25">
      <c r="A104" s="94" t="s">
        <v>134</v>
      </c>
      <c r="B104" s="184" t="s">
        <v>131</v>
      </c>
      <c r="C104" s="59"/>
      <c r="D104" s="59"/>
      <c r="E104" s="125">
        <f t="shared" si="21"/>
        <v>47</v>
      </c>
      <c r="F104" s="131">
        <f t="shared" si="22"/>
        <v>0</v>
      </c>
      <c r="G104" s="176">
        <f>IFERROR(VLOOKUP($B104,[3]NUM19!$H$3:$J$163,2,FALSE),0)</f>
        <v>40</v>
      </c>
      <c r="H104" s="159"/>
      <c r="I104" s="176">
        <f>IFERROR(VLOOKUP($B104,[3]NUM19!$V$3:$X$138,2,FALSE),0)</f>
        <v>7</v>
      </c>
      <c r="J104" s="160"/>
    </row>
    <row r="105" spans="1:11" ht="15" thickBot="1" x14ac:dyDescent="0.25">
      <c r="A105" s="94" t="s">
        <v>134</v>
      </c>
      <c r="B105" s="184" t="s">
        <v>132</v>
      </c>
      <c r="C105" s="59"/>
      <c r="D105" s="59"/>
      <c r="E105" s="125">
        <f t="shared" si="21"/>
        <v>154</v>
      </c>
      <c r="F105" s="131">
        <f t="shared" si="22"/>
        <v>0</v>
      </c>
      <c r="G105" s="176">
        <f>IFERROR(VLOOKUP($B105,[3]NUM19!$H$3:$J$163,2,FALSE),0)</f>
        <v>123</v>
      </c>
      <c r="H105" s="159"/>
      <c r="I105" s="176">
        <f>IFERROR(VLOOKUP($B105,[3]NUM19!$V$3:$X$138,2,FALSE),0)</f>
        <v>31</v>
      </c>
      <c r="J105" s="160"/>
    </row>
    <row r="106" spans="1:11" ht="15" thickBot="1" x14ac:dyDescent="0.25">
      <c r="A106" s="94" t="s">
        <v>134</v>
      </c>
      <c r="B106" s="184" t="s">
        <v>133</v>
      </c>
      <c r="C106" s="59"/>
      <c r="D106" s="59"/>
      <c r="E106" s="125">
        <f t="shared" si="21"/>
        <v>181</v>
      </c>
      <c r="F106" s="131">
        <f t="shared" si="22"/>
        <v>0</v>
      </c>
      <c r="G106" s="176">
        <f>IFERROR(VLOOKUP($B106,[3]NUM19!$H$3:$J$163,2,FALSE),0)</f>
        <v>127</v>
      </c>
      <c r="H106" s="159"/>
      <c r="I106" s="176">
        <f>IFERROR(VLOOKUP($B106,[3]NUM19!$V$3:$X$138,2,FALSE),0)</f>
        <v>54</v>
      </c>
      <c r="J106" s="160"/>
    </row>
    <row r="107" spans="1:11" ht="15" thickBot="1" x14ac:dyDescent="0.25">
      <c r="A107" s="94" t="s">
        <v>134</v>
      </c>
      <c r="B107" s="184" t="s">
        <v>347</v>
      </c>
      <c r="C107" s="59"/>
      <c r="D107" s="59"/>
      <c r="E107" s="125">
        <f t="shared" ref="E107" si="23">+G107+I107</f>
        <v>50</v>
      </c>
      <c r="F107" s="131">
        <f t="shared" ref="F107" si="24">+H107+J107</f>
        <v>0</v>
      </c>
      <c r="G107" s="176">
        <f>IFERROR(VLOOKUP($B107,[3]NUM19!$H$3:$J$163,2,FALSE),0)</f>
        <v>40</v>
      </c>
      <c r="H107" s="159"/>
      <c r="I107" s="176">
        <f>IFERROR(VLOOKUP($B107,[3]NUM19!$V$3:$X$138,2,FALSE),0)</f>
        <v>10</v>
      </c>
      <c r="J107" s="160"/>
    </row>
    <row r="108" spans="1:11" ht="30" customHeight="1" thickBot="1" x14ac:dyDescent="0.25">
      <c r="A108" s="351" t="s">
        <v>181</v>
      </c>
      <c r="B108" s="352"/>
      <c r="C108" s="276">
        <f>+D108/Metas!W72</f>
        <v>1.0060048038430744</v>
      </c>
      <c r="D108" s="275">
        <f>+E108/K108</f>
        <v>0.27164630850718841</v>
      </c>
      <c r="E108" s="12">
        <f>SUM(E91:E107)</f>
        <v>2513</v>
      </c>
      <c r="F108" s="12">
        <f t="shared" ref="F108:I108" si="25">SUM(F91:F107)</f>
        <v>0</v>
      </c>
      <c r="G108" s="12">
        <f t="shared" si="25"/>
        <v>2086</v>
      </c>
      <c r="H108" s="12">
        <f t="shared" si="25"/>
        <v>0</v>
      </c>
      <c r="I108" s="12">
        <f t="shared" si="25"/>
        <v>427</v>
      </c>
      <c r="J108" s="12">
        <f>SUM(J91:J107)</f>
        <v>0</v>
      </c>
      <c r="K108" s="12">
        <v>9251</v>
      </c>
    </row>
    <row r="109" spans="1:11" ht="15" thickBot="1" x14ac:dyDescent="0.25">
      <c r="A109" s="94" t="s">
        <v>147</v>
      </c>
      <c r="B109" s="184" t="s">
        <v>135</v>
      </c>
      <c r="C109" s="59"/>
      <c r="D109" s="59"/>
      <c r="E109" s="125">
        <f t="shared" ref="E109:E120" si="26">+G109+I109</f>
        <v>4</v>
      </c>
      <c r="F109" s="131">
        <f t="shared" ref="F109:F120" si="27">+H109+J109</f>
        <v>0</v>
      </c>
      <c r="G109" s="176">
        <f>IFERROR(VLOOKUP($B109,[3]NUM19!$H$3:$J$163,2,FALSE),0)</f>
        <v>3</v>
      </c>
      <c r="H109" s="159"/>
      <c r="I109" s="176">
        <f>IFERROR(VLOOKUP($B109,[3]NUM19!$V$3:$X$138,2,FALSE),0)</f>
        <v>1</v>
      </c>
      <c r="J109" s="160"/>
    </row>
    <row r="110" spans="1:11" ht="15" thickBot="1" x14ac:dyDescent="0.25">
      <c r="A110" s="94" t="s">
        <v>147</v>
      </c>
      <c r="B110" s="184" t="s">
        <v>136</v>
      </c>
      <c r="C110" s="59"/>
      <c r="D110" s="59"/>
      <c r="E110" s="125">
        <f t="shared" si="26"/>
        <v>20</v>
      </c>
      <c r="F110" s="131">
        <f t="shared" si="27"/>
        <v>0</v>
      </c>
      <c r="G110" s="176">
        <f>IFERROR(VLOOKUP($B110,[3]NUM19!$H$3:$J$163,2,FALSE),0)</f>
        <v>17</v>
      </c>
      <c r="H110" s="159"/>
      <c r="I110" s="176">
        <f>IFERROR(VLOOKUP($B110,[3]NUM19!$V$3:$X$138,2,FALSE),0)</f>
        <v>3</v>
      </c>
      <c r="J110" s="160"/>
    </row>
    <row r="111" spans="1:11" ht="15" thickBot="1" x14ac:dyDescent="0.25">
      <c r="A111" s="94" t="s">
        <v>147</v>
      </c>
      <c r="B111" s="184" t="s">
        <v>137</v>
      </c>
      <c r="C111" s="59"/>
      <c r="D111" s="59"/>
      <c r="E111" s="125">
        <f t="shared" si="26"/>
        <v>13</v>
      </c>
      <c r="F111" s="131">
        <f t="shared" si="27"/>
        <v>0</v>
      </c>
      <c r="G111" s="176">
        <f>IFERROR(VLOOKUP($B111,[3]NUM19!$H$3:$J$163,2,FALSE),0)</f>
        <v>9</v>
      </c>
      <c r="H111" s="159"/>
      <c r="I111" s="176">
        <f>IFERROR(VLOOKUP($B111,[3]NUM19!$V$3:$X$138,2,FALSE),0)</f>
        <v>4</v>
      </c>
      <c r="J111" s="160"/>
    </row>
    <row r="112" spans="1:11" ht="15" thickBot="1" x14ac:dyDescent="0.25">
      <c r="A112" s="94" t="s">
        <v>147</v>
      </c>
      <c r="B112" s="184" t="s">
        <v>138</v>
      </c>
      <c r="C112" s="59"/>
      <c r="D112" s="59"/>
      <c r="E112" s="125">
        <f t="shared" si="26"/>
        <v>13</v>
      </c>
      <c r="F112" s="131">
        <f t="shared" si="27"/>
        <v>0</v>
      </c>
      <c r="G112" s="176">
        <f>IFERROR(VLOOKUP($B112,[3]NUM19!$H$3:$J$163,2,FALSE),0)</f>
        <v>10</v>
      </c>
      <c r="H112" s="159"/>
      <c r="I112" s="176">
        <f>IFERROR(VLOOKUP($B112,[3]NUM19!$V$3:$X$138,2,FALSE),0)</f>
        <v>3</v>
      </c>
      <c r="J112" s="160"/>
    </row>
    <row r="113" spans="1:11" ht="15" thickBot="1" x14ac:dyDescent="0.25">
      <c r="A113" s="94" t="s">
        <v>147</v>
      </c>
      <c r="B113" s="184" t="s">
        <v>139</v>
      </c>
      <c r="C113" s="59"/>
      <c r="D113" s="59"/>
      <c r="E113" s="125">
        <f t="shared" si="26"/>
        <v>20</v>
      </c>
      <c r="F113" s="131">
        <f t="shared" si="27"/>
        <v>0</v>
      </c>
      <c r="G113" s="176">
        <f>IFERROR(VLOOKUP($B113,[3]NUM19!$H$3:$J$163,2,FALSE),0)</f>
        <v>20</v>
      </c>
      <c r="H113" s="159"/>
      <c r="I113" s="176">
        <f>IFERROR(VLOOKUP($B113,[3]NUM19!$V$3:$X$138,2,FALSE),0)</f>
        <v>0</v>
      </c>
      <c r="J113" s="160"/>
    </row>
    <row r="114" spans="1:11" ht="15" thickBot="1" x14ac:dyDescent="0.25">
      <c r="A114" s="94" t="s">
        <v>147</v>
      </c>
      <c r="B114" s="184" t="s">
        <v>140</v>
      </c>
      <c r="C114" s="59"/>
      <c r="D114" s="59"/>
      <c r="E114" s="125">
        <f t="shared" si="26"/>
        <v>6</v>
      </c>
      <c r="F114" s="131">
        <f t="shared" si="27"/>
        <v>0</v>
      </c>
      <c r="G114" s="176">
        <f>IFERROR(VLOOKUP($B114,[3]NUM19!$H$3:$J$163,2,FALSE),0)</f>
        <v>4</v>
      </c>
      <c r="H114" s="159"/>
      <c r="I114" s="176">
        <f>IFERROR(VLOOKUP($B114,[3]NUM19!$V$3:$X$138,2,FALSE),0)</f>
        <v>2</v>
      </c>
      <c r="J114" s="160"/>
    </row>
    <row r="115" spans="1:11" ht="15" thickBot="1" x14ac:dyDescent="0.25">
      <c r="A115" s="94" t="s">
        <v>147</v>
      </c>
      <c r="B115" s="184" t="s">
        <v>141</v>
      </c>
      <c r="C115" s="59"/>
      <c r="D115" s="59"/>
      <c r="E115" s="125">
        <f t="shared" si="26"/>
        <v>23</v>
      </c>
      <c r="F115" s="131">
        <f t="shared" si="27"/>
        <v>0</v>
      </c>
      <c r="G115" s="176">
        <f>IFERROR(VLOOKUP($B115,[3]NUM19!$H$3:$J$163,2,FALSE),0)</f>
        <v>18</v>
      </c>
      <c r="H115" s="159"/>
      <c r="I115" s="176">
        <f>IFERROR(VLOOKUP($B115,[3]NUM19!$V$3:$X$138,2,FALSE),0)</f>
        <v>5</v>
      </c>
      <c r="J115" s="160"/>
    </row>
    <row r="116" spans="1:11" ht="15" thickBot="1" x14ac:dyDescent="0.25">
      <c r="A116" s="94" t="s">
        <v>147</v>
      </c>
      <c r="B116" s="184" t="s">
        <v>142</v>
      </c>
      <c r="C116" s="59"/>
      <c r="D116" s="59"/>
      <c r="E116" s="125">
        <f t="shared" si="26"/>
        <v>0</v>
      </c>
      <c r="F116" s="131">
        <f t="shared" si="27"/>
        <v>0</v>
      </c>
      <c r="G116" s="176">
        <f>IFERROR(VLOOKUP($B116,[3]NUM19!$H$3:$J$163,2,FALSE),0)</f>
        <v>0</v>
      </c>
      <c r="H116" s="159"/>
      <c r="I116" s="176">
        <f>IFERROR(VLOOKUP($B116,[3]NUM19!$V$3:$X$138,2,FALSE),0)</f>
        <v>0</v>
      </c>
      <c r="J116" s="160"/>
    </row>
    <row r="117" spans="1:11" ht="15" thickBot="1" x14ac:dyDescent="0.25">
      <c r="A117" s="94" t="s">
        <v>147</v>
      </c>
      <c r="B117" s="184" t="s">
        <v>143</v>
      </c>
      <c r="C117" s="59"/>
      <c r="D117" s="59"/>
      <c r="E117" s="125">
        <f t="shared" si="26"/>
        <v>11</v>
      </c>
      <c r="F117" s="131">
        <f t="shared" si="27"/>
        <v>0</v>
      </c>
      <c r="G117" s="176">
        <f>IFERROR(VLOOKUP($B117,[3]NUM19!$H$3:$J$163,2,FALSE),0)</f>
        <v>11</v>
      </c>
      <c r="H117" s="159"/>
      <c r="I117" s="176">
        <f>IFERROR(VLOOKUP($B117,[3]NUM19!$V$3:$X$138,2,FALSE),0)</f>
        <v>0</v>
      </c>
      <c r="J117" s="160"/>
    </row>
    <row r="118" spans="1:11" ht="15" thickBot="1" x14ac:dyDescent="0.25">
      <c r="A118" s="94" t="s">
        <v>147</v>
      </c>
      <c r="B118" s="184" t="s">
        <v>144</v>
      </c>
      <c r="C118" s="59"/>
      <c r="D118" s="59"/>
      <c r="E118" s="125">
        <f t="shared" si="26"/>
        <v>4</v>
      </c>
      <c r="F118" s="131">
        <f t="shared" si="27"/>
        <v>0</v>
      </c>
      <c r="G118" s="176">
        <f>IFERROR(VLOOKUP($B118,[3]NUM19!$H$3:$J$163,2,FALSE),0)</f>
        <v>4</v>
      </c>
      <c r="H118" s="159"/>
      <c r="I118" s="176">
        <f>IFERROR(VLOOKUP($B118,[3]NUM19!$V$3:$X$138,2,FALSE),0)</f>
        <v>0</v>
      </c>
      <c r="J118" s="160"/>
    </row>
    <row r="119" spans="1:11" ht="15" thickBot="1" x14ac:dyDescent="0.25">
      <c r="A119" s="94" t="s">
        <v>147</v>
      </c>
      <c r="B119" s="184" t="s">
        <v>145</v>
      </c>
      <c r="C119" s="59"/>
      <c r="D119" s="59"/>
      <c r="E119" s="125">
        <f t="shared" si="26"/>
        <v>10</v>
      </c>
      <c r="F119" s="131">
        <f t="shared" si="27"/>
        <v>0</v>
      </c>
      <c r="G119" s="176">
        <f>IFERROR(VLOOKUP($B119,[3]NUM19!$H$3:$J$163,2,FALSE),0)</f>
        <v>9</v>
      </c>
      <c r="H119" s="159"/>
      <c r="I119" s="176">
        <f>IFERROR(VLOOKUP($B119,[3]NUM19!$V$3:$X$138,2,FALSE),0)</f>
        <v>1</v>
      </c>
      <c r="J119" s="160"/>
    </row>
    <row r="120" spans="1:11" ht="15" thickBot="1" x14ac:dyDescent="0.25">
      <c r="A120" s="94" t="s">
        <v>147</v>
      </c>
      <c r="B120" s="184" t="s">
        <v>146</v>
      </c>
      <c r="C120" s="59"/>
      <c r="D120" s="59"/>
      <c r="E120" s="125">
        <f t="shared" si="26"/>
        <v>1</v>
      </c>
      <c r="F120" s="131">
        <f t="shared" si="27"/>
        <v>0</v>
      </c>
      <c r="G120" s="176">
        <f>IFERROR(VLOOKUP($B120,[3]NUM19!$H$3:$J$163,2,FALSE),0)</f>
        <v>1</v>
      </c>
      <c r="H120" s="159"/>
      <c r="I120" s="176">
        <f>IFERROR(VLOOKUP($B120,[3]NUM19!$V$3:$X$138,2,FALSE),0)</f>
        <v>0</v>
      </c>
      <c r="J120" s="160"/>
    </row>
    <row r="121" spans="1:11" ht="24" customHeight="1" thickBot="1" x14ac:dyDescent="0.25">
      <c r="A121" s="351" t="s">
        <v>182</v>
      </c>
      <c r="B121" s="352"/>
      <c r="C121" s="276">
        <f>+D121/Metas!W66</f>
        <v>0.68306010928961758</v>
      </c>
      <c r="D121" s="275">
        <f>+E121/K121</f>
        <v>0.16404199475065617</v>
      </c>
      <c r="E121" s="12">
        <f>SUM(E109:E120)</f>
        <v>125</v>
      </c>
      <c r="F121" s="12">
        <f t="shared" ref="F121:J121" si="28">SUM(F109:F120)</f>
        <v>0</v>
      </c>
      <c r="G121" s="12">
        <f t="shared" si="28"/>
        <v>106</v>
      </c>
      <c r="H121" s="12">
        <f t="shared" si="28"/>
        <v>0</v>
      </c>
      <c r="I121" s="12">
        <f t="shared" si="28"/>
        <v>19</v>
      </c>
      <c r="J121" s="12">
        <f t="shared" si="28"/>
        <v>0</v>
      </c>
      <c r="K121" s="12">
        <v>762</v>
      </c>
    </row>
    <row r="122" spans="1:11" ht="15" thickBot="1" x14ac:dyDescent="0.25">
      <c r="A122" s="94" t="s">
        <v>161</v>
      </c>
      <c r="B122" s="184" t="s">
        <v>148</v>
      </c>
      <c r="C122" s="59"/>
      <c r="D122" s="59"/>
      <c r="E122" s="125">
        <f t="shared" ref="E122:E134" si="29">+G122+I122</f>
        <v>234</v>
      </c>
      <c r="F122" s="131">
        <f t="shared" ref="F122:F134" si="30">+H122+J122</f>
        <v>0</v>
      </c>
      <c r="G122" s="176">
        <f>IFERROR(VLOOKUP($B122,[3]NUM19!$H$3:$J$163,2,FALSE),0)</f>
        <v>187</v>
      </c>
      <c r="H122" s="159"/>
      <c r="I122" s="176">
        <f>IFERROR(VLOOKUP($B122,[3]NUM19!$V$3:$X$138,2,FALSE),0)</f>
        <v>47</v>
      </c>
      <c r="J122" s="160"/>
    </row>
    <row r="123" spans="1:11" ht="15" thickBot="1" x14ac:dyDescent="0.25">
      <c r="A123" s="94" t="s">
        <v>161</v>
      </c>
      <c r="B123" s="184" t="s">
        <v>149</v>
      </c>
      <c r="C123" s="59"/>
      <c r="D123" s="59"/>
      <c r="E123" s="125">
        <f t="shared" si="29"/>
        <v>82</v>
      </c>
      <c r="F123" s="131">
        <f t="shared" si="30"/>
        <v>0</v>
      </c>
      <c r="G123" s="176">
        <f>IFERROR(VLOOKUP($B123,[3]NUM19!$H$3:$J$163,2,FALSE),0)</f>
        <v>66</v>
      </c>
      <c r="H123" s="159"/>
      <c r="I123" s="176">
        <f>IFERROR(VLOOKUP($B123,[3]NUM19!$V$3:$X$138,2,FALSE),0)</f>
        <v>16</v>
      </c>
      <c r="J123" s="160"/>
    </row>
    <row r="124" spans="1:11" ht="15" thickBot="1" x14ac:dyDescent="0.25">
      <c r="A124" s="94" t="s">
        <v>161</v>
      </c>
      <c r="B124" s="184" t="s">
        <v>150</v>
      </c>
      <c r="C124" s="59"/>
      <c r="D124" s="59"/>
      <c r="E124" s="125">
        <f t="shared" si="29"/>
        <v>89</v>
      </c>
      <c r="F124" s="131">
        <f t="shared" si="30"/>
        <v>0</v>
      </c>
      <c r="G124" s="176">
        <f>IFERROR(VLOOKUP($B124,[3]NUM19!$H$3:$J$163,2,FALSE),0)</f>
        <v>74</v>
      </c>
      <c r="H124" s="159"/>
      <c r="I124" s="176">
        <f>IFERROR(VLOOKUP($B124,[3]NUM19!$V$3:$X$138,2,FALSE),0)</f>
        <v>15</v>
      </c>
      <c r="J124" s="160"/>
    </row>
    <row r="125" spans="1:11" ht="15" thickBot="1" x14ac:dyDescent="0.25">
      <c r="A125" s="94" t="s">
        <v>161</v>
      </c>
      <c r="B125" s="184" t="s">
        <v>151</v>
      </c>
      <c r="C125" s="59"/>
      <c r="D125" s="59"/>
      <c r="E125" s="125">
        <f t="shared" si="29"/>
        <v>201</v>
      </c>
      <c r="F125" s="131">
        <f t="shared" si="30"/>
        <v>0</v>
      </c>
      <c r="G125" s="176">
        <f>IFERROR(VLOOKUP($B125,[3]NUM19!$H$3:$J$163,2,FALSE),0)</f>
        <v>176</v>
      </c>
      <c r="H125" s="159"/>
      <c r="I125" s="176">
        <f>IFERROR(VLOOKUP($B125,[3]NUM19!$V$3:$X$138,2,FALSE),0)</f>
        <v>25</v>
      </c>
      <c r="J125" s="160"/>
    </row>
    <row r="126" spans="1:11" ht="15" thickBot="1" x14ac:dyDescent="0.25">
      <c r="A126" s="94" t="s">
        <v>161</v>
      </c>
      <c r="B126" s="184" t="s">
        <v>152</v>
      </c>
      <c r="C126" s="59"/>
      <c r="D126" s="59"/>
      <c r="E126" s="125">
        <f t="shared" si="29"/>
        <v>14</v>
      </c>
      <c r="F126" s="131">
        <f t="shared" si="30"/>
        <v>0</v>
      </c>
      <c r="G126" s="176">
        <f>IFERROR(VLOOKUP($B126,[3]NUM19!$H$3:$J$163,2,FALSE),0)</f>
        <v>10</v>
      </c>
      <c r="H126" s="159"/>
      <c r="I126" s="176">
        <f>IFERROR(VLOOKUP($B126,[3]NUM19!$V$3:$X$138,2,FALSE),0)</f>
        <v>4</v>
      </c>
      <c r="J126" s="160"/>
    </row>
    <row r="127" spans="1:11" ht="15" thickBot="1" x14ac:dyDescent="0.25">
      <c r="A127" s="94" t="s">
        <v>161</v>
      </c>
      <c r="B127" s="184" t="s">
        <v>153</v>
      </c>
      <c r="C127" s="59"/>
      <c r="D127" s="59"/>
      <c r="E127" s="125">
        <f t="shared" si="29"/>
        <v>18</v>
      </c>
      <c r="F127" s="131">
        <f t="shared" si="30"/>
        <v>0</v>
      </c>
      <c r="G127" s="176">
        <f>IFERROR(VLOOKUP($B127,[3]NUM19!$H$3:$J$163,2,FALSE),0)</f>
        <v>15</v>
      </c>
      <c r="H127" s="159"/>
      <c r="I127" s="176">
        <f>IFERROR(VLOOKUP($B127,[3]NUM19!$V$3:$X$138,2,FALSE),0)</f>
        <v>3</v>
      </c>
      <c r="J127" s="160"/>
    </row>
    <row r="128" spans="1:11" ht="15" thickBot="1" x14ac:dyDescent="0.25">
      <c r="A128" s="94" t="s">
        <v>161</v>
      </c>
      <c r="B128" s="184" t="s">
        <v>154</v>
      </c>
      <c r="C128" s="59"/>
      <c r="D128" s="59"/>
      <c r="E128" s="125">
        <f t="shared" si="29"/>
        <v>38</v>
      </c>
      <c r="F128" s="131">
        <f t="shared" si="30"/>
        <v>0</v>
      </c>
      <c r="G128" s="176">
        <f>IFERROR(VLOOKUP($B128,[3]NUM19!$H$3:$J$163,2,FALSE),0)</f>
        <v>32</v>
      </c>
      <c r="H128" s="159"/>
      <c r="I128" s="176">
        <f>IFERROR(VLOOKUP($B128,[3]NUM19!$V$3:$X$138,2,FALSE),0)</f>
        <v>6</v>
      </c>
      <c r="J128" s="160"/>
    </row>
    <row r="129" spans="1:11" ht="15" thickBot="1" x14ac:dyDescent="0.25">
      <c r="A129" s="94" t="s">
        <v>161</v>
      </c>
      <c r="B129" s="184" t="s">
        <v>155</v>
      </c>
      <c r="C129" s="59"/>
      <c r="D129" s="59"/>
      <c r="E129" s="125">
        <f t="shared" si="29"/>
        <v>9</v>
      </c>
      <c r="F129" s="131">
        <f t="shared" si="30"/>
        <v>0</v>
      </c>
      <c r="G129" s="176">
        <f>IFERROR(VLOOKUP($B129,[3]NUM19!$H$3:$J$163,2,FALSE),0)</f>
        <v>6</v>
      </c>
      <c r="H129" s="159"/>
      <c r="I129" s="176">
        <f>IFERROR(VLOOKUP($B129,[3]NUM19!$V$3:$X$138,2,FALSE),0)</f>
        <v>3</v>
      </c>
      <c r="J129" s="160"/>
    </row>
    <row r="130" spans="1:11" ht="15" thickBot="1" x14ac:dyDescent="0.25">
      <c r="A130" s="94" t="s">
        <v>161</v>
      </c>
      <c r="B130" s="184" t="s">
        <v>156</v>
      </c>
      <c r="C130" s="59"/>
      <c r="D130" s="59"/>
      <c r="E130" s="125">
        <f t="shared" si="29"/>
        <v>21</v>
      </c>
      <c r="F130" s="131">
        <f t="shared" si="30"/>
        <v>0</v>
      </c>
      <c r="G130" s="176">
        <f>IFERROR(VLOOKUP($B130,[3]NUM19!$H$3:$J$163,2,FALSE),0)</f>
        <v>18</v>
      </c>
      <c r="H130" s="159"/>
      <c r="I130" s="176">
        <f>IFERROR(VLOOKUP($B130,[3]NUM19!$V$3:$X$138,2,FALSE),0)</f>
        <v>3</v>
      </c>
      <c r="J130" s="160"/>
    </row>
    <row r="131" spans="1:11" ht="15" thickBot="1" x14ac:dyDescent="0.25">
      <c r="A131" s="94" t="s">
        <v>161</v>
      </c>
      <c r="B131" s="184" t="s">
        <v>157</v>
      </c>
      <c r="C131" s="59"/>
      <c r="D131" s="59"/>
      <c r="E131" s="125">
        <f t="shared" si="29"/>
        <v>32</v>
      </c>
      <c r="F131" s="131">
        <f t="shared" si="30"/>
        <v>0</v>
      </c>
      <c r="G131" s="176">
        <f>IFERROR(VLOOKUP($B131,[3]NUM19!$H$3:$J$163,2,FALSE),0)</f>
        <v>26</v>
      </c>
      <c r="H131" s="159"/>
      <c r="I131" s="176">
        <f>IFERROR(VLOOKUP($B131,[3]NUM19!$V$3:$X$138,2,FALSE),0)</f>
        <v>6</v>
      </c>
      <c r="J131" s="160"/>
    </row>
    <row r="132" spans="1:11" ht="15" thickBot="1" x14ac:dyDescent="0.25">
      <c r="A132" s="94" t="s">
        <v>161</v>
      </c>
      <c r="B132" s="184" t="s">
        <v>158</v>
      </c>
      <c r="C132" s="59"/>
      <c r="D132" s="59"/>
      <c r="E132" s="125">
        <f t="shared" si="29"/>
        <v>31</v>
      </c>
      <c r="F132" s="131">
        <f t="shared" si="30"/>
        <v>0</v>
      </c>
      <c r="G132" s="176">
        <f>IFERROR(VLOOKUP($B132,[3]NUM19!$H$3:$J$163,2,FALSE),0)</f>
        <v>25</v>
      </c>
      <c r="H132" s="159"/>
      <c r="I132" s="176">
        <f>IFERROR(VLOOKUP($B132,[3]NUM19!$V$3:$X$138,2,FALSE),0)</f>
        <v>6</v>
      </c>
      <c r="J132" s="160"/>
    </row>
    <row r="133" spans="1:11" ht="15" thickBot="1" x14ac:dyDescent="0.25">
      <c r="A133" s="94" t="s">
        <v>161</v>
      </c>
      <c r="B133" s="184" t="s">
        <v>159</v>
      </c>
      <c r="C133" s="59"/>
      <c r="D133" s="59"/>
      <c r="E133" s="125">
        <f t="shared" si="29"/>
        <v>8</v>
      </c>
      <c r="F133" s="131">
        <f t="shared" si="30"/>
        <v>0</v>
      </c>
      <c r="G133" s="176">
        <f>IFERROR(VLOOKUP($B133,[3]NUM19!$H$3:$J$163,2,FALSE),0)</f>
        <v>7</v>
      </c>
      <c r="H133" s="159"/>
      <c r="I133" s="176">
        <f>IFERROR(VLOOKUP($B133,[3]NUM19!$V$3:$X$138,2,FALSE),0)</f>
        <v>1</v>
      </c>
      <c r="J133" s="160"/>
    </row>
    <row r="134" spans="1:11" ht="15" thickBot="1" x14ac:dyDescent="0.25">
      <c r="A134" s="94" t="s">
        <v>161</v>
      </c>
      <c r="B134" s="184" t="s">
        <v>160</v>
      </c>
      <c r="C134" s="59"/>
      <c r="D134" s="59"/>
      <c r="E134" s="125">
        <f t="shared" si="29"/>
        <v>4</v>
      </c>
      <c r="F134" s="131">
        <f t="shared" si="30"/>
        <v>0</v>
      </c>
      <c r="G134" s="176">
        <f>IFERROR(VLOOKUP($B134,[3]NUM19!$H$3:$J$163,2,FALSE),0)</f>
        <v>3</v>
      </c>
      <c r="H134" s="159"/>
      <c r="I134" s="176">
        <f>IFERROR(VLOOKUP($B134,[3]NUM19!$V$3:$X$138,2,FALSE),0)</f>
        <v>1</v>
      </c>
      <c r="J134" s="160"/>
    </row>
    <row r="135" spans="1:11" ht="15" thickBot="1" x14ac:dyDescent="0.25">
      <c r="A135" s="351" t="s">
        <v>183</v>
      </c>
      <c r="B135" s="352"/>
      <c r="C135" s="276">
        <f>+D135/Metas!W71</f>
        <v>0.91345029239766073</v>
      </c>
      <c r="D135" s="275">
        <f>+E135/K135</f>
        <v>0.23745819397993312</v>
      </c>
      <c r="E135" s="12">
        <f>SUM(E122:E134)</f>
        <v>781</v>
      </c>
      <c r="F135" s="12">
        <f t="shared" ref="F135:I135" si="31">SUM(F122:F134)</f>
        <v>0</v>
      </c>
      <c r="G135" s="12">
        <f t="shared" si="31"/>
        <v>645</v>
      </c>
      <c r="H135" s="12">
        <f t="shared" si="31"/>
        <v>0</v>
      </c>
      <c r="I135" s="12">
        <f t="shared" si="31"/>
        <v>136</v>
      </c>
      <c r="J135" s="12">
        <f>SUM(J122:J134)</f>
        <v>0</v>
      </c>
      <c r="K135" s="12">
        <v>3289</v>
      </c>
    </row>
    <row r="136" spans="1:11" ht="15" thickBot="1" x14ac:dyDescent="0.25">
      <c r="A136" s="94" t="s">
        <v>166</v>
      </c>
      <c r="B136" s="184" t="s">
        <v>162</v>
      </c>
      <c r="C136" s="59"/>
      <c r="D136" s="59"/>
      <c r="E136" s="15">
        <f t="shared" ref="E136:E139" si="32">+G136+I136</f>
        <v>295</v>
      </c>
      <c r="F136" s="131">
        <f t="shared" ref="F136:F139" si="33">+H136+J136</f>
        <v>0</v>
      </c>
      <c r="G136" s="176">
        <f>IFERROR(VLOOKUP($B136,[3]NUM19!$H$3:$J$163,2,FALSE),0)</f>
        <v>250</v>
      </c>
      <c r="H136" s="159"/>
      <c r="I136" s="176">
        <f>IFERROR(VLOOKUP($B136,[3]NUM19!$V$3:$X$138,2,FALSE),0)</f>
        <v>45</v>
      </c>
      <c r="J136" s="160"/>
    </row>
    <row r="137" spans="1:11" ht="15" thickBot="1" x14ac:dyDescent="0.25">
      <c r="A137" s="94" t="s">
        <v>166</v>
      </c>
      <c r="B137" s="184" t="s">
        <v>163</v>
      </c>
      <c r="C137" s="59"/>
      <c r="D137" s="59"/>
      <c r="E137" s="15">
        <f t="shared" si="32"/>
        <v>19</v>
      </c>
      <c r="F137" s="131">
        <f t="shared" si="33"/>
        <v>0</v>
      </c>
      <c r="G137" s="176">
        <f>IFERROR(VLOOKUP($B137,[3]NUM19!$H$3:$J$163,2,FALSE),0)</f>
        <v>13</v>
      </c>
      <c r="H137" s="159"/>
      <c r="I137" s="176">
        <f>IFERROR(VLOOKUP($B137,[3]NUM19!$V$3:$X$138,2,FALSE),0)</f>
        <v>6</v>
      </c>
      <c r="J137" s="160"/>
    </row>
    <row r="138" spans="1:11" ht="15" thickBot="1" x14ac:dyDescent="0.25">
      <c r="A138" s="94" t="s">
        <v>166</v>
      </c>
      <c r="B138" s="184" t="s">
        <v>164</v>
      </c>
      <c r="C138" s="59"/>
      <c r="D138" s="59"/>
      <c r="E138" s="15">
        <f t="shared" si="32"/>
        <v>0</v>
      </c>
      <c r="F138" s="131">
        <f t="shared" si="33"/>
        <v>0</v>
      </c>
      <c r="G138" s="176">
        <f>IFERROR(VLOOKUP($B138,[3]NUM19!$H$3:$J$163,2,FALSE),0)</f>
        <v>0</v>
      </c>
      <c r="H138" s="159"/>
      <c r="I138" s="176">
        <f>IFERROR(VLOOKUP($B138,[3]NUM19!$V$3:$X$138,2,FALSE),0)</f>
        <v>0</v>
      </c>
      <c r="J138" s="160"/>
    </row>
    <row r="139" spans="1:11" ht="15" thickBot="1" x14ac:dyDescent="0.25">
      <c r="A139" s="94" t="s">
        <v>166</v>
      </c>
      <c r="B139" s="184" t="s">
        <v>165</v>
      </c>
      <c r="C139" s="59"/>
      <c r="D139" s="59"/>
      <c r="E139" s="15">
        <f t="shared" si="32"/>
        <v>9</v>
      </c>
      <c r="F139" s="131">
        <f t="shared" si="33"/>
        <v>0</v>
      </c>
      <c r="G139" s="176">
        <f>IFERROR(VLOOKUP($B139,[3]NUM19!$H$3:$J$163,2,FALSE),0)</f>
        <v>9</v>
      </c>
      <c r="H139" s="159"/>
      <c r="I139" s="176">
        <f>IFERROR(VLOOKUP($B139,[3]NUM19!$V$3:$X$138,2,FALSE),0)</f>
        <v>0</v>
      </c>
      <c r="J139" s="160"/>
    </row>
    <row r="140" spans="1:11" ht="15" thickBot="1" x14ac:dyDescent="0.25">
      <c r="A140" s="351" t="s">
        <v>184</v>
      </c>
      <c r="B140" s="352"/>
      <c r="C140" s="276">
        <f>+D140/Metas!W73</f>
        <v>0.97878787878787887</v>
      </c>
      <c r="D140" s="275">
        <f>+E140/K140</f>
        <v>0.28483245149911818</v>
      </c>
      <c r="E140" s="12">
        <f>SUM(E136:E139)</f>
        <v>323</v>
      </c>
      <c r="F140" s="12">
        <f t="shared" ref="F140:I140" si="34">SUM(F136:F139)</f>
        <v>0</v>
      </c>
      <c r="G140" s="12">
        <f t="shared" si="34"/>
        <v>272</v>
      </c>
      <c r="H140" s="12">
        <f t="shared" si="34"/>
        <v>0</v>
      </c>
      <c r="I140" s="12">
        <f t="shared" si="34"/>
        <v>51</v>
      </c>
      <c r="J140" s="12">
        <f>SUM(J136:J139)</f>
        <v>0</v>
      </c>
      <c r="K140" s="12">
        <v>1134</v>
      </c>
    </row>
    <row r="141" spans="1:11" ht="15" thickBot="1" x14ac:dyDescent="0.25">
      <c r="A141" s="94" t="s">
        <v>174</v>
      </c>
      <c r="B141" s="184" t="s">
        <v>167</v>
      </c>
      <c r="C141" s="59"/>
      <c r="D141" s="59"/>
      <c r="E141" s="15">
        <f t="shared" ref="E141:E147" si="35">+G141+I141</f>
        <v>59</v>
      </c>
      <c r="F141" s="131">
        <f t="shared" ref="F141:F147" si="36">+H141+J141</f>
        <v>0</v>
      </c>
      <c r="G141" s="176">
        <f>IFERROR(VLOOKUP($B141,[3]NUM19!$H$3:$J$173,2,FALSE),0)</f>
        <v>59</v>
      </c>
      <c r="H141" s="159"/>
      <c r="I141" s="176">
        <f>IFERROR(VLOOKUP($B141,[3]NUM19!$V$3:$X$145,2,FALSE),0)</f>
        <v>0</v>
      </c>
      <c r="J141" s="160"/>
    </row>
    <row r="142" spans="1:11" ht="15" thickBot="1" x14ac:dyDescent="0.25">
      <c r="A142" s="94" t="s">
        <v>174</v>
      </c>
      <c r="B142" s="184" t="s">
        <v>168</v>
      </c>
      <c r="C142" s="59"/>
      <c r="D142" s="59"/>
      <c r="E142" s="15">
        <f t="shared" si="35"/>
        <v>10</v>
      </c>
      <c r="F142" s="131">
        <f t="shared" si="36"/>
        <v>0</v>
      </c>
      <c r="G142" s="176">
        <f>IFERROR(VLOOKUP($B142,[3]NUM19!$H$3:$J$173,2,FALSE),0)</f>
        <v>9</v>
      </c>
      <c r="H142" s="159"/>
      <c r="I142" s="176">
        <f>IFERROR(VLOOKUP($B142,[3]NUM19!$V$3:$X$145,2,FALSE),0)</f>
        <v>1</v>
      </c>
      <c r="J142" s="160"/>
    </row>
    <row r="143" spans="1:11" ht="15" thickBot="1" x14ac:dyDescent="0.25">
      <c r="A143" s="94" t="s">
        <v>174</v>
      </c>
      <c r="B143" s="184" t="s">
        <v>169</v>
      </c>
      <c r="C143" s="59"/>
      <c r="D143" s="59"/>
      <c r="E143" s="15">
        <f t="shared" si="35"/>
        <v>13</v>
      </c>
      <c r="F143" s="131">
        <f t="shared" si="36"/>
        <v>0</v>
      </c>
      <c r="G143" s="176">
        <f>IFERROR(VLOOKUP($B143,[3]NUM19!$H$3:$J$173,2,FALSE),0)</f>
        <v>10</v>
      </c>
      <c r="H143" s="159"/>
      <c r="I143" s="176">
        <f>IFERROR(VLOOKUP($B143,[3]NUM19!$V$3:$X$145,2,FALSE),0)</f>
        <v>3</v>
      </c>
      <c r="J143" s="160"/>
    </row>
    <row r="144" spans="1:11" ht="15" thickBot="1" x14ac:dyDescent="0.25">
      <c r="A144" s="94" t="s">
        <v>174</v>
      </c>
      <c r="B144" s="184" t="s">
        <v>170</v>
      </c>
      <c r="C144" s="59"/>
      <c r="D144" s="59"/>
      <c r="E144" s="15">
        <f t="shared" si="35"/>
        <v>6</v>
      </c>
      <c r="F144" s="131">
        <f t="shared" si="36"/>
        <v>0</v>
      </c>
      <c r="G144" s="176">
        <f>IFERROR(VLOOKUP($B144,[3]NUM19!$H$3:$J$173,2,FALSE),0)</f>
        <v>4</v>
      </c>
      <c r="H144" s="159"/>
      <c r="I144" s="176">
        <f>IFERROR(VLOOKUP($B144,[3]NUM19!$V$3:$X$145,2,FALSE),0)</f>
        <v>2</v>
      </c>
      <c r="J144" s="160"/>
    </row>
    <row r="145" spans="1:11" ht="15" thickBot="1" x14ac:dyDescent="0.25">
      <c r="A145" s="94" t="s">
        <v>174</v>
      </c>
      <c r="B145" s="184" t="s">
        <v>171</v>
      </c>
      <c r="C145" s="59"/>
      <c r="D145" s="59"/>
      <c r="E145" s="15">
        <f t="shared" si="35"/>
        <v>28</v>
      </c>
      <c r="F145" s="131">
        <f t="shared" si="36"/>
        <v>0</v>
      </c>
      <c r="G145" s="176">
        <f>IFERROR(VLOOKUP($B145,[3]NUM19!$H$3:$J$173,2,FALSE),0)</f>
        <v>28</v>
      </c>
      <c r="H145" s="159"/>
      <c r="I145" s="176">
        <f>IFERROR(VLOOKUP($B145,[3]NUM19!$V$3:$X$145,2,FALSE),0)</f>
        <v>0</v>
      </c>
      <c r="J145" s="160"/>
    </row>
    <row r="146" spans="1:11" ht="15" thickBot="1" x14ac:dyDescent="0.25">
      <c r="A146" s="94" t="s">
        <v>174</v>
      </c>
      <c r="B146" s="184" t="s">
        <v>172</v>
      </c>
      <c r="C146" s="59"/>
      <c r="D146" s="59"/>
      <c r="E146" s="15">
        <f t="shared" si="35"/>
        <v>14</v>
      </c>
      <c r="F146" s="131">
        <f t="shared" si="36"/>
        <v>0</v>
      </c>
      <c r="G146" s="176">
        <f>IFERROR(VLOOKUP($B146,[3]NUM19!$H$3:$J$173,2,FALSE),0)</f>
        <v>12</v>
      </c>
      <c r="H146" s="159"/>
      <c r="I146" s="176">
        <f>IFERROR(VLOOKUP($B146,[3]NUM19!$V$3:$X$145,2,FALSE),0)</f>
        <v>2</v>
      </c>
      <c r="J146" s="160"/>
    </row>
    <row r="147" spans="1:11" ht="15" thickBot="1" x14ac:dyDescent="0.25">
      <c r="A147" s="94" t="s">
        <v>174</v>
      </c>
      <c r="B147" s="184" t="s">
        <v>173</v>
      </c>
      <c r="C147" s="59"/>
      <c r="D147" s="59"/>
      <c r="E147" s="15">
        <f t="shared" si="35"/>
        <v>11</v>
      </c>
      <c r="F147" s="131">
        <f t="shared" si="36"/>
        <v>0</v>
      </c>
      <c r="G147" s="176">
        <f>IFERROR(VLOOKUP($B147,[3]NUM19!$H$3:$J$173,2,FALSE),0)</f>
        <v>11</v>
      </c>
      <c r="H147" s="159"/>
      <c r="I147" s="176">
        <f>IFERROR(VLOOKUP($B147,[3]NUM19!$V$3:$X$145,2,FALSE),0)</f>
        <v>0</v>
      </c>
      <c r="J147" s="160"/>
    </row>
    <row r="148" spans="1:11" ht="15" thickBot="1" x14ac:dyDescent="0.25">
      <c r="A148" s="351" t="s">
        <v>185</v>
      </c>
      <c r="B148" s="352"/>
      <c r="C148" s="276">
        <f>+D148/Metas!W74</f>
        <v>0.94000000000000006</v>
      </c>
      <c r="D148" s="275">
        <f>+E148/K148</f>
        <v>0.29253112033195022</v>
      </c>
      <c r="E148" s="12">
        <f>SUM(E141:E147)</f>
        <v>141</v>
      </c>
      <c r="F148" s="12">
        <f t="shared" ref="F148:J148" si="37">SUM(F141:F147)</f>
        <v>0</v>
      </c>
      <c r="G148" s="12">
        <f t="shared" si="37"/>
        <v>133</v>
      </c>
      <c r="H148" s="12">
        <f t="shared" si="37"/>
        <v>0</v>
      </c>
      <c r="I148" s="12">
        <f t="shared" si="37"/>
        <v>8</v>
      </c>
      <c r="J148" s="12">
        <f t="shared" si="37"/>
        <v>0</v>
      </c>
      <c r="K148" s="12">
        <v>482</v>
      </c>
    </row>
    <row r="149" spans="1:11" x14ac:dyDescent="0.2">
      <c r="B149" s="112" t="s">
        <v>190</v>
      </c>
      <c r="C149" s="285"/>
      <c r="D149" s="130"/>
      <c r="E149" s="71">
        <f>+E25+E37+E48+E62+E73+E79+E90+E108+E121+E135+E140+E148</f>
        <v>13149</v>
      </c>
      <c r="F149" s="71">
        <f t="shared" ref="F149:J149" si="38">+F25+F37+F48+F62+F73+F79+F90+F108+F121+F135+F140+F148</f>
        <v>0</v>
      </c>
      <c r="G149" s="71">
        <f t="shared" si="38"/>
        <v>11386</v>
      </c>
      <c r="H149" s="71">
        <f t="shared" si="38"/>
        <v>0</v>
      </c>
      <c r="I149" s="71">
        <f t="shared" si="38"/>
        <v>1763</v>
      </c>
      <c r="J149" s="71">
        <f t="shared" si="38"/>
        <v>0</v>
      </c>
      <c r="K149" s="71">
        <f>+K148+K140+K135+K121+K108+K90+K79+K73+K62+K48+K37+K25</f>
        <v>56687</v>
      </c>
    </row>
    <row r="150" spans="1:11" x14ac:dyDescent="0.2">
      <c r="C150" s="288"/>
      <c r="D150" s="84"/>
    </row>
  </sheetData>
  <mergeCells count="23">
    <mergeCell ref="E10:F10"/>
    <mergeCell ref="G10:H10"/>
    <mergeCell ref="I10:J10"/>
    <mergeCell ref="E1:K1"/>
    <mergeCell ref="E2:J9"/>
    <mergeCell ref="K10:K11"/>
    <mergeCell ref="K2:K9"/>
    <mergeCell ref="A148:B148"/>
    <mergeCell ref="A48:B48"/>
    <mergeCell ref="A62:B62"/>
    <mergeCell ref="A73:B73"/>
    <mergeCell ref="A79:B79"/>
    <mergeCell ref="A90:B90"/>
    <mergeCell ref="A121:B121"/>
    <mergeCell ref="A135:B135"/>
    <mergeCell ref="A140:B140"/>
    <mergeCell ref="A108:B108"/>
    <mergeCell ref="A25:B25"/>
    <mergeCell ref="A37:B37"/>
    <mergeCell ref="A1:A10"/>
    <mergeCell ref="B1:B10"/>
    <mergeCell ref="D1:D10"/>
    <mergeCell ref="C1:C11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50"/>
  <sheetViews>
    <sheetView zoomScale="90" zoomScaleNormal="90" workbookViewId="0">
      <pane xSplit="2" ySplit="11" topLeftCell="C66" activePane="bottomRight" state="frozen"/>
      <selection activeCell="E12" sqref="E12"/>
      <selection pane="topRight" activeCell="E12" sqref="E12"/>
      <selection pane="bottomLeft" activeCell="E12" sqref="E12"/>
      <selection pane="bottomRight" activeCell="G66" sqref="G66:J66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61" customWidth="1"/>
    <col min="4" max="4" width="13.42578125" style="58" bestFit="1" customWidth="1"/>
    <col min="5" max="10" width="11.140625" style="71" customWidth="1"/>
    <col min="11" max="11" width="40" style="71" customWidth="1"/>
    <col min="12" max="16384" width="11.42578125" style="58"/>
  </cols>
  <sheetData>
    <row r="1" spans="1:11" s="137" customFormat="1" ht="73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448" t="s">
        <v>320</v>
      </c>
      <c r="F1" s="449"/>
      <c r="G1" s="449"/>
      <c r="H1" s="449"/>
      <c r="I1" s="449"/>
      <c r="J1" s="449"/>
      <c r="K1" s="450"/>
    </row>
    <row r="2" spans="1:11" s="137" customFormat="1" ht="15" customHeight="1" thickTop="1" x14ac:dyDescent="0.2">
      <c r="A2" s="354"/>
      <c r="B2" s="356"/>
      <c r="C2" s="323"/>
      <c r="D2" s="349"/>
      <c r="E2" s="416" t="s">
        <v>2</v>
      </c>
      <c r="F2" s="417"/>
      <c r="G2" s="417"/>
      <c r="H2" s="417"/>
      <c r="I2" s="417"/>
      <c r="J2" s="418"/>
      <c r="K2" s="427" t="s">
        <v>3</v>
      </c>
    </row>
    <row r="3" spans="1:11" s="137" customFormat="1" ht="15" customHeight="1" x14ac:dyDescent="0.2">
      <c r="A3" s="354"/>
      <c r="B3" s="356"/>
      <c r="C3" s="323"/>
      <c r="D3" s="349"/>
      <c r="E3" s="419"/>
      <c r="F3" s="339"/>
      <c r="G3" s="339"/>
      <c r="H3" s="339"/>
      <c r="I3" s="339"/>
      <c r="J3" s="420"/>
      <c r="K3" s="428"/>
    </row>
    <row r="4" spans="1:11" s="137" customFormat="1" ht="15" customHeight="1" x14ac:dyDescent="0.2">
      <c r="A4" s="354"/>
      <c r="B4" s="356"/>
      <c r="C4" s="323"/>
      <c r="D4" s="349"/>
      <c r="E4" s="419"/>
      <c r="F4" s="339"/>
      <c r="G4" s="339"/>
      <c r="H4" s="339"/>
      <c r="I4" s="339"/>
      <c r="J4" s="420"/>
      <c r="K4" s="428"/>
    </row>
    <row r="5" spans="1:11" s="137" customFormat="1" ht="15" customHeight="1" x14ac:dyDescent="0.2">
      <c r="A5" s="354"/>
      <c r="B5" s="356"/>
      <c r="C5" s="323"/>
      <c r="D5" s="349"/>
      <c r="E5" s="419"/>
      <c r="F5" s="339"/>
      <c r="G5" s="339"/>
      <c r="H5" s="339"/>
      <c r="I5" s="339"/>
      <c r="J5" s="420"/>
      <c r="K5" s="428"/>
    </row>
    <row r="6" spans="1:11" s="137" customFormat="1" ht="15" customHeight="1" x14ac:dyDescent="0.2">
      <c r="A6" s="354"/>
      <c r="B6" s="356"/>
      <c r="C6" s="323"/>
      <c r="D6" s="349"/>
      <c r="E6" s="419"/>
      <c r="F6" s="339"/>
      <c r="G6" s="339"/>
      <c r="H6" s="339"/>
      <c r="I6" s="339"/>
      <c r="J6" s="420"/>
      <c r="K6" s="428"/>
    </row>
    <row r="7" spans="1:11" s="137" customFormat="1" ht="15" customHeight="1" x14ac:dyDescent="0.2">
      <c r="A7" s="354"/>
      <c r="B7" s="356"/>
      <c r="C7" s="323"/>
      <c r="D7" s="349"/>
      <c r="E7" s="419"/>
      <c r="F7" s="339"/>
      <c r="G7" s="339"/>
      <c r="H7" s="339"/>
      <c r="I7" s="339"/>
      <c r="J7" s="420"/>
      <c r="K7" s="428"/>
    </row>
    <row r="8" spans="1:11" s="137" customFormat="1" ht="15" customHeight="1" x14ac:dyDescent="0.2">
      <c r="A8" s="354"/>
      <c r="B8" s="356"/>
      <c r="C8" s="323"/>
      <c r="D8" s="349"/>
      <c r="E8" s="419"/>
      <c r="F8" s="339"/>
      <c r="G8" s="339"/>
      <c r="H8" s="339"/>
      <c r="I8" s="339"/>
      <c r="J8" s="420"/>
      <c r="K8" s="428"/>
    </row>
    <row r="9" spans="1:11" s="137" customFormat="1" ht="15.75" customHeight="1" thickBot="1" x14ac:dyDescent="0.25">
      <c r="A9" s="354"/>
      <c r="B9" s="356"/>
      <c r="C9" s="323"/>
      <c r="D9" s="349"/>
      <c r="E9" s="421"/>
      <c r="F9" s="422"/>
      <c r="G9" s="422"/>
      <c r="H9" s="422"/>
      <c r="I9" s="422"/>
      <c r="J9" s="423"/>
      <c r="K9" s="429"/>
    </row>
    <row r="10" spans="1:11" s="137" customFormat="1" ht="57.75" customHeight="1" thickTop="1" thickBot="1" x14ac:dyDescent="0.25">
      <c r="A10" s="355"/>
      <c r="B10" s="324"/>
      <c r="C10" s="323"/>
      <c r="D10" s="350"/>
      <c r="E10" s="413" t="s">
        <v>319</v>
      </c>
      <c r="F10" s="415"/>
      <c r="G10" s="413" t="s">
        <v>322</v>
      </c>
      <c r="H10" s="415"/>
      <c r="I10" s="413" t="s">
        <v>321</v>
      </c>
      <c r="J10" s="415"/>
      <c r="K10" s="435" t="s">
        <v>187</v>
      </c>
    </row>
    <row r="11" spans="1:11" s="137" customFormat="1" ht="15" thickBot="1" x14ac:dyDescent="0.25">
      <c r="A11" s="146"/>
      <c r="B11" s="146"/>
      <c r="C11" s="324"/>
      <c r="D11" s="140" t="s">
        <v>189</v>
      </c>
      <c r="E11" s="147" t="s">
        <v>17</v>
      </c>
      <c r="F11" s="148" t="s">
        <v>20</v>
      </c>
      <c r="G11" s="147" t="s">
        <v>17</v>
      </c>
      <c r="H11" s="148" t="s">
        <v>20</v>
      </c>
      <c r="I11" s="147" t="s">
        <v>17</v>
      </c>
      <c r="J11" s="148" t="s">
        <v>20</v>
      </c>
      <c r="K11" s="431"/>
    </row>
    <row r="12" spans="1:11" ht="15" thickBot="1" x14ac:dyDescent="0.25">
      <c r="A12" s="94" t="s">
        <v>53</v>
      </c>
      <c r="B12" s="184" t="s">
        <v>40</v>
      </c>
      <c r="C12" s="59"/>
      <c r="D12" s="59"/>
      <c r="E12" s="125">
        <f>+G12+I12</f>
        <v>2096</v>
      </c>
      <c r="F12" s="125">
        <f>+H12+J12</f>
        <v>0</v>
      </c>
      <c r="G12" s="176">
        <f>IFERROR(VLOOKUP($B12,[3]NUM20!$H$3:$J$173,2,FALSE),0)</f>
        <v>2032</v>
      </c>
      <c r="H12" s="159"/>
      <c r="I12" s="176">
        <f>IFERROR(VLOOKUP($B12,[3]NUM20!$U$3:$W$162,2,FALSE),0)</f>
        <v>64</v>
      </c>
      <c r="J12" s="159"/>
    </row>
    <row r="13" spans="1:11" ht="15" thickBot="1" x14ac:dyDescent="0.25">
      <c r="A13" s="94" t="s">
        <v>53</v>
      </c>
      <c r="B13" s="184" t="s">
        <v>41</v>
      </c>
      <c r="C13" s="59"/>
      <c r="D13" s="59"/>
      <c r="E13" s="125">
        <f t="shared" ref="E13:F23" si="0">+G13+I13</f>
        <v>1846</v>
      </c>
      <c r="F13" s="125">
        <f t="shared" si="0"/>
        <v>0</v>
      </c>
      <c r="G13" s="176">
        <f>IFERROR(VLOOKUP($B13,[3]NUM20!$H$3:$J$173,2,FALSE),0)</f>
        <v>1525</v>
      </c>
      <c r="H13" s="159"/>
      <c r="I13" s="176">
        <f>IFERROR(VLOOKUP($B13,[3]NUM20!$U$3:$W$162,2,FALSE),0)</f>
        <v>321</v>
      </c>
      <c r="J13" s="159"/>
    </row>
    <row r="14" spans="1:11" ht="15" thickBot="1" x14ac:dyDescent="0.25">
      <c r="A14" s="94" t="s">
        <v>53</v>
      </c>
      <c r="B14" s="184" t="s">
        <v>42</v>
      </c>
      <c r="C14" s="59"/>
      <c r="D14" s="59"/>
      <c r="E14" s="125">
        <f t="shared" si="0"/>
        <v>2065</v>
      </c>
      <c r="F14" s="125">
        <f t="shared" si="0"/>
        <v>0</v>
      </c>
      <c r="G14" s="176">
        <f>IFERROR(VLOOKUP($B14,[3]NUM20!$H$3:$J$173,2,FALSE),0)</f>
        <v>1642</v>
      </c>
      <c r="H14" s="159"/>
      <c r="I14" s="176">
        <f>IFERROR(VLOOKUP($B14,[3]NUM20!$U$3:$W$162,2,FALSE),0)</f>
        <v>423</v>
      </c>
      <c r="J14" s="159"/>
    </row>
    <row r="15" spans="1:11" ht="15" thickBot="1" x14ac:dyDescent="0.25">
      <c r="A15" s="94" t="s">
        <v>53</v>
      </c>
      <c r="B15" s="184" t="s">
        <v>43</v>
      </c>
      <c r="C15" s="59"/>
      <c r="D15" s="59"/>
      <c r="E15" s="125">
        <f t="shared" si="0"/>
        <v>2771</v>
      </c>
      <c r="F15" s="125">
        <f t="shared" si="0"/>
        <v>0</v>
      </c>
      <c r="G15" s="176">
        <f>IFERROR(VLOOKUP($B15,[3]NUM20!$H$3:$J$173,2,FALSE),0)</f>
        <v>2165</v>
      </c>
      <c r="H15" s="159"/>
      <c r="I15" s="176">
        <f>IFERROR(VLOOKUP($B15,[3]NUM20!$U$3:$W$162,2,FALSE),0)</f>
        <v>606</v>
      </c>
      <c r="J15" s="159"/>
    </row>
    <row r="16" spans="1:11" ht="15" thickBot="1" x14ac:dyDescent="0.25">
      <c r="A16" s="94" t="s">
        <v>53</v>
      </c>
      <c r="B16" s="184" t="s">
        <v>44</v>
      </c>
      <c r="C16" s="62"/>
      <c r="D16" s="59"/>
      <c r="E16" s="125">
        <f t="shared" si="0"/>
        <v>1526</v>
      </c>
      <c r="F16" s="125">
        <f t="shared" si="0"/>
        <v>0</v>
      </c>
      <c r="G16" s="176">
        <f>IFERROR(VLOOKUP($B16,[3]NUM20!$H$3:$J$173,2,FALSE),0)</f>
        <v>1296</v>
      </c>
      <c r="H16" s="159"/>
      <c r="I16" s="176">
        <f>IFERROR(VLOOKUP($B16,[3]NUM20!$U$3:$W$162,2,FALSE),0)</f>
        <v>230</v>
      </c>
      <c r="J16" s="159"/>
    </row>
    <row r="17" spans="1:11" ht="15" thickBot="1" x14ac:dyDescent="0.25">
      <c r="A17" s="94" t="s">
        <v>53</v>
      </c>
      <c r="B17" s="184" t="s">
        <v>45</v>
      </c>
      <c r="C17" s="59"/>
      <c r="D17" s="59"/>
      <c r="E17" s="125">
        <f t="shared" si="0"/>
        <v>995</v>
      </c>
      <c r="F17" s="125">
        <f t="shared" si="0"/>
        <v>0</v>
      </c>
      <c r="G17" s="176">
        <f>IFERROR(VLOOKUP($B17,[3]NUM20!$H$3:$J$173,2,FALSE),0)</f>
        <v>902</v>
      </c>
      <c r="H17" s="159"/>
      <c r="I17" s="176">
        <f>IFERROR(VLOOKUP($B17,[3]NUM20!$U$3:$W$162,2,FALSE),0)</f>
        <v>93</v>
      </c>
      <c r="J17" s="159"/>
    </row>
    <row r="18" spans="1:11" ht="15" thickBot="1" x14ac:dyDescent="0.25">
      <c r="A18" s="94" t="s">
        <v>53</v>
      </c>
      <c r="B18" s="184" t="s">
        <v>46</v>
      </c>
      <c r="C18" s="59"/>
      <c r="D18" s="59"/>
      <c r="E18" s="125">
        <f t="shared" si="0"/>
        <v>417</v>
      </c>
      <c r="F18" s="125">
        <f t="shared" si="0"/>
        <v>0</v>
      </c>
      <c r="G18" s="176">
        <f>IFERROR(VLOOKUP($B18,[3]NUM20!$H$3:$J$173,2,FALSE),0)</f>
        <v>371</v>
      </c>
      <c r="H18" s="159"/>
      <c r="I18" s="176">
        <f>IFERROR(VLOOKUP($B18,[3]NUM20!$U$3:$W$162,2,FALSE),0)</f>
        <v>46</v>
      </c>
      <c r="J18" s="159"/>
    </row>
    <row r="19" spans="1:11" ht="15" thickBot="1" x14ac:dyDescent="0.25">
      <c r="A19" s="94" t="s">
        <v>53</v>
      </c>
      <c r="B19" s="184" t="s">
        <v>47</v>
      </c>
      <c r="C19" s="59"/>
      <c r="D19" s="59"/>
      <c r="E19" s="125">
        <f t="shared" si="0"/>
        <v>78</v>
      </c>
      <c r="F19" s="125">
        <f t="shared" si="0"/>
        <v>0</v>
      </c>
      <c r="G19" s="176">
        <f>IFERROR(VLOOKUP($B19,[3]NUM20!$H$3:$J$173,2,FALSE),0)</f>
        <v>68</v>
      </c>
      <c r="H19" s="159"/>
      <c r="I19" s="176">
        <f>IFERROR(VLOOKUP($B19,[3]NUM20!$U$3:$W$162,2,FALSE),0)</f>
        <v>10</v>
      </c>
      <c r="J19" s="159"/>
    </row>
    <row r="20" spans="1:11" ht="15" thickBot="1" x14ac:dyDescent="0.25">
      <c r="A20" s="94" t="s">
        <v>53</v>
      </c>
      <c r="B20" s="184" t="s">
        <v>48</v>
      </c>
      <c r="C20" s="59"/>
      <c r="D20" s="59"/>
      <c r="E20" s="125">
        <f t="shared" si="0"/>
        <v>54</v>
      </c>
      <c r="F20" s="125">
        <f t="shared" si="0"/>
        <v>0</v>
      </c>
      <c r="G20" s="176">
        <f>IFERROR(VLOOKUP($B20,[3]NUM20!$H$3:$J$173,2,FALSE),0)</f>
        <v>43</v>
      </c>
      <c r="H20" s="159"/>
      <c r="I20" s="176">
        <f>IFERROR(VLOOKUP($B20,[3]NUM20!$U$3:$W$162,2,FALSE),0)</f>
        <v>11</v>
      </c>
      <c r="J20" s="159"/>
    </row>
    <row r="21" spans="1:11" ht="15" thickBot="1" x14ac:dyDescent="0.25">
      <c r="A21" s="94" t="s">
        <v>53</v>
      </c>
      <c r="B21" s="184" t="s">
        <v>49</v>
      </c>
      <c r="C21" s="63"/>
      <c r="D21" s="59"/>
      <c r="E21" s="125">
        <f t="shared" si="0"/>
        <v>64</v>
      </c>
      <c r="F21" s="125">
        <f t="shared" si="0"/>
        <v>0</v>
      </c>
      <c r="G21" s="176">
        <f>IFERROR(VLOOKUP($B21,[3]NUM20!$H$3:$J$173,2,FALSE),0)</f>
        <v>57</v>
      </c>
      <c r="H21" s="159"/>
      <c r="I21" s="176">
        <f>IFERROR(VLOOKUP($B21,[3]NUM20!$U$3:$W$162,2,FALSE),0)</f>
        <v>7</v>
      </c>
      <c r="J21" s="159"/>
    </row>
    <row r="22" spans="1:11" ht="15" thickBot="1" x14ac:dyDescent="0.25">
      <c r="A22" s="94" t="s">
        <v>53</v>
      </c>
      <c r="B22" s="184" t="s">
        <v>50</v>
      </c>
      <c r="C22" s="59"/>
      <c r="D22" s="59"/>
      <c r="E22" s="125">
        <f t="shared" si="0"/>
        <v>248</v>
      </c>
      <c r="F22" s="125">
        <f t="shared" si="0"/>
        <v>0</v>
      </c>
      <c r="G22" s="176">
        <f>IFERROR(VLOOKUP($B22,[3]NUM20!$H$3:$J$173,2,FALSE),0)</f>
        <v>245</v>
      </c>
      <c r="H22" s="159"/>
      <c r="I22" s="176">
        <f>IFERROR(VLOOKUP($B22,[3]NUM20!$U$3:$W$162,2,FALSE),0)</f>
        <v>3</v>
      </c>
      <c r="J22" s="159"/>
    </row>
    <row r="23" spans="1:11" ht="15" thickBot="1" x14ac:dyDescent="0.25">
      <c r="A23" s="94" t="s">
        <v>53</v>
      </c>
      <c r="B23" s="184" t="s">
        <v>51</v>
      </c>
      <c r="C23" s="59"/>
      <c r="D23" s="59"/>
      <c r="E23" s="125">
        <f t="shared" si="0"/>
        <v>66</v>
      </c>
      <c r="F23" s="125">
        <f t="shared" si="0"/>
        <v>0</v>
      </c>
      <c r="G23" s="176">
        <f>IFERROR(VLOOKUP($B23,[3]NUM20!$H$3:$J$173,2,FALSE),0)</f>
        <v>63</v>
      </c>
      <c r="H23" s="159"/>
      <c r="I23" s="176">
        <f>IFERROR(VLOOKUP($B23,[3]NUM20!$U$3:$W$162,2,FALSE),0)</f>
        <v>3</v>
      </c>
      <c r="J23" s="159"/>
    </row>
    <row r="24" spans="1:11" ht="15" thickBot="1" x14ac:dyDescent="0.25">
      <c r="A24" s="94" t="s">
        <v>53</v>
      </c>
      <c r="B24" s="184" t="s">
        <v>52</v>
      </c>
      <c r="C24" s="59"/>
      <c r="D24" s="59"/>
      <c r="E24" s="125">
        <f>+G24+I24</f>
        <v>195</v>
      </c>
      <c r="F24" s="125">
        <f>+H24+J24</f>
        <v>0</v>
      </c>
      <c r="G24" s="176">
        <f>IFERROR(VLOOKUP($B24,[3]NUM20!$H$3:$J$173,2,FALSE),0)</f>
        <v>181</v>
      </c>
      <c r="H24" s="159"/>
      <c r="I24" s="176">
        <f>IFERROR(VLOOKUP($B24,[3]NUM20!$U$3:$W$162,2,FALSE),0)</f>
        <v>14</v>
      </c>
      <c r="J24" s="159"/>
    </row>
    <row r="25" spans="1:11" ht="15" thickBot="1" x14ac:dyDescent="0.25">
      <c r="A25" s="351" t="s">
        <v>175</v>
      </c>
      <c r="B25" s="352"/>
      <c r="C25" s="276">
        <f>+D25/Metas!X69</f>
        <v>0.76972175745181892</v>
      </c>
      <c r="D25" s="17">
        <f>+E25/K25</f>
        <v>0.35406630369715802</v>
      </c>
      <c r="E25" s="12">
        <f>SUM(E12:E24)</f>
        <v>12421</v>
      </c>
      <c r="F25" s="12">
        <f>SUM(F12:F24)</f>
        <v>0</v>
      </c>
      <c r="G25" s="12">
        <f t="shared" ref="G25:J25" si="1">SUM(G12:G24)</f>
        <v>10590</v>
      </c>
      <c r="H25" s="12">
        <f t="shared" si="1"/>
        <v>0</v>
      </c>
      <c r="I25" s="12">
        <f t="shared" si="1"/>
        <v>1831</v>
      </c>
      <c r="J25" s="12">
        <f t="shared" si="1"/>
        <v>0</v>
      </c>
      <c r="K25" s="12">
        <v>35081</v>
      </c>
    </row>
    <row r="26" spans="1:11" ht="15" thickBot="1" x14ac:dyDescent="0.25">
      <c r="A26" s="94" t="s">
        <v>54</v>
      </c>
      <c r="B26" s="184" t="s">
        <v>55</v>
      </c>
      <c r="C26" s="59"/>
      <c r="D26" s="59"/>
      <c r="E26" s="125">
        <f t="shared" ref="E26:F35" si="2">+G26+I26</f>
        <v>1482</v>
      </c>
      <c r="F26" s="131">
        <f t="shared" si="2"/>
        <v>0</v>
      </c>
      <c r="G26" s="176">
        <f>IFERROR(VLOOKUP($B26,[3]NUM20!$H$3:$J$173,2,FALSE),0)</f>
        <v>1299</v>
      </c>
      <c r="H26" s="159"/>
      <c r="I26" s="176">
        <f>IFERROR(VLOOKUP($B26,[3]NUM20!$U$3:$W$162,2,FALSE),0)</f>
        <v>183</v>
      </c>
      <c r="J26" s="160"/>
    </row>
    <row r="27" spans="1:11" ht="15" thickBot="1" x14ac:dyDescent="0.25">
      <c r="A27" s="94" t="s">
        <v>54</v>
      </c>
      <c r="B27" s="184" t="s">
        <v>56</v>
      </c>
      <c r="C27" s="59"/>
      <c r="D27" s="59"/>
      <c r="E27" s="125">
        <f t="shared" si="2"/>
        <v>1249</v>
      </c>
      <c r="F27" s="131">
        <f t="shared" si="2"/>
        <v>0</v>
      </c>
      <c r="G27" s="176">
        <f>IFERROR(VLOOKUP($B27,[3]NUM20!$H$3:$J$173,2,FALSE),0)</f>
        <v>1249</v>
      </c>
      <c r="H27" s="159"/>
      <c r="I27" s="176">
        <f>IFERROR(VLOOKUP($B27,[3]NUM20!$U$3:$W$162,2,FALSE),0)</f>
        <v>0</v>
      </c>
      <c r="J27" s="160"/>
    </row>
    <row r="28" spans="1:11" ht="15" thickBot="1" x14ac:dyDescent="0.25">
      <c r="A28" s="94" t="s">
        <v>54</v>
      </c>
      <c r="B28" s="184" t="s">
        <v>57</v>
      </c>
      <c r="C28" s="59"/>
      <c r="D28" s="59"/>
      <c r="E28" s="125">
        <f t="shared" si="2"/>
        <v>0</v>
      </c>
      <c r="F28" s="131">
        <f t="shared" si="2"/>
        <v>0</v>
      </c>
      <c r="G28" s="176">
        <f>IFERROR(VLOOKUP($B28,[3]NUM20!$H$3:$J$173,2,FALSE),0)</f>
        <v>0</v>
      </c>
      <c r="H28" s="159"/>
      <c r="I28" s="176">
        <f>IFERROR(VLOOKUP($B28,[3]NUM20!$U$3:$W$162,2,FALSE),0)</f>
        <v>0</v>
      </c>
      <c r="J28" s="160"/>
    </row>
    <row r="29" spans="1:11" ht="15" thickBot="1" x14ac:dyDescent="0.25">
      <c r="A29" s="94" t="s">
        <v>54</v>
      </c>
      <c r="B29" s="184" t="s">
        <v>58</v>
      </c>
      <c r="C29" s="59"/>
      <c r="D29" s="59"/>
      <c r="E29" s="125">
        <f t="shared" si="2"/>
        <v>340</v>
      </c>
      <c r="F29" s="131">
        <f t="shared" si="2"/>
        <v>0</v>
      </c>
      <c r="G29" s="176">
        <f>IFERROR(VLOOKUP($B29,[3]NUM20!$H$3:$J$173,2,FALSE),0)</f>
        <v>291</v>
      </c>
      <c r="H29" s="159"/>
      <c r="I29" s="176">
        <f>IFERROR(VLOOKUP($B29,[3]NUM20!$U$3:$W$162,2,FALSE),0)</f>
        <v>49</v>
      </c>
      <c r="J29" s="160"/>
    </row>
    <row r="30" spans="1:11" ht="15" thickBot="1" x14ac:dyDescent="0.25">
      <c r="A30" s="94" t="s">
        <v>54</v>
      </c>
      <c r="B30" s="184" t="s">
        <v>59</v>
      </c>
      <c r="C30" s="59"/>
      <c r="D30" s="59"/>
      <c r="E30" s="125">
        <f t="shared" si="2"/>
        <v>3283</v>
      </c>
      <c r="F30" s="131">
        <f t="shared" si="2"/>
        <v>0</v>
      </c>
      <c r="G30" s="176">
        <f>IFERROR(VLOOKUP($B30,[3]NUM20!$H$3:$J$173,2,FALSE),0)</f>
        <v>2507</v>
      </c>
      <c r="H30" s="159"/>
      <c r="I30" s="176">
        <f>IFERROR(VLOOKUP($B30,[3]NUM20!$U$3:$W$162,2,FALSE),0)</f>
        <v>776</v>
      </c>
      <c r="J30" s="160"/>
    </row>
    <row r="31" spans="1:11" ht="15" thickBot="1" x14ac:dyDescent="0.25">
      <c r="A31" s="94" t="s">
        <v>54</v>
      </c>
      <c r="B31" s="184" t="s">
        <v>60</v>
      </c>
      <c r="C31" s="59"/>
      <c r="D31" s="59"/>
      <c r="E31" s="125">
        <f t="shared" si="2"/>
        <v>13</v>
      </c>
      <c r="F31" s="131">
        <f t="shared" si="2"/>
        <v>0</v>
      </c>
      <c r="G31" s="176">
        <f>IFERROR(VLOOKUP($B31,[3]NUM20!$H$3:$J$173,2,FALSE),0)</f>
        <v>11</v>
      </c>
      <c r="H31" s="159"/>
      <c r="I31" s="176">
        <f>IFERROR(VLOOKUP($B31,[3]NUM20!$U$3:$W$162,2,FALSE),0)</f>
        <v>2</v>
      </c>
      <c r="J31" s="160"/>
    </row>
    <row r="32" spans="1:11" ht="15" thickBot="1" x14ac:dyDescent="0.25">
      <c r="A32" s="94" t="s">
        <v>54</v>
      </c>
      <c r="B32" s="184" t="s">
        <v>61</v>
      </c>
      <c r="C32" s="59"/>
      <c r="D32" s="59"/>
      <c r="E32" s="125">
        <f t="shared" si="2"/>
        <v>139</v>
      </c>
      <c r="F32" s="131">
        <f t="shared" si="2"/>
        <v>0</v>
      </c>
      <c r="G32" s="176">
        <f>IFERROR(VLOOKUP($B32,[3]NUM20!$H$3:$J$173,2,FALSE),0)</f>
        <v>127</v>
      </c>
      <c r="H32" s="159"/>
      <c r="I32" s="176">
        <f>IFERROR(VLOOKUP($B32,[3]NUM20!$U$3:$W$162,2,FALSE),0)</f>
        <v>12</v>
      </c>
      <c r="J32" s="160"/>
    </row>
    <row r="33" spans="1:11" ht="15" thickBot="1" x14ac:dyDescent="0.25">
      <c r="A33" s="94" t="s">
        <v>54</v>
      </c>
      <c r="B33" s="184" t="s">
        <v>62</v>
      </c>
      <c r="C33" s="59"/>
      <c r="D33" s="59"/>
      <c r="E33" s="125">
        <f t="shared" si="2"/>
        <v>753</v>
      </c>
      <c r="F33" s="131">
        <f t="shared" si="2"/>
        <v>0</v>
      </c>
      <c r="G33" s="176">
        <f>IFERROR(VLOOKUP($B33,[3]NUM20!$H$3:$J$173,2,FALSE),0)</f>
        <v>662</v>
      </c>
      <c r="H33" s="159"/>
      <c r="I33" s="176">
        <f>IFERROR(VLOOKUP($B33,[3]NUM20!$U$3:$W$162,2,FALSE),0)</f>
        <v>91</v>
      </c>
      <c r="J33" s="160"/>
    </row>
    <row r="34" spans="1:11" ht="15" thickBot="1" x14ac:dyDescent="0.25">
      <c r="A34" s="94" t="s">
        <v>54</v>
      </c>
      <c r="B34" s="184" t="s">
        <v>63</v>
      </c>
      <c r="C34" s="59"/>
      <c r="D34" s="59"/>
      <c r="E34" s="125">
        <f t="shared" si="2"/>
        <v>44</v>
      </c>
      <c r="F34" s="131">
        <f t="shared" si="2"/>
        <v>0</v>
      </c>
      <c r="G34" s="176">
        <f>IFERROR(VLOOKUP($B34,[3]NUM20!$H$3:$J$173,2,FALSE),0)</f>
        <v>44</v>
      </c>
      <c r="H34" s="159"/>
      <c r="I34" s="176">
        <f>IFERROR(VLOOKUP($B34,[3]NUM20!$U$3:$W$162,2,FALSE),0)</f>
        <v>0</v>
      </c>
      <c r="J34" s="160"/>
    </row>
    <row r="35" spans="1:11" ht="15" thickBot="1" x14ac:dyDescent="0.25">
      <c r="A35" s="94" t="s">
        <v>54</v>
      </c>
      <c r="B35" s="184" t="s">
        <v>64</v>
      </c>
      <c r="C35" s="59"/>
      <c r="D35" s="59"/>
      <c r="E35" s="125">
        <f t="shared" si="2"/>
        <v>152</v>
      </c>
      <c r="F35" s="131">
        <f t="shared" si="2"/>
        <v>0</v>
      </c>
      <c r="G35" s="176">
        <f>IFERROR(VLOOKUP($B35,[3]NUM20!$H$3:$J$173,2,FALSE),0)</f>
        <v>151</v>
      </c>
      <c r="H35" s="159"/>
      <c r="I35" s="176">
        <f>IFERROR(VLOOKUP($B35,[3]NUM20!$U$3:$W$162,2,FALSE),0)</f>
        <v>1</v>
      </c>
      <c r="J35" s="160"/>
    </row>
    <row r="36" spans="1:11" ht="15" thickBot="1" x14ac:dyDescent="0.25">
      <c r="A36" s="94" t="s">
        <v>54</v>
      </c>
      <c r="B36" s="184" t="s">
        <v>346</v>
      </c>
      <c r="C36" s="59"/>
      <c r="D36" s="59"/>
      <c r="E36" s="125">
        <f t="shared" ref="E36" si="3">+G36+I36</f>
        <v>127</v>
      </c>
      <c r="F36" s="131">
        <f t="shared" ref="F36" si="4">+H36+J36</f>
        <v>0</v>
      </c>
      <c r="G36" s="176">
        <f>IFERROR(VLOOKUP($B36,[3]NUM20!$H$3:$J$173,2,FALSE),0)</f>
        <v>115</v>
      </c>
      <c r="H36" s="159"/>
      <c r="I36" s="176">
        <f>IFERROR(VLOOKUP($B36,[3]NUM20!$U$3:$W$162,2,FALSE),0)</f>
        <v>12</v>
      </c>
      <c r="J36" s="160"/>
    </row>
    <row r="37" spans="1:11" ht="15" thickBot="1" x14ac:dyDescent="0.25">
      <c r="A37" s="351" t="s">
        <v>176</v>
      </c>
      <c r="B37" s="352"/>
      <c r="C37" s="276">
        <f>+D37/Metas!X67</f>
        <v>0.4978986078276858</v>
      </c>
      <c r="D37" s="275">
        <f>+E37/K37</f>
        <v>0.22927817593516586</v>
      </c>
      <c r="E37" s="12">
        <f>SUM(E26:E36)</f>
        <v>7582</v>
      </c>
      <c r="F37" s="12">
        <f t="shared" ref="F37:J37" si="5">SUM(F26:F36)</f>
        <v>0</v>
      </c>
      <c r="G37" s="12">
        <f t="shared" si="5"/>
        <v>6456</v>
      </c>
      <c r="H37" s="12">
        <f t="shared" si="5"/>
        <v>0</v>
      </c>
      <c r="I37" s="12">
        <f t="shared" si="5"/>
        <v>1126</v>
      </c>
      <c r="J37" s="12">
        <f t="shared" si="5"/>
        <v>0</v>
      </c>
      <c r="K37" s="12">
        <v>33069</v>
      </c>
    </row>
    <row r="38" spans="1:11" ht="15" thickBot="1" x14ac:dyDescent="0.25">
      <c r="A38" s="94" t="s">
        <v>75</v>
      </c>
      <c r="B38" s="184" t="s">
        <v>65</v>
      </c>
      <c r="C38" s="59"/>
      <c r="D38" s="59"/>
      <c r="E38" s="125">
        <f t="shared" ref="E38:F47" si="6">+G38+I38</f>
        <v>95</v>
      </c>
      <c r="F38" s="131">
        <f t="shared" si="6"/>
        <v>0</v>
      </c>
      <c r="G38" s="176">
        <f>IFERROR(VLOOKUP($B38,[3]NUM20!$H$3:$J$173,2,FALSE),0)</f>
        <v>80</v>
      </c>
      <c r="H38" s="159"/>
      <c r="I38" s="176">
        <f>IFERROR(VLOOKUP($B38,[3]NUM20!$U$3:$W$162,2,FALSE),0)</f>
        <v>15</v>
      </c>
      <c r="J38" s="160"/>
    </row>
    <row r="39" spans="1:11" ht="15" thickBot="1" x14ac:dyDescent="0.25">
      <c r="A39" s="94" t="s">
        <v>75</v>
      </c>
      <c r="B39" s="184" t="s">
        <v>66</v>
      </c>
      <c r="C39" s="59"/>
      <c r="D39" s="59"/>
      <c r="E39" s="125">
        <f t="shared" si="6"/>
        <v>142</v>
      </c>
      <c r="F39" s="131">
        <f t="shared" si="6"/>
        <v>0</v>
      </c>
      <c r="G39" s="176">
        <f>IFERROR(VLOOKUP($B39,[3]NUM20!$H$3:$J$173,2,FALSE),0)</f>
        <v>118</v>
      </c>
      <c r="H39" s="159"/>
      <c r="I39" s="176">
        <f>IFERROR(VLOOKUP($B39,[3]NUM20!$U$3:$W$162,2,FALSE),0)</f>
        <v>24</v>
      </c>
      <c r="J39" s="160"/>
    </row>
    <row r="40" spans="1:11" ht="15" thickBot="1" x14ac:dyDescent="0.25">
      <c r="A40" s="94" t="s">
        <v>75</v>
      </c>
      <c r="B40" s="184" t="s">
        <v>67</v>
      </c>
      <c r="C40" s="59"/>
      <c r="D40" s="59"/>
      <c r="E40" s="125">
        <f t="shared" si="6"/>
        <v>142</v>
      </c>
      <c r="F40" s="131">
        <f t="shared" si="6"/>
        <v>0</v>
      </c>
      <c r="G40" s="176">
        <f>IFERROR(VLOOKUP($B40,[3]NUM20!$H$3:$J$173,2,FALSE),0)</f>
        <v>118</v>
      </c>
      <c r="H40" s="159"/>
      <c r="I40" s="176">
        <f>IFERROR(VLOOKUP($B40,[3]NUM20!$U$3:$W$162,2,FALSE),0)</f>
        <v>24</v>
      </c>
      <c r="J40" s="160"/>
    </row>
    <row r="41" spans="1:11" ht="15" thickBot="1" x14ac:dyDescent="0.25">
      <c r="A41" s="94" t="s">
        <v>75</v>
      </c>
      <c r="B41" s="184" t="s">
        <v>68</v>
      </c>
      <c r="C41" s="59"/>
      <c r="D41" s="59"/>
      <c r="E41" s="125">
        <f t="shared" si="6"/>
        <v>15</v>
      </c>
      <c r="F41" s="131">
        <f t="shared" si="6"/>
        <v>0</v>
      </c>
      <c r="G41" s="176">
        <f>IFERROR(VLOOKUP($B41,[3]NUM20!$H$3:$J$173,2,FALSE),0)</f>
        <v>10</v>
      </c>
      <c r="H41" s="159"/>
      <c r="I41" s="176">
        <f>IFERROR(VLOOKUP($B41,[3]NUM20!$U$3:$W$162,2,FALSE),0)</f>
        <v>5</v>
      </c>
      <c r="J41" s="160"/>
    </row>
    <row r="42" spans="1:11" ht="15" thickBot="1" x14ac:dyDescent="0.25">
      <c r="A42" s="94" t="s">
        <v>75</v>
      </c>
      <c r="B42" s="184" t="s">
        <v>69</v>
      </c>
      <c r="C42" s="59"/>
      <c r="D42" s="59"/>
      <c r="E42" s="125">
        <f t="shared" si="6"/>
        <v>135</v>
      </c>
      <c r="F42" s="131">
        <f t="shared" si="6"/>
        <v>0</v>
      </c>
      <c r="G42" s="176">
        <f>IFERROR(VLOOKUP($B42,[3]NUM20!$H$3:$J$173,2,FALSE),0)</f>
        <v>102</v>
      </c>
      <c r="H42" s="159"/>
      <c r="I42" s="176">
        <f>IFERROR(VLOOKUP($B42,[3]NUM20!$U$3:$W$162,2,FALSE),0)</f>
        <v>33</v>
      </c>
      <c r="J42" s="160"/>
    </row>
    <row r="43" spans="1:11" ht="15" thickBot="1" x14ac:dyDescent="0.25">
      <c r="A43" s="94" t="s">
        <v>75</v>
      </c>
      <c r="B43" s="184" t="s">
        <v>70</v>
      </c>
      <c r="C43" s="59"/>
      <c r="D43" s="59"/>
      <c r="E43" s="125">
        <f t="shared" si="6"/>
        <v>85</v>
      </c>
      <c r="F43" s="131">
        <f t="shared" si="6"/>
        <v>0</v>
      </c>
      <c r="G43" s="176">
        <f>IFERROR(VLOOKUP($B43,[3]NUM20!$H$3:$J$173,2,FALSE),0)</f>
        <v>65</v>
      </c>
      <c r="H43" s="159"/>
      <c r="I43" s="176">
        <f>IFERROR(VLOOKUP($B43,[3]NUM20!$U$3:$W$162,2,FALSE),0)</f>
        <v>20</v>
      </c>
      <c r="J43" s="160"/>
    </row>
    <row r="44" spans="1:11" ht="15" thickBot="1" x14ac:dyDescent="0.25">
      <c r="A44" s="94" t="s">
        <v>75</v>
      </c>
      <c r="B44" s="184" t="s">
        <v>71</v>
      </c>
      <c r="C44" s="59"/>
      <c r="D44" s="59"/>
      <c r="E44" s="125">
        <f t="shared" si="6"/>
        <v>82</v>
      </c>
      <c r="F44" s="131">
        <f t="shared" si="6"/>
        <v>0</v>
      </c>
      <c r="G44" s="176">
        <f>IFERROR(VLOOKUP($B44,[3]NUM20!$H$3:$J$173,2,FALSE),0)</f>
        <v>70</v>
      </c>
      <c r="H44" s="159"/>
      <c r="I44" s="176">
        <f>IFERROR(VLOOKUP($B44,[3]NUM20!$U$3:$W$162,2,FALSE),0)</f>
        <v>12</v>
      </c>
      <c r="J44" s="160"/>
    </row>
    <row r="45" spans="1:11" ht="15" thickBot="1" x14ac:dyDescent="0.25">
      <c r="A45" s="94" t="s">
        <v>75</v>
      </c>
      <c r="B45" s="184" t="s">
        <v>72</v>
      </c>
      <c r="C45" s="59"/>
      <c r="D45" s="59"/>
      <c r="E45" s="125">
        <f t="shared" si="6"/>
        <v>41</v>
      </c>
      <c r="F45" s="131">
        <f t="shared" si="6"/>
        <v>0</v>
      </c>
      <c r="G45" s="176">
        <f>IFERROR(VLOOKUP($B45,[3]NUM20!$H$3:$J$173,2,FALSE),0)</f>
        <v>34</v>
      </c>
      <c r="H45" s="159"/>
      <c r="I45" s="176">
        <f>IFERROR(VLOOKUP($B45,[3]NUM20!$U$3:$W$162,2,FALSE),0)</f>
        <v>7</v>
      </c>
      <c r="J45" s="160"/>
    </row>
    <row r="46" spans="1:11" ht="15" thickBot="1" x14ac:dyDescent="0.25">
      <c r="A46" s="94" t="s">
        <v>75</v>
      </c>
      <c r="B46" s="184" t="s">
        <v>73</v>
      </c>
      <c r="C46" s="59"/>
      <c r="D46" s="59"/>
      <c r="E46" s="125">
        <f t="shared" si="6"/>
        <v>195</v>
      </c>
      <c r="F46" s="131">
        <f t="shared" si="6"/>
        <v>0</v>
      </c>
      <c r="G46" s="176">
        <f>IFERROR(VLOOKUP($B46,[3]NUM20!$H$3:$J$173,2,FALSE),0)</f>
        <v>165</v>
      </c>
      <c r="H46" s="159"/>
      <c r="I46" s="176">
        <f>IFERROR(VLOOKUP($B46,[3]NUM20!$U$3:$W$162,2,FALSE),0)</f>
        <v>30</v>
      </c>
      <c r="J46" s="160"/>
    </row>
    <row r="47" spans="1:11" ht="15" thickBot="1" x14ac:dyDescent="0.25">
      <c r="A47" s="94" t="s">
        <v>75</v>
      </c>
      <c r="B47" s="184" t="s">
        <v>74</v>
      </c>
      <c r="C47" s="59"/>
      <c r="D47" s="59"/>
      <c r="E47" s="125">
        <f t="shared" si="6"/>
        <v>53</v>
      </c>
      <c r="F47" s="131">
        <f t="shared" si="6"/>
        <v>0</v>
      </c>
      <c r="G47" s="176">
        <f>IFERROR(VLOOKUP($B47,[3]NUM20!$H$3:$J$173,2,FALSE),0)</f>
        <v>43</v>
      </c>
      <c r="H47" s="159"/>
      <c r="I47" s="176">
        <f>IFERROR(VLOOKUP($B47,[3]NUM20!$U$3:$W$162,2,FALSE),0)</f>
        <v>10</v>
      </c>
      <c r="J47" s="160"/>
    </row>
    <row r="48" spans="1:11" ht="27" customHeight="1" thickBot="1" x14ac:dyDescent="0.25">
      <c r="A48" s="351" t="s">
        <v>177</v>
      </c>
      <c r="B48" s="352"/>
      <c r="C48" s="276">
        <f>+D48/Metas!X76</f>
        <v>0.8222036727879799</v>
      </c>
      <c r="D48" s="275">
        <f>+E48/K48</f>
        <v>0.38642604943114944</v>
      </c>
      <c r="E48" s="12">
        <f>SUM(E38:E47)</f>
        <v>985</v>
      </c>
      <c r="F48" s="12">
        <f t="shared" ref="F48:J48" si="7">SUM(F38:F47)</f>
        <v>0</v>
      </c>
      <c r="G48" s="12">
        <f t="shared" si="7"/>
        <v>805</v>
      </c>
      <c r="H48" s="12">
        <f t="shared" si="7"/>
        <v>0</v>
      </c>
      <c r="I48" s="12">
        <f t="shared" si="7"/>
        <v>180</v>
      </c>
      <c r="J48" s="12">
        <f t="shared" si="7"/>
        <v>0</v>
      </c>
      <c r="K48" s="12">
        <v>2549</v>
      </c>
    </row>
    <row r="49" spans="1:11" ht="15" thickBot="1" x14ac:dyDescent="0.25">
      <c r="A49" s="185" t="s">
        <v>89</v>
      </c>
      <c r="B49" s="184" t="s">
        <v>76</v>
      </c>
      <c r="C49" s="59"/>
      <c r="D49" s="59"/>
      <c r="E49" s="125">
        <f t="shared" ref="E49:F61" si="8">+G49+I49</f>
        <v>734</v>
      </c>
      <c r="F49" s="131">
        <f t="shared" si="8"/>
        <v>0</v>
      </c>
      <c r="G49" s="176">
        <f>IFERROR(VLOOKUP($B49,[3]NUM20!$H$3:$J$173,2,FALSE),0)</f>
        <v>673</v>
      </c>
      <c r="H49" s="159"/>
      <c r="I49" s="176">
        <f>IFERROR(VLOOKUP($B49,[3]NUM20!$U$3:$W$162,2,FALSE),0)</f>
        <v>61</v>
      </c>
      <c r="J49" s="160"/>
    </row>
    <row r="50" spans="1:11" ht="15" thickBot="1" x14ac:dyDescent="0.25">
      <c r="A50" s="185" t="s">
        <v>89</v>
      </c>
      <c r="B50" s="184" t="s">
        <v>77</v>
      </c>
      <c r="C50" s="59"/>
      <c r="D50" s="59"/>
      <c r="E50" s="125">
        <f t="shared" si="8"/>
        <v>125</v>
      </c>
      <c r="F50" s="131">
        <f t="shared" si="8"/>
        <v>0</v>
      </c>
      <c r="G50" s="176">
        <f>IFERROR(VLOOKUP($B50,[3]NUM20!$H$3:$J$173,2,FALSE),0)</f>
        <v>96</v>
      </c>
      <c r="H50" s="159"/>
      <c r="I50" s="176">
        <f>IFERROR(VLOOKUP($B50,[3]NUM20!$U$3:$W$162,2,FALSE),0)</f>
        <v>29</v>
      </c>
      <c r="J50" s="160"/>
    </row>
    <row r="51" spans="1:11" ht="15" thickBot="1" x14ac:dyDescent="0.25">
      <c r="A51" s="185" t="s">
        <v>89</v>
      </c>
      <c r="B51" s="184" t="s">
        <v>78</v>
      </c>
      <c r="C51" s="59"/>
      <c r="D51" s="59"/>
      <c r="E51" s="125">
        <f t="shared" si="8"/>
        <v>55</v>
      </c>
      <c r="F51" s="131">
        <f t="shared" si="8"/>
        <v>0</v>
      </c>
      <c r="G51" s="176">
        <f>IFERROR(VLOOKUP($B51,[3]NUM20!$H$3:$J$173,2,FALSE),0)</f>
        <v>42</v>
      </c>
      <c r="H51" s="159"/>
      <c r="I51" s="176">
        <f>IFERROR(VLOOKUP($B51,[3]NUM20!$U$3:$W$162,2,FALSE),0)</f>
        <v>13</v>
      </c>
      <c r="J51" s="160"/>
    </row>
    <row r="52" spans="1:11" ht="15" thickBot="1" x14ac:dyDescent="0.25">
      <c r="A52" s="185" t="s">
        <v>89</v>
      </c>
      <c r="B52" s="184" t="s">
        <v>79</v>
      </c>
      <c r="C52" s="59"/>
      <c r="D52" s="59"/>
      <c r="E52" s="125">
        <f t="shared" si="8"/>
        <v>59</v>
      </c>
      <c r="F52" s="131">
        <f t="shared" si="8"/>
        <v>0</v>
      </c>
      <c r="G52" s="176">
        <f>IFERROR(VLOOKUP($B52,[3]NUM20!$H$3:$J$173,2,FALSE),0)</f>
        <v>42</v>
      </c>
      <c r="H52" s="159"/>
      <c r="I52" s="176">
        <f>IFERROR(VLOOKUP($B52,[3]NUM20!$U$3:$W$162,2,FALSE),0)</f>
        <v>17</v>
      </c>
      <c r="J52" s="160"/>
    </row>
    <row r="53" spans="1:11" ht="15" thickBot="1" x14ac:dyDescent="0.25">
      <c r="A53" s="185" t="s">
        <v>89</v>
      </c>
      <c r="B53" s="184" t="s">
        <v>80</v>
      </c>
      <c r="C53" s="59"/>
      <c r="D53" s="59"/>
      <c r="E53" s="125">
        <f t="shared" si="8"/>
        <v>8</v>
      </c>
      <c r="F53" s="131">
        <f t="shared" si="8"/>
        <v>0</v>
      </c>
      <c r="G53" s="176">
        <f>IFERROR(VLOOKUP($B53,[3]NUM20!$H$3:$J$173,2,FALSE),0)</f>
        <v>8</v>
      </c>
      <c r="H53" s="159"/>
      <c r="I53" s="176">
        <f>IFERROR(VLOOKUP($B53,[3]NUM20!$U$3:$W$162,2,FALSE),0)</f>
        <v>0</v>
      </c>
      <c r="J53" s="160"/>
    </row>
    <row r="54" spans="1:11" ht="15" thickBot="1" x14ac:dyDescent="0.25">
      <c r="A54" s="185" t="s">
        <v>89</v>
      </c>
      <c r="B54" s="184" t="s">
        <v>81</v>
      </c>
      <c r="C54" s="59"/>
      <c r="D54" s="59"/>
      <c r="E54" s="125">
        <f t="shared" si="8"/>
        <v>45</v>
      </c>
      <c r="F54" s="131">
        <f t="shared" si="8"/>
        <v>0</v>
      </c>
      <c r="G54" s="176">
        <f>IFERROR(VLOOKUP($B54,[3]NUM20!$H$3:$J$173,2,FALSE),0)</f>
        <v>36</v>
      </c>
      <c r="H54" s="159"/>
      <c r="I54" s="176">
        <f>IFERROR(VLOOKUP($B54,[3]NUM20!$U$3:$W$162,2,FALSE),0)</f>
        <v>9</v>
      </c>
      <c r="J54" s="160"/>
    </row>
    <row r="55" spans="1:11" ht="15" thickBot="1" x14ac:dyDescent="0.25">
      <c r="A55" s="185" t="s">
        <v>89</v>
      </c>
      <c r="B55" s="184" t="s">
        <v>82</v>
      </c>
      <c r="C55" s="59"/>
      <c r="D55" s="59"/>
      <c r="E55" s="125">
        <f t="shared" si="8"/>
        <v>60</v>
      </c>
      <c r="F55" s="131">
        <f t="shared" si="8"/>
        <v>0</v>
      </c>
      <c r="G55" s="176">
        <f>IFERROR(VLOOKUP($B55,[3]NUM20!$H$3:$J$173,2,FALSE),0)</f>
        <v>48</v>
      </c>
      <c r="H55" s="159"/>
      <c r="I55" s="176">
        <f>IFERROR(VLOOKUP($B55,[3]NUM20!$U$3:$W$162,2,FALSE),0)</f>
        <v>12</v>
      </c>
      <c r="J55" s="160"/>
    </row>
    <row r="56" spans="1:11" ht="15" thickBot="1" x14ac:dyDescent="0.25">
      <c r="A56" s="185" t="s">
        <v>89</v>
      </c>
      <c r="B56" s="184" t="s">
        <v>83</v>
      </c>
      <c r="C56" s="59"/>
      <c r="D56" s="59"/>
      <c r="E56" s="125">
        <f t="shared" si="8"/>
        <v>15</v>
      </c>
      <c r="F56" s="131">
        <f t="shared" si="8"/>
        <v>0</v>
      </c>
      <c r="G56" s="176">
        <f>IFERROR(VLOOKUP($B56,[3]NUM20!$H$3:$J$173,2,FALSE),0)</f>
        <v>10</v>
      </c>
      <c r="H56" s="159"/>
      <c r="I56" s="176">
        <f>IFERROR(VLOOKUP($B56,[3]NUM20!$U$3:$W$162,2,FALSE),0)</f>
        <v>5</v>
      </c>
      <c r="J56" s="160"/>
    </row>
    <row r="57" spans="1:11" ht="15" thickBot="1" x14ac:dyDescent="0.25">
      <c r="A57" s="185" t="s">
        <v>89</v>
      </c>
      <c r="B57" s="184" t="s">
        <v>84</v>
      </c>
      <c r="C57" s="59"/>
      <c r="D57" s="59"/>
      <c r="E57" s="125">
        <f t="shared" si="8"/>
        <v>81</v>
      </c>
      <c r="F57" s="131">
        <f t="shared" si="8"/>
        <v>0</v>
      </c>
      <c r="G57" s="176">
        <f>IFERROR(VLOOKUP($B57,[3]NUM20!$H$3:$J$173,2,FALSE),0)</f>
        <v>74</v>
      </c>
      <c r="H57" s="159"/>
      <c r="I57" s="176">
        <f>IFERROR(VLOOKUP($B57,[3]NUM20!$U$3:$W$162,2,FALSE),0)</f>
        <v>7</v>
      </c>
      <c r="J57" s="160"/>
    </row>
    <row r="58" spans="1:11" ht="15" thickBot="1" x14ac:dyDescent="0.25">
      <c r="A58" s="185" t="s">
        <v>89</v>
      </c>
      <c r="B58" s="184" t="s">
        <v>85</v>
      </c>
      <c r="C58" s="59"/>
      <c r="D58" s="59"/>
      <c r="E58" s="125">
        <f t="shared" si="8"/>
        <v>35</v>
      </c>
      <c r="F58" s="131">
        <f t="shared" si="8"/>
        <v>0</v>
      </c>
      <c r="G58" s="176">
        <f>IFERROR(VLOOKUP($B58,[3]NUM20!$H$3:$J$173,2,FALSE),0)</f>
        <v>27</v>
      </c>
      <c r="H58" s="159"/>
      <c r="I58" s="176">
        <f>IFERROR(VLOOKUP($B58,[3]NUM20!$U$3:$W$162,2,FALSE),0)</f>
        <v>8</v>
      </c>
      <c r="J58" s="160"/>
    </row>
    <row r="59" spans="1:11" ht="15" thickBot="1" x14ac:dyDescent="0.25">
      <c r="A59" s="185" t="s">
        <v>89</v>
      </c>
      <c r="B59" s="184" t="s">
        <v>86</v>
      </c>
      <c r="C59" s="59"/>
      <c r="D59" s="59"/>
      <c r="E59" s="125">
        <f t="shared" si="8"/>
        <v>50</v>
      </c>
      <c r="F59" s="131">
        <f t="shared" si="8"/>
        <v>0</v>
      </c>
      <c r="G59" s="176">
        <f>IFERROR(VLOOKUP($B59,[3]NUM20!$H$3:$J$173,2,FALSE),0)</f>
        <v>36</v>
      </c>
      <c r="H59" s="159"/>
      <c r="I59" s="176">
        <f>IFERROR(VLOOKUP($B59,[3]NUM20!$U$3:$W$162,2,FALSE),0)</f>
        <v>14</v>
      </c>
      <c r="J59" s="160"/>
    </row>
    <row r="60" spans="1:11" ht="15" thickBot="1" x14ac:dyDescent="0.25">
      <c r="A60" s="185" t="s">
        <v>89</v>
      </c>
      <c r="B60" s="184" t="s">
        <v>87</v>
      </c>
      <c r="C60" s="59"/>
      <c r="D60" s="59"/>
      <c r="E60" s="125">
        <f t="shared" si="8"/>
        <v>43</v>
      </c>
      <c r="F60" s="131">
        <f t="shared" si="8"/>
        <v>0</v>
      </c>
      <c r="G60" s="176">
        <f>IFERROR(VLOOKUP($B60,[3]NUM20!$H$3:$J$173,2,FALSE),0)</f>
        <v>32</v>
      </c>
      <c r="H60" s="159"/>
      <c r="I60" s="176">
        <f>IFERROR(VLOOKUP($B60,[3]NUM20!$U$3:$W$162,2,FALSE),0)</f>
        <v>11</v>
      </c>
      <c r="J60" s="160"/>
    </row>
    <row r="61" spans="1:11" ht="15" thickBot="1" x14ac:dyDescent="0.25">
      <c r="A61" s="185" t="s">
        <v>89</v>
      </c>
      <c r="B61" s="184" t="s">
        <v>88</v>
      </c>
      <c r="C61" s="59"/>
      <c r="D61" s="59"/>
      <c r="E61" s="125">
        <f t="shared" si="8"/>
        <v>40</v>
      </c>
      <c r="F61" s="131">
        <f t="shared" si="8"/>
        <v>0</v>
      </c>
      <c r="G61" s="176">
        <f>IFERROR(VLOOKUP($B61,[3]NUM20!$H$3:$J$173,2,FALSE),0)</f>
        <v>36</v>
      </c>
      <c r="H61" s="159"/>
      <c r="I61" s="176">
        <f>IFERROR(VLOOKUP($B61,[3]NUM20!$U$3:$W$162,2,FALSE),0)</f>
        <v>4</v>
      </c>
      <c r="J61" s="160"/>
    </row>
    <row r="62" spans="1:11" ht="15" thickBot="1" x14ac:dyDescent="0.25">
      <c r="A62" s="351" t="s">
        <v>178</v>
      </c>
      <c r="B62" s="352"/>
      <c r="C62" s="276">
        <f>+D62/Metas!X68</f>
        <v>1.0688836104513064</v>
      </c>
      <c r="D62" s="275">
        <f>+E62/K62</f>
        <v>0.590034965034965</v>
      </c>
      <c r="E62" s="12">
        <f>SUM(E49:E61)</f>
        <v>1350</v>
      </c>
      <c r="F62" s="12">
        <f t="shared" ref="F62:J62" si="9">SUM(F49:F61)</f>
        <v>0</v>
      </c>
      <c r="G62" s="12">
        <f t="shared" si="9"/>
        <v>1160</v>
      </c>
      <c r="H62" s="12">
        <f t="shared" si="9"/>
        <v>0</v>
      </c>
      <c r="I62" s="12">
        <f t="shared" si="9"/>
        <v>190</v>
      </c>
      <c r="J62" s="12">
        <f t="shared" si="9"/>
        <v>0</v>
      </c>
      <c r="K62" s="12">
        <v>2288</v>
      </c>
    </row>
    <row r="63" spans="1:11" ht="15" thickBot="1" x14ac:dyDescent="0.25">
      <c r="A63" s="185" t="s">
        <v>100</v>
      </c>
      <c r="B63" s="184" t="s">
        <v>90</v>
      </c>
      <c r="C63" s="59"/>
      <c r="D63" s="59"/>
      <c r="E63" s="125">
        <f t="shared" ref="E63:F72" si="10">+G63+I63</f>
        <v>575</v>
      </c>
      <c r="F63" s="131">
        <f t="shared" si="10"/>
        <v>0</v>
      </c>
      <c r="G63" s="176">
        <f>IFERROR(VLOOKUP($B63,[3]NUM20!$H$3:$J$173,2,FALSE),0)</f>
        <v>449</v>
      </c>
      <c r="H63" s="159"/>
      <c r="I63" s="176">
        <f>IFERROR(VLOOKUP($B63,[3]NUM20!$U$3:$W$162,2,FALSE),0)</f>
        <v>126</v>
      </c>
      <c r="J63" s="160"/>
    </row>
    <row r="64" spans="1:11" ht="15" thickBot="1" x14ac:dyDescent="0.25">
      <c r="A64" s="185" t="s">
        <v>100</v>
      </c>
      <c r="B64" s="184" t="s">
        <v>91</v>
      </c>
      <c r="C64" s="59"/>
      <c r="D64" s="59"/>
      <c r="E64" s="125">
        <f t="shared" si="10"/>
        <v>258</v>
      </c>
      <c r="F64" s="131">
        <f t="shared" si="10"/>
        <v>0</v>
      </c>
      <c r="G64" s="176">
        <f>IFERROR(VLOOKUP($B64,[3]NUM20!$H$3:$J$173,2,FALSE),0)</f>
        <v>200</v>
      </c>
      <c r="H64" s="159"/>
      <c r="I64" s="176">
        <f>IFERROR(VLOOKUP($B64,[3]NUM20!$U$3:$W$162,2,FALSE),0)</f>
        <v>58</v>
      </c>
      <c r="J64" s="160"/>
    </row>
    <row r="65" spans="1:11" ht="15" thickBot="1" x14ac:dyDescent="0.25">
      <c r="A65" s="185" t="s">
        <v>100</v>
      </c>
      <c r="B65" s="184" t="s">
        <v>92</v>
      </c>
      <c r="C65" s="59"/>
      <c r="D65" s="59"/>
      <c r="E65" s="125">
        <f t="shared" si="10"/>
        <v>70</v>
      </c>
      <c r="F65" s="131">
        <f t="shared" si="10"/>
        <v>0</v>
      </c>
      <c r="G65" s="176">
        <f>IFERROR(VLOOKUP($B65,[3]NUM20!$H$3:$J$173,2,FALSE),0)</f>
        <v>55</v>
      </c>
      <c r="H65" s="159"/>
      <c r="I65" s="176">
        <f>IFERROR(VLOOKUP($B65,[3]NUM20!$U$3:$W$162,2,FALSE),0)</f>
        <v>15</v>
      </c>
      <c r="J65" s="160"/>
    </row>
    <row r="66" spans="1:11" ht="15" thickBot="1" x14ac:dyDescent="0.25">
      <c r="A66" s="185" t="s">
        <v>100</v>
      </c>
      <c r="B66" s="184" t="s">
        <v>93</v>
      </c>
      <c r="C66" s="59"/>
      <c r="D66" s="59"/>
      <c r="E66" s="125">
        <f t="shared" si="10"/>
        <v>162</v>
      </c>
      <c r="F66" s="131">
        <f t="shared" si="10"/>
        <v>0</v>
      </c>
      <c r="G66" s="176">
        <f>IFERROR(VLOOKUP($B66,[3]NUM20!$H$3:$J$173,2,FALSE),0)</f>
        <v>118</v>
      </c>
      <c r="H66" s="159"/>
      <c r="I66" s="176">
        <f>IFERROR(VLOOKUP($B66,[3]NUM20!$U$3:$W$162,2,FALSE),0)</f>
        <v>44</v>
      </c>
      <c r="J66" s="160"/>
    </row>
    <row r="67" spans="1:11" ht="15" thickBot="1" x14ac:dyDescent="0.25">
      <c r="A67" s="185" t="s">
        <v>100</v>
      </c>
      <c r="B67" s="184" t="s">
        <v>94</v>
      </c>
      <c r="C67" s="59"/>
      <c r="D67" s="59"/>
      <c r="E67" s="125">
        <f t="shared" si="10"/>
        <v>33</v>
      </c>
      <c r="F67" s="131">
        <f t="shared" si="10"/>
        <v>0</v>
      </c>
      <c r="G67" s="176">
        <f>IFERROR(VLOOKUP($B67,[3]NUM20!$H$3:$J$173,2,FALSE),0)</f>
        <v>24</v>
      </c>
      <c r="H67" s="159"/>
      <c r="I67" s="176">
        <f>IFERROR(VLOOKUP($B67,[3]NUM20!$U$3:$W$162,2,FALSE),0)</f>
        <v>9</v>
      </c>
      <c r="J67" s="160"/>
    </row>
    <row r="68" spans="1:11" ht="15" thickBot="1" x14ac:dyDescent="0.25">
      <c r="A68" s="185" t="s">
        <v>100</v>
      </c>
      <c r="B68" s="184" t="s">
        <v>95</v>
      </c>
      <c r="C68" s="59"/>
      <c r="D68" s="59"/>
      <c r="E68" s="125">
        <f t="shared" si="10"/>
        <v>93</v>
      </c>
      <c r="F68" s="131">
        <f t="shared" si="10"/>
        <v>0</v>
      </c>
      <c r="G68" s="176">
        <f>IFERROR(VLOOKUP($B68,[3]NUM20!$H$3:$J$173,2,FALSE),0)</f>
        <v>79</v>
      </c>
      <c r="H68" s="159"/>
      <c r="I68" s="176">
        <f>IFERROR(VLOOKUP($B68,[3]NUM20!$U$3:$W$162,2,FALSE),0)</f>
        <v>14</v>
      </c>
      <c r="J68" s="160"/>
    </row>
    <row r="69" spans="1:11" ht="15" thickBot="1" x14ac:dyDescent="0.25">
      <c r="A69" s="185" t="s">
        <v>100</v>
      </c>
      <c r="B69" s="184" t="s">
        <v>96</v>
      </c>
      <c r="C69" s="59"/>
      <c r="D69" s="59"/>
      <c r="E69" s="125">
        <f t="shared" si="10"/>
        <v>21</v>
      </c>
      <c r="F69" s="131">
        <f t="shared" si="10"/>
        <v>0</v>
      </c>
      <c r="G69" s="176">
        <f>IFERROR(VLOOKUP($B69,[3]NUM20!$H$3:$J$173,2,FALSE),0)</f>
        <v>15</v>
      </c>
      <c r="H69" s="159"/>
      <c r="I69" s="176">
        <f>IFERROR(VLOOKUP($B69,[3]NUM20!$U$3:$W$162,2,FALSE),0)</f>
        <v>6</v>
      </c>
      <c r="J69" s="160"/>
    </row>
    <row r="70" spans="1:11" ht="15" thickBot="1" x14ac:dyDescent="0.25">
      <c r="A70" s="185" t="s">
        <v>100</v>
      </c>
      <c r="B70" s="184" t="s">
        <v>97</v>
      </c>
      <c r="C70" s="59"/>
      <c r="D70" s="59"/>
      <c r="E70" s="125">
        <f t="shared" si="10"/>
        <v>11</v>
      </c>
      <c r="F70" s="131">
        <f t="shared" si="10"/>
        <v>0</v>
      </c>
      <c r="G70" s="176">
        <f>IFERROR(VLOOKUP($B70,[3]NUM20!$H$3:$J$173,2,FALSE),0)</f>
        <v>11</v>
      </c>
      <c r="H70" s="159"/>
      <c r="I70" s="176">
        <f>IFERROR(VLOOKUP($B70,[3]NUM20!$U$3:$W$162,2,FALSE),0)</f>
        <v>0</v>
      </c>
      <c r="J70" s="160"/>
    </row>
    <row r="71" spans="1:11" ht="15" thickBot="1" x14ac:dyDescent="0.25">
      <c r="A71" s="185" t="s">
        <v>100</v>
      </c>
      <c r="B71" s="184" t="s">
        <v>98</v>
      </c>
      <c r="C71" s="59"/>
      <c r="D71" s="59"/>
      <c r="E71" s="125">
        <f t="shared" si="10"/>
        <v>21</v>
      </c>
      <c r="F71" s="131">
        <f t="shared" si="10"/>
        <v>0</v>
      </c>
      <c r="G71" s="176">
        <f>IFERROR(VLOOKUP($B71,[3]NUM20!$H$3:$J$173,2,FALSE),0)</f>
        <v>12</v>
      </c>
      <c r="H71" s="159"/>
      <c r="I71" s="176">
        <f>IFERROR(VLOOKUP($B71,[3]NUM20!$U$3:$W$162,2,FALSE),0)</f>
        <v>9</v>
      </c>
      <c r="J71" s="160"/>
    </row>
    <row r="72" spans="1:11" ht="15" thickBot="1" x14ac:dyDescent="0.25">
      <c r="A72" s="185" t="s">
        <v>100</v>
      </c>
      <c r="B72" s="184" t="s">
        <v>99</v>
      </c>
      <c r="C72" s="59"/>
      <c r="D72" s="59"/>
      <c r="E72" s="125">
        <f t="shared" si="10"/>
        <v>9</v>
      </c>
      <c r="F72" s="131">
        <f t="shared" si="10"/>
        <v>0</v>
      </c>
      <c r="G72" s="176">
        <f>IFERROR(VLOOKUP($B72,[3]NUM20!$H$3:$J$173,2,FALSE),0)</f>
        <v>7</v>
      </c>
      <c r="H72" s="159"/>
      <c r="I72" s="176">
        <f>IFERROR(VLOOKUP($B72,[3]NUM20!$U$3:$W$162,2,FALSE),0)</f>
        <v>2</v>
      </c>
      <c r="J72" s="160"/>
    </row>
    <row r="73" spans="1:11" ht="15" thickBot="1" x14ac:dyDescent="0.25">
      <c r="A73" s="351" t="s">
        <v>18</v>
      </c>
      <c r="B73" s="352"/>
      <c r="C73" s="276">
        <f>+D73/Metas!X65</f>
        <v>1.167753960857409</v>
      </c>
      <c r="D73" s="275">
        <f>+E73/K73</f>
        <v>0.62091179385530226</v>
      </c>
      <c r="E73" s="12">
        <f>SUM(E63:E72)</f>
        <v>1253</v>
      </c>
      <c r="F73" s="12">
        <f t="shared" ref="F73:J73" si="11">SUM(F63:F72)</f>
        <v>0</v>
      </c>
      <c r="G73" s="12">
        <f t="shared" si="11"/>
        <v>970</v>
      </c>
      <c r="H73" s="12">
        <f t="shared" si="11"/>
        <v>0</v>
      </c>
      <c r="I73" s="12">
        <f t="shared" si="11"/>
        <v>283</v>
      </c>
      <c r="J73" s="12">
        <f t="shared" si="11"/>
        <v>0</v>
      </c>
      <c r="K73" s="12">
        <v>2018</v>
      </c>
    </row>
    <row r="74" spans="1:11" ht="15" thickBot="1" x14ac:dyDescent="0.25">
      <c r="A74" s="94" t="s">
        <v>106</v>
      </c>
      <c r="B74" s="184" t="s">
        <v>101</v>
      </c>
      <c r="C74" s="59"/>
      <c r="D74" s="59"/>
      <c r="E74" s="125">
        <f t="shared" ref="E74:F78" si="12">+G74+I74</f>
        <v>216</v>
      </c>
      <c r="F74" s="131">
        <f t="shared" si="12"/>
        <v>0</v>
      </c>
      <c r="G74" s="176">
        <f>IFERROR(VLOOKUP($B74,[3]NUM20!$H$3:$J$173,2,FALSE),0)</f>
        <v>180</v>
      </c>
      <c r="H74" s="159"/>
      <c r="I74" s="176">
        <f>IFERROR(VLOOKUP($B74,[3]NUM20!$U$3:$W$162,2,FALSE),0)</f>
        <v>36</v>
      </c>
      <c r="J74" s="160"/>
    </row>
    <row r="75" spans="1:11" ht="15" thickBot="1" x14ac:dyDescent="0.25">
      <c r="A75" s="94" t="s">
        <v>106</v>
      </c>
      <c r="B75" s="184" t="s">
        <v>102</v>
      </c>
      <c r="C75" s="59"/>
      <c r="D75" s="59"/>
      <c r="E75" s="125">
        <f t="shared" si="12"/>
        <v>91</v>
      </c>
      <c r="F75" s="131">
        <f t="shared" si="12"/>
        <v>0</v>
      </c>
      <c r="G75" s="176">
        <f>IFERROR(VLOOKUP($B75,[3]NUM20!$H$3:$J$173,2,FALSE),0)</f>
        <v>73</v>
      </c>
      <c r="H75" s="159"/>
      <c r="I75" s="176">
        <f>IFERROR(VLOOKUP($B75,[3]NUM20!$U$3:$W$162,2,FALSE),0)</f>
        <v>18</v>
      </c>
      <c r="J75" s="160"/>
    </row>
    <row r="76" spans="1:11" ht="15" thickBot="1" x14ac:dyDescent="0.25">
      <c r="A76" s="94" t="s">
        <v>106</v>
      </c>
      <c r="B76" s="184" t="s">
        <v>103</v>
      </c>
      <c r="C76" s="59"/>
      <c r="D76" s="59"/>
      <c r="E76" s="125">
        <f t="shared" si="12"/>
        <v>186</v>
      </c>
      <c r="F76" s="131">
        <f t="shared" si="12"/>
        <v>0</v>
      </c>
      <c r="G76" s="176">
        <f>IFERROR(VLOOKUP($B76,[3]NUM20!$H$3:$J$173,2,FALSE),0)</f>
        <v>150</v>
      </c>
      <c r="H76" s="159"/>
      <c r="I76" s="176">
        <f>IFERROR(VLOOKUP($B76,[3]NUM20!$U$3:$W$162,2,FALSE),0)</f>
        <v>36</v>
      </c>
      <c r="J76" s="160"/>
    </row>
    <row r="77" spans="1:11" ht="15" thickBot="1" x14ac:dyDescent="0.25">
      <c r="A77" s="94" t="s">
        <v>106</v>
      </c>
      <c r="B77" s="184" t="s">
        <v>104</v>
      </c>
      <c r="C77" s="59"/>
      <c r="D77" s="59"/>
      <c r="E77" s="125">
        <f t="shared" si="12"/>
        <v>31</v>
      </c>
      <c r="F77" s="131">
        <f t="shared" si="12"/>
        <v>0</v>
      </c>
      <c r="G77" s="176">
        <f>IFERROR(VLOOKUP($B77,[3]NUM20!$H$3:$J$173,2,FALSE),0)</f>
        <v>27</v>
      </c>
      <c r="H77" s="159"/>
      <c r="I77" s="176">
        <f>IFERROR(VLOOKUP($B77,[3]NUM20!$U$3:$W$162,2,FALSE),0)</f>
        <v>4</v>
      </c>
      <c r="J77" s="160"/>
    </row>
    <row r="78" spans="1:11" ht="15" thickBot="1" x14ac:dyDescent="0.25">
      <c r="A78" s="94" t="s">
        <v>106</v>
      </c>
      <c r="B78" s="184" t="s">
        <v>105</v>
      </c>
      <c r="C78" s="59"/>
      <c r="D78" s="59"/>
      <c r="E78" s="125">
        <f t="shared" si="12"/>
        <v>45</v>
      </c>
      <c r="F78" s="131">
        <f t="shared" si="12"/>
        <v>0</v>
      </c>
      <c r="G78" s="176">
        <f>IFERROR(VLOOKUP($B78,[3]NUM20!$H$3:$J$173,2,FALSE),0)</f>
        <v>29</v>
      </c>
      <c r="H78" s="159"/>
      <c r="I78" s="176">
        <f>IFERROR(VLOOKUP($B78,[3]NUM20!$U$3:$W$162,2,FALSE),0)</f>
        <v>16</v>
      </c>
      <c r="J78" s="160"/>
    </row>
    <row r="79" spans="1:11" ht="15" thickBot="1" x14ac:dyDescent="0.25">
      <c r="A79" s="351" t="s">
        <v>179</v>
      </c>
      <c r="B79" s="352"/>
      <c r="C79" s="276">
        <f>+D79/Metas!X70</f>
        <v>0.9297385620915033</v>
      </c>
      <c r="D79" s="275">
        <f>+E79/K79</f>
        <v>0.47416666666666668</v>
      </c>
      <c r="E79" s="12">
        <f>SUM(E74:E78)</f>
        <v>569</v>
      </c>
      <c r="F79" s="12">
        <f t="shared" ref="F79:J79" si="13">SUM(F74:F78)</f>
        <v>0</v>
      </c>
      <c r="G79" s="12">
        <f t="shared" si="13"/>
        <v>459</v>
      </c>
      <c r="H79" s="12">
        <f t="shared" si="13"/>
        <v>0</v>
      </c>
      <c r="I79" s="12">
        <f t="shared" si="13"/>
        <v>110</v>
      </c>
      <c r="J79" s="12">
        <f t="shared" si="13"/>
        <v>0</v>
      </c>
      <c r="K79" s="12">
        <v>1200</v>
      </c>
    </row>
    <row r="80" spans="1:11" ht="15" thickBot="1" x14ac:dyDescent="0.25">
      <c r="A80" s="94" t="s">
        <v>117</v>
      </c>
      <c r="B80" s="184" t="s">
        <v>107</v>
      </c>
      <c r="C80" s="59"/>
      <c r="D80" s="59"/>
      <c r="E80" s="125">
        <f t="shared" ref="E80:F89" si="14">+G80+I80</f>
        <v>613</v>
      </c>
      <c r="F80" s="131">
        <f t="shared" si="14"/>
        <v>0</v>
      </c>
      <c r="G80" s="176">
        <f>IFERROR(VLOOKUP($B80,[3]NUM20!$H$3:$J$173,2,FALSE),0)</f>
        <v>526</v>
      </c>
      <c r="H80" s="159"/>
      <c r="I80" s="176">
        <f>IFERROR(VLOOKUP($B80,[3]NUM20!$U$3:$W$162,2,FALSE),0)</f>
        <v>87</v>
      </c>
      <c r="J80" s="160"/>
    </row>
    <row r="81" spans="1:11" ht="15" thickBot="1" x14ac:dyDescent="0.25">
      <c r="A81" s="94" t="s">
        <v>117</v>
      </c>
      <c r="B81" s="184" t="s">
        <v>108</v>
      </c>
      <c r="C81" s="59"/>
      <c r="D81" s="59"/>
      <c r="E81" s="125">
        <f t="shared" si="14"/>
        <v>81</v>
      </c>
      <c r="F81" s="131">
        <f t="shared" si="14"/>
        <v>0</v>
      </c>
      <c r="G81" s="176">
        <f>IFERROR(VLOOKUP($B81,[3]NUM20!$H$3:$J$173,2,FALSE),0)</f>
        <v>77</v>
      </c>
      <c r="H81" s="159"/>
      <c r="I81" s="176">
        <f>IFERROR(VLOOKUP($B81,[3]NUM20!$U$3:$W$162,2,FALSE),0)</f>
        <v>4</v>
      </c>
      <c r="J81" s="160"/>
    </row>
    <row r="82" spans="1:11" ht="15" thickBot="1" x14ac:dyDescent="0.25">
      <c r="A82" s="94" t="s">
        <v>117</v>
      </c>
      <c r="B82" s="184" t="s">
        <v>109</v>
      </c>
      <c r="C82" s="59"/>
      <c r="D82" s="59"/>
      <c r="E82" s="125">
        <f t="shared" si="14"/>
        <v>55</v>
      </c>
      <c r="F82" s="131">
        <f t="shared" si="14"/>
        <v>0</v>
      </c>
      <c r="G82" s="176">
        <f>IFERROR(VLOOKUP($B82,[3]NUM20!$H$3:$J$173,2,FALSE),0)</f>
        <v>40</v>
      </c>
      <c r="H82" s="159"/>
      <c r="I82" s="176">
        <f>IFERROR(VLOOKUP($B82,[3]NUM20!$U$3:$W$162,2,FALSE),0)</f>
        <v>15</v>
      </c>
      <c r="J82" s="160"/>
    </row>
    <row r="83" spans="1:11" ht="15" thickBot="1" x14ac:dyDescent="0.25">
      <c r="A83" s="94" t="s">
        <v>117</v>
      </c>
      <c r="B83" s="184" t="s">
        <v>110</v>
      </c>
      <c r="C83" s="59"/>
      <c r="D83" s="59"/>
      <c r="E83" s="125">
        <f t="shared" si="14"/>
        <v>52</v>
      </c>
      <c r="F83" s="131">
        <f t="shared" si="14"/>
        <v>0</v>
      </c>
      <c r="G83" s="176">
        <f>IFERROR(VLOOKUP($B83,[3]NUM20!$H$3:$J$173,2,FALSE),0)</f>
        <v>39</v>
      </c>
      <c r="H83" s="159"/>
      <c r="I83" s="176">
        <f>IFERROR(VLOOKUP($B83,[3]NUM20!$U$3:$W$162,2,FALSE),0)</f>
        <v>13</v>
      </c>
      <c r="J83" s="160"/>
    </row>
    <row r="84" spans="1:11" ht="15" thickBot="1" x14ac:dyDescent="0.25">
      <c r="A84" s="94" t="s">
        <v>117</v>
      </c>
      <c r="B84" s="184" t="s">
        <v>111</v>
      </c>
      <c r="C84" s="59"/>
      <c r="D84" s="59"/>
      <c r="E84" s="125">
        <f t="shared" si="14"/>
        <v>93</v>
      </c>
      <c r="F84" s="131">
        <f t="shared" si="14"/>
        <v>0</v>
      </c>
      <c r="G84" s="176">
        <f>IFERROR(VLOOKUP($B84,[3]NUM20!$H$3:$J$173,2,FALSE),0)</f>
        <v>79</v>
      </c>
      <c r="H84" s="159"/>
      <c r="I84" s="176">
        <f>IFERROR(VLOOKUP($B84,[3]NUM20!$U$3:$W$162,2,FALSE),0)</f>
        <v>14</v>
      </c>
      <c r="J84" s="160"/>
    </row>
    <row r="85" spans="1:11" ht="15" thickBot="1" x14ac:dyDescent="0.25">
      <c r="A85" s="94" t="s">
        <v>117</v>
      </c>
      <c r="B85" s="184" t="s">
        <v>112</v>
      </c>
      <c r="C85" s="59"/>
      <c r="D85" s="59"/>
      <c r="E85" s="125">
        <f t="shared" si="14"/>
        <v>79</v>
      </c>
      <c r="F85" s="131">
        <f t="shared" si="14"/>
        <v>0</v>
      </c>
      <c r="G85" s="176">
        <f>IFERROR(VLOOKUP($B85,[3]NUM20!$H$3:$J$173,2,FALSE),0)</f>
        <v>61</v>
      </c>
      <c r="H85" s="159"/>
      <c r="I85" s="176">
        <f>IFERROR(VLOOKUP($B85,[3]NUM20!$U$3:$W$162,2,FALSE),0)</f>
        <v>18</v>
      </c>
      <c r="J85" s="160"/>
    </row>
    <row r="86" spans="1:11" ht="15" thickBot="1" x14ac:dyDescent="0.25">
      <c r="A86" s="94" t="s">
        <v>117</v>
      </c>
      <c r="B86" s="184" t="s">
        <v>113</v>
      </c>
      <c r="C86" s="59"/>
      <c r="D86" s="59"/>
      <c r="E86" s="125">
        <f t="shared" si="14"/>
        <v>82</v>
      </c>
      <c r="F86" s="131">
        <f t="shared" si="14"/>
        <v>0</v>
      </c>
      <c r="G86" s="176">
        <f>IFERROR(VLOOKUP($B86,[3]NUM20!$H$3:$J$173,2,FALSE),0)</f>
        <v>66</v>
      </c>
      <c r="H86" s="159"/>
      <c r="I86" s="176">
        <f>IFERROR(VLOOKUP($B86,[3]NUM20!$U$3:$W$162,2,FALSE),0)</f>
        <v>16</v>
      </c>
      <c r="J86" s="160"/>
    </row>
    <row r="87" spans="1:11" ht="15" thickBot="1" x14ac:dyDescent="0.25">
      <c r="A87" s="94" t="s">
        <v>117</v>
      </c>
      <c r="B87" s="184" t="s">
        <v>114</v>
      </c>
      <c r="C87" s="59"/>
      <c r="D87" s="59"/>
      <c r="E87" s="125">
        <f t="shared" si="14"/>
        <v>98</v>
      </c>
      <c r="F87" s="131">
        <f t="shared" si="14"/>
        <v>0</v>
      </c>
      <c r="G87" s="176">
        <f>IFERROR(VLOOKUP($B87,[3]NUM20!$H$3:$J$173,2,FALSE),0)</f>
        <v>89</v>
      </c>
      <c r="H87" s="159"/>
      <c r="I87" s="176">
        <f>IFERROR(VLOOKUP($B87,[3]NUM20!$U$3:$W$162,2,FALSE),0)</f>
        <v>9</v>
      </c>
      <c r="J87" s="160"/>
    </row>
    <row r="88" spans="1:11" ht="15" thickBot="1" x14ac:dyDescent="0.25">
      <c r="A88" s="94" t="s">
        <v>117</v>
      </c>
      <c r="B88" s="184" t="s">
        <v>115</v>
      </c>
      <c r="C88" s="59"/>
      <c r="D88" s="59"/>
      <c r="E88" s="125">
        <f t="shared" si="14"/>
        <v>51</v>
      </c>
      <c r="F88" s="131">
        <f t="shared" si="14"/>
        <v>0</v>
      </c>
      <c r="G88" s="176">
        <f>IFERROR(VLOOKUP($B88,[3]NUM20!$H$3:$J$173,2,FALSE),0)</f>
        <v>51</v>
      </c>
      <c r="H88" s="159"/>
      <c r="I88" s="176">
        <f>IFERROR(VLOOKUP($B88,[3]NUM20!$U$3:$W$162,2,FALSE),0)</f>
        <v>0</v>
      </c>
      <c r="J88" s="160"/>
    </row>
    <row r="89" spans="1:11" ht="15" thickBot="1" x14ac:dyDescent="0.25">
      <c r="A89" s="94" t="s">
        <v>117</v>
      </c>
      <c r="B89" s="184" t="s">
        <v>116</v>
      </c>
      <c r="C89" s="59"/>
      <c r="D89" s="59"/>
      <c r="E89" s="125">
        <f t="shared" si="14"/>
        <v>131</v>
      </c>
      <c r="F89" s="131">
        <f t="shared" si="14"/>
        <v>0</v>
      </c>
      <c r="G89" s="176">
        <f>IFERROR(VLOOKUP($B89,[3]NUM20!$H$3:$J$173,2,FALSE),0)</f>
        <v>96</v>
      </c>
      <c r="H89" s="159"/>
      <c r="I89" s="176">
        <f>IFERROR(VLOOKUP($B89,[3]NUM20!$U$3:$W$162,2,FALSE),0)</f>
        <v>35</v>
      </c>
      <c r="J89" s="160"/>
    </row>
    <row r="90" spans="1:11" ht="15" thickBot="1" x14ac:dyDescent="0.25">
      <c r="A90" s="351" t="s">
        <v>180</v>
      </c>
      <c r="B90" s="352"/>
      <c r="C90" s="276">
        <f>+D90/Metas!X75</f>
        <v>0.93031358885017412</v>
      </c>
      <c r="D90" s="275">
        <f>+E90/K90</f>
        <v>0.5402670983407527</v>
      </c>
      <c r="E90" s="12">
        <f>SUM(E80:E89)</f>
        <v>1335</v>
      </c>
      <c r="F90" s="12">
        <f t="shared" ref="F90:J90" si="15">SUM(F80:F89)</f>
        <v>0</v>
      </c>
      <c r="G90" s="12">
        <f t="shared" si="15"/>
        <v>1124</v>
      </c>
      <c r="H90" s="12">
        <f t="shared" si="15"/>
        <v>0</v>
      </c>
      <c r="I90" s="12">
        <f t="shared" si="15"/>
        <v>211</v>
      </c>
      <c r="J90" s="12">
        <f t="shared" si="15"/>
        <v>0</v>
      </c>
      <c r="K90" s="12">
        <v>2471</v>
      </c>
    </row>
    <row r="91" spans="1:11" ht="15" thickBot="1" x14ac:dyDescent="0.25">
      <c r="A91" s="94" t="s">
        <v>134</v>
      </c>
      <c r="B91" s="184" t="s">
        <v>118</v>
      </c>
      <c r="C91" s="59"/>
      <c r="D91" s="59"/>
      <c r="E91" s="125">
        <f t="shared" ref="E91:F106" si="16">+G91+I91</f>
        <v>573</v>
      </c>
      <c r="F91" s="131">
        <f t="shared" si="16"/>
        <v>0</v>
      </c>
      <c r="G91" s="176">
        <f>IFERROR(VLOOKUP($B91,[3]NUM20!$H$3:$J$173,2,FALSE),0)</f>
        <v>502</v>
      </c>
      <c r="H91" s="159"/>
      <c r="I91" s="176">
        <f>IFERROR(VLOOKUP($B91,[3]NUM20!$U$3:$W$162,2,FALSE),0)</f>
        <v>71</v>
      </c>
      <c r="J91" s="160"/>
    </row>
    <row r="92" spans="1:11" ht="15" thickBot="1" x14ac:dyDescent="0.25">
      <c r="A92" s="94" t="s">
        <v>134</v>
      </c>
      <c r="B92" s="184" t="s">
        <v>119</v>
      </c>
      <c r="C92" s="59"/>
      <c r="D92" s="59"/>
      <c r="E92" s="125">
        <f t="shared" si="16"/>
        <v>1831</v>
      </c>
      <c r="F92" s="131">
        <f t="shared" si="16"/>
        <v>0</v>
      </c>
      <c r="G92" s="176">
        <f>IFERROR(VLOOKUP($B92,[3]NUM20!$H$3:$J$173,2,FALSE),0)</f>
        <v>1524</v>
      </c>
      <c r="H92" s="159"/>
      <c r="I92" s="176">
        <f>IFERROR(VLOOKUP($B92,[3]NUM20!$U$3:$W$162,2,FALSE),0)</f>
        <v>307</v>
      </c>
      <c r="J92" s="160"/>
    </row>
    <row r="93" spans="1:11" ht="15" thickBot="1" x14ac:dyDescent="0.25">
      <c r="A93" s="94" t="s">
        <v>134</v>
      </c>
      <c r="B93" s="184" t="s">
        <v>120</v>
      </c>
      <c r="C93" s="59"/>
      <c r="D93" s="59"/>
      <c r="E93" s="125">
        <f t="shared" si="16"/>
        <v>2873</v>
      </c>
      <c r="F93" s="131">
        <f t="shared" si="16"/>
        <v>0</v>
      </c>
      <c r="G93" s="176">
        <f>IFERROR(VLOOKUP($B93,[3]NUM20!$H$3:$J$173,2,FALSE),0)</f>
        <v>2206</v>
      </c>
      <c r="H93" s="159"/>
      <c r="I93" s="176">
        <f>IFERROR(VLOOKUP($B93,[3]NUM20!$U$3:$W$162,2,FALSE),0)</f>
        <v>667</v>
      </c>
      <c r="J93" s="160"/>
    </row>
    <row r="94" spans="1:11" ht="15" thickBot="1" x14ac:dyDescent="0.25">
      <c r="A94" s="94" t="s">
        <v>134</v>
      </c>
      <c r="B94" s="184" t="s">
        <v>121</v>
      </c>
      <c r="C94" s="59"/>
      <c r="D94" s="59"/>
      <c r="E94" s="125">
        <f t="shared" si="16"/>
        <v>393</v>
      </c>
      <c r="F94" s="131">
        <f t="shared" si="16"/>
        <v>0</v>
      </c>
      <c r="G94" s="176">
        <f>IFERROR(VLOOKUP($B94,[3]NUM20!$H$3:$J$173,2,FALSE),0)</f>
        <v>316</v>
      </c>
      <c r="H94" s="159"/>
      <c r="I94" s="176">
        <f>IFERROR(VLOOKUP($B94,[3]NUM20!$U$3:$W$162,2,FALSE),0)</f>
        <v>77</v>
      </c>
      <c r="J94" s="160"/>
    </row>
    <row r="95" spans="1:11" ht="15" thickBot="1" x14ac:dyDescent="0.25">
      <c r="A95" s="94" t="s">
        <v>134</v>
      </c>
      <c r="B95" s="184" t="s">
        <v>122</v>
      </c>
      <c r="C95" s="59"/>
      <c r="D95" s="59"/>
      <c r="E95" s="125">
        <f t="shared" si="16"/>
        <v>124</v>
      </c>
      <c r="F95" s="131">
        <f t="shared" si="16"/>
        <v>0</v>
      </c>
      <c r="G95" s="176">
        <f>IFERROR(VLOOKUP($B95,[3]NUM20!$H$3:$J$173,2,FALSE),0)</f>
        <v>96</v>
      </c>
      <c r="H95" s="159"/>
      <c r="I95" s="176">
        <f>IFERROR(VLOOKUP($B95,[3]NUM20!$U$3:$W$162,2,FALSE),0)</f>
        <v>28</v>
      </c>
      <c r="J95" s="160"/>
    </row>
    <row r="96" spans="1:11" ht="15" thickBot="1" x14ac:dyDescent="0.25">
      <c r="A96" s="94" t="s">
        <v>134</v>
      </c>
      <c r="B96" s="184" t="s">
        <v>123</v>
      </c>
      <c r="C96" s="59"/>
      <c r="D96" s="59"/>
      <c r="E96" s="125">
        <f t="shared" si="16"/>
        <v>138</v>
      </c>
      <c r="F96" s="131">
        <f t="shared" si="16"/>
        <v>0</v>
      </c>
      <c r="G96" s="176">
        <f>IFERROR(VLOOKUP($B96,[3]NUM20!$H$3:$J$173,2,FALSE),0)</f>
        <v>114</v>
      </c>
      <c r="H96" s="159"/>
      <c r="I96" s="176">
        <f>IFERROR(VLOOKUP($B96,[3]NUM20!$U$3:$W$162,2,FALSE),0)</f>
        <v>24</v>
      </c>
      <c r="J96" s="160"/>
    </row>
    <row r="97" spans="1:11" ht="15" thickBot="1" x14ac:dyDescent="0.25">
      <c r="A97" s="94" t="s">
        <v>134</v>
      </c>
      <c r="B97" s="184" t="s">
        <v>124</v>
      </c>
      <c r="C97" s="59"/>
      <c r="D97" s="59"/>
      <c r="E97" s="125">
        <f t="shared" si="16"/>
        <v>72</v>
      </c>
      <c r="F97" s="131">
        <f t="shared" si="16"/>
        <v>0</v>
      </c>
      <c r="G97" s="176">
        <f>IFERROR(VLOOKUP($B97,[3]NUM20!$H$3:$J$173,2,FALSE),0)</f>
        <v>57</v>
      </c>
      <c r="H97" s="159"/>
      <c r="I97" s="176">
        <f>IFERROR(VLOOKUP($B97,[3]NUM20!$U$3:$W$162,2,FALSE),0)</f>
        <v>15</v>
      </c>
      <c r="J97" s="160"/>
    </row>
    <row r="98" spans="1:11" ht="15" thickBot="1" x14ac:dyDescent="0.25">
      <c r="A98" s="94" t="s">
        <v>134</v>
      </c>
      <c r="B98" s="184" t="s">
        <v>125</v>
      </c>
      <c r="C98" s="59"/>
      <c r="D98" s="59"/>
      <c r="E98" s="125">
        <f t="shared" si="16"/>
        <v>55</v>
      </c>
      <c r="F98" s="131">
        <f t="shared" si="16"/>
        <v>0</v>
      </c>
      <c r="G98" s="176">
        <f>IFERROR(VLOOKUP($B98,[3]NUM20!$H$3:$J$173,2,FALSE),0)</f>
        <v>44</v>
      </c>
      <c r="H98" s="159"/>
      <c r="I98" s="176">
        <f>IFERROR(VLOOKUP($B98,[3]NUM20!$U$3:$W$162,2,FALSE),0)</f>
        <v>11</v>
      </c>
      <c r="J98" s="160"/>
    </row>
    <row r="99" spans="1:11" ht="15" thickBot="1" x14ac:dyDescent="0.25">
      <c r="A99" s="94" t="s">
        <v>134</v>
      </c>
      <c r="B99" s="184" t="s">
        <v>126</v>
      </c>
      <c r="C99" s="59"/>
      <c r="D99" s="59"/>
      <c r="E99" s="125">
        <f t="shared" si="16"/>
        <v>221</v>
      </c>
      <c r="F99" s="131">
        <f t="shared" si="16"/>
        <v>0</v>
      </c>
      <c r="G99" s="176">
        <f>IFERROR(VLOOKUP($B99,[3]NUM20!$H$3:$J$173,2,FALSE),0)</f>
        <v>197</v>
      </c>
      <c r="H99" s="159"/>
      <c r="I99" s="176">
        <f>IFERROR(VLOOKUP($B99,[3]NUM20!$U$3:$W$162,2,FALSE),0)</f>
        <v>24</v>
      </c>
      <c r="J99" s="160"/>
    </row>
    <row r="100" spans="1:11" ht="15" thickBot="1" x14ac:dyDescent="0.25">
      <c r="A100" s="94" t="s">
        <v>134</v>
      </c>
      <c r="B100" s="184" t="s">
        <v>127</v>
      </c>
      <c r="C100" s="59"/>
      <c r="D100" s="59"/>
      <c r="E100" s="125">
        <f t="shared" si="16"/>
        <v>60</v>
      </c>
      <c r="F100" s="131">
        <f t="shared" si="16"/>
        <v>0</v>
      </c>
      <c r="G100" s="176">
        <f>IFERROR(VLOOKUP($B100,[3]NUM20!$H$3:$J$173,2,FALSE),0)</f>
        <v>50</v>
      </c>
      <c r="H100" s="159"/>
      <c r="I100" s="176">
        <f>IFERROR(VLOOKUP($B100,[3]NUM20!$U$3:$W$162,2,FALSE),0)</f>
        <v>10</v>
      </c>
      <c r="J100" s="160"/>
    </row>
    <row r="101" spans="1:11" ht="15" thickBot="1" x14ac:dyDescent="0.25">
      <c r="A101" s="94" t="s">
        <v>134</v>
      </c>
      <c r="B101" s="184" t="s">
        <v>128</v>
      </c>
      <c r="C101" s="59"/>
      <c r="D101" s="59"/>
      <c r="E101" s="125">
        <f t="shared" si="16"/>
        <v>83</v>
      </c>
      <c r="F101" s="131">
        <f t="shared" si="16"/>
        <v>0</v>
      </c>
      <c r="G101" s="176">
        <f>IFERROR(VLOOKUP($B101,[3]NUM20!$H$3:$J$173,2,FALSE),0)</f>
        <v>63</v>
      </c>
      <c r="H101" s="159"/>
      <c r="I101" s="176">
        <f>IFERROR(VLOOKUP($B101,[3]NUM20!$U$3:$W$162,2,FALSE),0)</f>
        <v>20</v>
      </c>
      <c r="J101" s="160"/>
    </row>
    <row r="102" spans="1:11" ht="15" thickBot="1" x14ac:dyDescent="0.25">
      <c r="A102" s="94" t="s">
        <v>134</v>
      </c>
      <c r="B102" s="184" t="s">
        <v>129</v>
      </c>
      <c r="C102" s="59"/>
      <c r="D102" s="59"/>
      <c r="E102" s="125">
        <f t="shared" si="16"/>
        <v>43</v>
      </c>
      <c r="F102" s="131">
        <f t="shared" si="16"/>
        <v>0</v>
      </c>
      <c r="G102" s="176">
        <f>IFERROR(VLOOKUP($B102,[3]NUM20!$H$3:$J$173,2,FALSE),0)</f>
        <v>34</v>
      </c>
      <c r="H102" s="159"/>
      <c r="I102" s="176">
        <f>IFERROR(VLOOKUP($B102,[3]NUM20!$U$3:$W$162,2,FALSE),0)</f>
        <v>9</v>
      </c>
      <c r="J102" s="160"/>
    </row>
    <row r="103" spans="1:11" ht="15" thickBot="1" x14ac:dyDescent="0.25">
      <c r="A103" s="94" t="s">
        <v>134</v>
      </c>
      <c r="B103" s="184" t="s">
        <v>130</v>
      </c>
      <c r="C103" s="59"/>
      <c r="D103" s="59"/>
      <c r="E103" s="125">
        <f t="shared" si="16"/>
        <v>152</v>
      </c>
      <c r="F103" s="131">
        <f t="shared" si="16"/>
        <v>0</v>
      </c>
      <c r="G103" s="176">
        <f>IFERROR(VLOOKUP($B103,[3]NUM20!$H$3:$J$173,2,FALSE),0)</f>
        <v>125</v>
      </c>
      <c r="H103" s="159"/>
      <c r="I103" s="176">
        <f>IFERROR(VLOOKUP($B103,[3]NUM20!$U$3:$W$162,2,FALSE),0)</f>
        <v>27</v>
      </c>
      <c r="J103" s="160"/>
    </row>
    <row r="104" spans="1:11" ht="15" thickBot="1" x14ac:dyDescent="0.25">
      <c r="A104" s="94" t="s">
        <v>134</v>
      </c>
      <c r="B104" s="184" t="s">
        <v>131</v>
      </c>
      <c r="C104" s="59"/>
      <c r="D104" s="59"/>
      <c r="E104" s="125">
        <f t="shared" si="16"/>
        <v>129</v>
      </c>
      <c r="F104" s="131">
        <f t="shared" si="16"/>
        <v>0</v>
      </c>
      <c r="G104" s="176">
        <f>IFERROR(VLOOKUP($B104,[3]NUM20!$H$3:$J$173,2,FALSE),0)</f>
        <v>104</v>
      </c>
      <c r="H104" s="159"/>
      <c r="I104" s="176">
        <f>IFERROR(VLOOKUP($B104,[3]NUM20!$U$3:$W$162,2,FALSE),0)</f>
        <v>25</v>
      </c>
      <c r="J104" s="160"/>
    </row>
    <row r="105" spans="1:11" ht="15" thickBot="1" x14ac:dyDescent="0.25">
      <c r="A105" s="94" t="s">
        <v>134</v>
      </c>
      <c r="B105" s="184" t="s">
        <v>132</v>
      </c>
      <c r="C105" s="59"/>
      <c r="D105" s="59"/>
      <c r="E105" s="125">
        <f t="shared" si="16"/>
        <v>377</v>
      </c>
      <c r="F105" s="131">
        <f t="shared" si="16"/>
        <v>0</v>
      </c>
      <c r="G105" s="176">
        <f>IFERROR(VLOOKUP($B105,[3]NUM20!$H$3:$J$173,2,FALSE),0)</f>
        <v>296</v>
      </c>
      <c r="H105" s="159"/>
      <c r="I105" s="176">
        <f>IFERROR(VLOOKUP($B105,[3]NUM20!$U$3:$W$162,2,FALSE),0)</f>
        <v>81</v>
      </c>
      <c r="J105" s="160"/>
    </row>
    <row r="106" spans="1:11" ht="15" thickBot="1" x14ac:dyDescent="0.25">
      <c r="A106" s="94" t="s">
        <v>134</v>
      </c>
      <c r="B106" s="184" t="s">
        <v>133</v>
      </c>
      <c r="C106" s="59"/>
      <c r="D106" s="59"/>
      <c r="E106" s="125">
        <f t="shared" si="16"/>
        <v>446</v>
      </c>
      <c r="F106" s="131">
        <f t="shared" si="16"/>
        <v>0</v>
      </c>
      <c r="G106" s="176">
        <f>IFERROR(VLOOKUP($B106,[3]NUM20!$H$3:$J$173,2,FALSE),0)</f>
        <v>277</v>
      </c>
      <c r="H106" s="159"/>
      <c r="I106" s="176">
        <f>IFERROR(VLOOKUP($B106,[3]NUM20!$U$3:$W$162,2,FALSE),0)</f>
        <v>169</v>
      </c>
      <c r="J106" s="160"/>
    </row>
    <row r="107" spans="1:11" ht="15" thickBot="1" x14ac:dyDescent="0.25">
      <c r="A107" s="94" t="s">
        <v>134</v>
      </c>
      <c r="B107" s="184" t="s">
        <v>347</v>
      </c>
      <c r="C107" s="59"/>
      <c r="D107" s="59"/>
      <c r="E107" s="125">
        <f t="shared" ref="E107" si="17">+G107+I107</f>
        <v>182</v>
      </c>
      <c r="F107" s="131">
        <f t="shared" ref="F107" si="18">+H107+J107</f>
        <v>0</v>
      </c>
      <c r="G107" s="176">
        <f>IFERROR(VLOOKUP($B107,[3]NUM20!$H$3:$J$173,2,FALSE),0)</f>
        <v>144</v>
      </c>
      <c r="H107" s="159"/>
      <c r="I107" s="176">
        <f>IFERROR(VLOOKUP($B107,[3]NUM20!$U$3:$W$162,2,FALSE),0)</f>
        <v>38</v>
      </c>
      <c r="J107" s="160"/>
    </row>
    <row r="108" spans="1:11" ht="22.5" customHeight="1" thickBot="1" x14ac:dyDescent="0.25">
      <c r="A108" s="351" t="s">
        <v>181</v>
      </c>
      <c r="B108" s="352"/>
      <c r="C108" s="276">
        <f>+D108/Metas!X72</f>
        <v>0.94191980558930744</v>
      </c>
      <c r="D108" s="275">
        <f>+E108/K108</f>
        <v>0.44292080905039422</v>
      </c>
      <c r="E108" s="12">
        <f>SUM(E91:E107)</f>
        <v>7752</v>
      </c>
      <c r="F108" s="12">
        <f t="shared" ref="F108:J108" si="19">SUM(F91:F107)</f>
        <v>0</v>
      </c>
      <c r="G108" s="12">
        <f>SUM(G91:G107)</f>
        <v>6149</v>
      </c>
      <c r="H108" s="12">
        <f t="shared" si="19"/>
        <v>0</v>
      </c>
      <c r="I108" s="12">
        <f t="shared" si="19"/>
        <v>1603</v>
      </c>
      <c r="J108" s="12">
        <f t="shared" si="19"/>
        <v>0</v>
      </c>
      <c r="K108" s="12">
        <v>17502</v>
      </c>
    </row>
    <row r="109" spans="1:11" ht="15" thickBot="1" x14ac:dyDescent="0.25">
      <c r="A109" s="94" t="s">
        <v>147</v>
      </c>
      <c r="B109" s="184" t="s">
        <v>135</v>
      </c>
      <c r="C109" s="59"/>
      <c r="D109" s="59"/>
      <c r="E109" s="125">
        <f t="shared" ref="E109:F120" si="20">+G109+I109</f>
        <v>20</v>
      </c>
      <c r="F109" s="131">
        <f t="shared" si="20"/>
        <v>0</v>
      </c>
      <c r="G109" s="176">
        <f>IFERROR(VLOOKUP($B109,[3]NUM20!$H$3:$J$173,2,FALSE),0)</f>
        <v>13</v>
      </c>
      <c r="H109" s="159"/>
      <c r="I109" s="176">
        <f>IFERROR(VLOOKUP($B109,[3]NUM20!$U$3:$W$162,2,FALSE),0)</f>
        <v>7</v>
      </c>
      <c r="J109" s="160"/>
    </row>
    <row r="110" spans="1:11" ht="15" thickBot="1" x14ac:dyDescent="0.25">
      <c r="A110" s="94" t="s">
        <v>147</v>
      </c>
      <c r="B110" s="184" t="s">
        <v>136</v>
      </c>
      <c r="C110" s="59"/>
      <c r="D110" s="59"/>
      <c r="E110" s="125">
        <f t="shared" si="20"/>
        <v>104</v>
      </c>
      <c r="F110" s="131">
        <f t="shared" si="20"/>
        <v>0</v>
      </c>
      <c r="G110" s="176">
        <f>IFERROR(VLOOKUP($B110,[3]NUM20!$H$3:$J$173,2,FALSE),0)</f>
        <v>85</v>
      </c>
      <c r="H110" s="159"/>
      <c r="I110" s="176">
        <f>IFERROR(VLOOKUP($B110,[3]NUM20!$U$3:$W$162,2,FALSE),0)</f>
        <v>19</v>
      </c>
      <c r="J110" s="160"/>
    </row>
    <row r="111" spans="1:11" ht="15" thickBot="1" x14ac:dyDescent="0.25">
      <c r="A111" s="94" t="s">
        <v>147</v>
      </c>
      <c r="B111" s="184" t="s">
        <v>137</v>
      </c>
      <c r="C111" s="59"/>
      <c r="D111" s="59"/>
      <c r="E111" s="125">
        <f t="shared" si="20"/>
        <v>89</v>
      </c>
      <c r="F111" s="131">
        <f t="shared" si="20"/>
        <v>0</v>
      </c>
      <c r="G111" s="176">
        <f>IFERROR(VLOOKUP($B111,[3]NUM20!$H$3:$J$173,2,FALSE),0)</f>
        <v>57</v>
      </c>
      <c r="H111" s="159"/>
      <c r="I111" s="176">
        <f>IFERROR(VLOOKUP($B111,[3]NUM20!$U$3:$W$162,2,FALSE),0)</f>
        <v>32</v>
      </c>
      <c r="J111" s="160"/>
    </row>
    <row r="112" spans="1:11" ht="15" thickBot="1" x14ac:dyDescent="0.25">
      <c r="A112" s="94" t="s">
        <v>147</v>
      </c>
      <c r="B112" s="184" t="s">
        <v>138</v>
      </c>
      <c r="C112" s="59"/>
      <c r="D112" s="59"/>
      <c r="E112" s="125">
        <f t="shared" si="20"/>
        <v>43</v>
      </c>
      <c r="F112" s="131">
        <f t="shared" si="20"/>
        <v>0</v>
      </c>
      <c r="G112" s="176">
        <f>IFERROR(VLOOKUP($B112,[3]NUM20!$H$3:$J$173,2,FALSE),0)</f>
        <v>35</v>
      </c>
      <c r="H112" s="159"/>
      <c r="I112" s="176">
        <f>IFERROR(VLOOKUP($B112,[3]NUM20!$U$3:$W$162,2,FALSE),0)</f>
        <v>8</v>
      </c>
      <c r="J112" s="160"/>
    </row>
    <row r="113" spans="1:11" ht="15" thickBot="1" x14ac:dyDescent="0.25">
      <c r="A113" s="94" t="s">
        <v>147</v>
      </c>
      <c r="B113" s="184" t="s">
        <v>139</v>
      </c>
      <c r="C113" s="59"/>
      <c r="D113" s="59"/>
      <c r="E113" s="125">
        <f t="shared" si="20"/>
        <v>37</v>
      </c>
      <c r="F113" s="131">
        <f t="shared" si="20"/>
        <v>0</v>
      </c>
      <c r="G113" s="176">
        <f>IFERROR(VLOOKUP($B113,[3]NUM20!$H$3:$J$173,2,FALSE),0)</f>
        <v>37</v>
      </c>
      <c r="H113" s="159"/>
      <c r="I113" s="176">
        <f>IFERROR(VLOOKUP($B113,[3]NUM20!$U$3:$W$162,2,FALSE),0)</f>
        <v>0</v>
      </c>
      <c r="J113" s="160"/>
    </row>
    <row r="114" spans="1:11" ht="15" thickBot="1" x14ac:dyDescent="0.25">
      <c r="A114" s="94" t="s">
        <v>147</v>
      </c>
      <c r="B114" s="184" t="s">
        <v>140</v>
      </c>
      <c r="C114" s="59"/>
      <c r="D114" s="59"/>
      <c r="E114" s="125">
        <f t="shared" si="20"/>
        <v>24</v>
      </c>
      <c r="F114" s="131">
        <f t="shared" si="20"/>
        <v>0</v>
      </c>
      <c r="G114" s="176">
        <f>IFERROR(VLOOKUP($B114,[3]NUM20!$H$3:$J$173,2,FALSE),0)</f>
        <v>14</v>
      </c>
      <c r="H114" s="159"/>
      <c r="I114" s="176">
        <f>IFERROR(VLOOKUP($B114,[3]NUM20!$U$3:$W$162,2,FALSE),0)</f>
        <v>10</v>
      </c>
      <c r="J114" s="160"/>
    </row>
    <row r="115" spans="1:11" ht="15" thickBot="1" x14ac:dyDescent="0.25">
      <c r="A115" s="94" t="s">
        <v>147</v>
      </c>
      <c r="B115" s="184" t="s">
        <v>141</v>
      </c>
      <c r="C115" s="59"/>
      <c r="D115" s="59"/>
      <c r="E115" s="125">
        <f t="shared" si="20"/>
        <v>84</v>
      </c>
      <c r="F115" s="131">
        <f t="shared" si="20"/>
        <v>0</v>
      </c>
      <c r="G115" s="176">
        <f>IFERROR(VLOOKUP($B115,[3]NUM20!$H$3:$J$173,2,FALSE),0)</f>
        <v>56</v>
      </c>
      <c r="H115" s="159"/>
      <c r="I115" s="176">
        <f>IFERROR(VLOOKUP($B115,[3]NUM20!$U$3:$W$162,2,FALSE),0)</f>
        <v>28</v>
      </c>
      <c r="J115" s="160"/>
    </row>
    <row r="116" spans="1:11" ht="15" thickBot="1" x14ac:dyDescent="0.25">
      <c r="A116" s="94" t="s">
        <v>147</v>
      </c>
      <c r="B116" s="184" t="s">
        <v>142</v>
      </c>
      <c r="C116" s="59"/>
      <c r="D116" s="59"/>
      <c r="E116" s="125">
        <f t="shared" si="20"/>
        <v>60</v>
      </c>
      <c r="F116" s="131">
        <f t="shared" si="20"/>
        <v>0</v>
      </c>
      <c r="G116" s="176">
        <f>IFERROR(VLOOKUP($B116,[3]NUM20!$H$3:$J$173,2,FALSE),0)</f>
        <v>60</v>
      </c>
      <c r="H116" s="159"/>
      <c r="I116" s="176">
        <f>IFERROR(VLOOKUP($B116,[3]NUM20!$U$3:$W$162,2,FALSE),0)</f>
        <v>0</v>
      </c>
      <c r="J116" s="160"/>
    </row>
    <row r="117" spans="1:11" ht="15" thickBot="1" x14ac:dyDescent="0.25">
      <c r="A117" s="94" t="s">
        <v>147</v>
      </c>
      <c r="B117" s="184" t="s">
        <v>143</v>
      </c>
      <c r="C117" s="59"/>
      <c r="D117" s="59"/>
      <c r="E117" s="125">
        <f t="shared" si="20"/>
        <v>43</v>
      </c>
      <c r="F117" s="131">
        <f t="shared" si="20"/>
        <v>0</v>
      </c>
      <c r="G117" s="176">
        <f>IFERROR(VLOOKUP($B117,[3]NUM20!$H$3:$J$173,2,FALSE),0)</f>
        <v>43</v>
      </c>
      <c r="H117" s="159"/>
      <c r="I117" s="176">
        <f>IFERROR(VLOOKUP($B117,[3]NUM20!$U$3:$W$162,2,FALSE),0)</f>
        <v>0</v>
      </c>
      <c r="J117" s="160"/>
    </row>
    <row r="118" spans="1:11" ht="15" thickBot="1" x14ac:dyDescent="0.25">
      <c r="A118" s="94" t="s">
        <v>147</v>
      </c>
      <c r="B118" s="184" t="s">
        <v>144</v>
      </c>
      <c r="C118" s="59"/>
      <c r="D118" s="59"/>
      <c r="E118" s="125">
        <f t="shared" si="20"/>
        <v>32</v>
      </c>
      <c r="F118" s="131">
        <f t="shared" si="20"/>
        <v>0</v>
      </c>
      <c r="G118" s="176">
        <f>IFERROR(VLOOKUP($B118,[3]NUM20!$H$3:$J$173,2,FALSE),0)</f>
        <v>21</v>
      </c>
      <c r="H118" s="159"/>
      <c r="I118" s="176">
        <f>IFERROR(VLOOKUP($B118,[3]NUM20!$U$3:$W$162,2,FALSE),0)</f>
        <v>11</v>
      </c>
      <c r="J118" s="160"/>
    </row>
    <row r="119" spans="1:11" ht="15" thickBot="1" x14ac:dyDescent="0.25">
      <c r="A119" s="94" t="s">
        <v>147</v>
      </c>
      <c r="B119" s="184" t="s">
        <v>145</v>
      </c>
      <c r="C119" s="59"/>
      <c r="D119" s="59"/>
      <c r="E119" s="125">
        <f t="shared" si="20"/>
        <v>50</v>
      </c>
      <c r="F119" s="131">
        <f t="shared" si="20"/>
        <v>0</v>
      </c>
      <c r="G119" s="176">
        <f>IFERROR(VLOOKUP($B119,[3]NUM20!$H$3:$J$173,2,FALSE),0)</f>
        <v>45</v>
      </c>
      <c r="H119" s="159"/>
      <c r="I119" s="176">
        <f>IFERROR(VLOOKUP($B119,[3]NUM20!$U$3:$W$162,2,FALSE),0)</f>
        <v>5</v>
      </c>
      <c r="J119" s="160"/>
    </row>
    <row r="120" spans="1:11" ht="15" thickBot="1" x14ac:dyDescent="0.25">
      <c r="A120" s="94" t="s">
        <v>147</v>
      </c>
      <c r="B120" s="184" t="s">
        <v>146</v>
      </c>
      <c r="C120" s="59"/>
      <c r="D120" s="59"/>
      <c r="E120" s="125">
        <f t="shared" si="20"/>
        <v>28</v>
      </c>
      <c r="F120" s="131">
        <f t="shared" si="20"/>
        <v>0</v>
      </c>
      <c r="G120" s="176">
        <f>IFERROR(VLOOKUP($B120,[3]NUM20!$H$3:$J$173,2,FALSE),0)</f>
        <v>24</v>
      </c>
      <c r="H120" s="159"/>
      <c r="I120" s="176">
        <f>IFERROR(VLOOKUP($B120,[3]NUM20!$U$3:$W$162,2,FALSE),0)</f>
        <v>4</v>
      </c>
      <c r="J120" s="160"/>
    </row>
    <row r="121" spans="1:11" ht="15" thickBot="1" x14ac:dyDescent="0.25">
      <c r="A121" s="351" t="s">
        <v>182</v>
      </c>
      <c r="B121" s="352"/>
      <c r="C121" s="276">
        <f>+D121/Metas!X66</f>
        <v>0.77038895859473022</v>
      </c>
      <c r="D121" s="275">
        <f>+E121/K121</f>
        <v>0.40851630073186962</v>
      </c>
      <c r="E121" s="12">
        <f>SUM(E109:E120)</f>
        <v>614</v>
      </c>
      <c r="F121" s="12">
        <f t="shared" ref="F121:J121" si="21">SUM(F109:F120)</f>
        <v>0</v>
      </c>
      <c r="G121" s="12">
        <f t="shared" si="21"/>
        <v>490</v>
      </c>
      <c r="H121" s="12">
        <f t="shared" si="21"/>
        <v>0</v>
      </c>
      <c r="I121" s="12">
        <f t="shared" si="21"/>
        <v>124</v>
      </c>
      <c r="J121" s="12">
        <f t="shared" si="21"/>
        <v>0</v>
      </c>
      <c r="K121" s="12">
        <v>1503</v>
      </c>
    </row>
    <row r="122" spans="1:11" ht="15" thickBot="1" x14ac:dyDescent="0.25">
      <c r="A122" s="94" t="s">
        <v>161</v>
      </c>
      <c r="B122" s="184" t="s">
        <v>148</v>
      </c>
      <c r="C122" s="59"/>
      <c r="D122" s="59"/>
      <c r="E122" s="125">
        <f t="shared" ref="E122:F134" si="22">+G122+I122</f>
        <v>594</v>
      </c>
      <c r="F122" s="131">
        <f t="shared" si="22"/>
        <v>0</v>
      </c>
      <c r="G122" s="176">
        <f>IFERROR(VLOOKUP($B122,[3]NUM20!$H$3:$J$173,2,FALSE),0)</f>
        <v>433</v>
      </c>
      <c r="H122" s="159"/>
      <c r="I122" s="176">
        <f>IFERROR(VLOOKUP($B122,[3]NUM20!$U$3:$W$162,2,FALSE),0)</f>
        <v>161</v>
      </c>
      <c r="J122" s="160"/>
    </row>
    <row r="123" spans="1:11" ht="15" thickBot="1" x14ac:dyDescent="0.25">
      <c r="A123" s="94" t="s">
        <v>161</v>
      </c>
      <c r="B123" s="184" t="s">
        <v>149</v>
      </c>
      <c r="C123" s="59"/>
      <c r="D123" s="59"/>
      <c r="E123" s="125">
        <f t="shared" si="22"/>
        <v>294</v>
      </c>
      <c r="F123" s="131">
        <f t="shared" si="22"/>
        <v>0</v>
      </c>
      <c r="G123" s="176">
        <f>IFERROR(VLOOKUP($B123,[3]NUM20!$H$3:$J$173,2,FALSE),0)</f>
        <v>231</v>
      </c>
      <c r="H123" s="159"/>
      <c r="I123" s="176">
        <f>IFERROR(VLOOKUP($B123,[3]NUM20!$U$3:$W$162,2,FALSE),0)</f>
        <v>63</v>
      </c>
      <c r="J123" s="160"/>
    </row>
    <row r="124" spans="1:11" ht="15" thickBot="1" x14ac:dyDescent="0.25">
      <c r="A124" s="94" t="s">
        <v>161</v>
      </c>
      <c r="B124" s="184" t="s">
        <v>150</v>
      </c>
      <c r="C124" s="59"/>
      <c r="D124" s="59"/>
      <c r="E124" s="125">
        <f t="shared" si="22"/>
        <v>264</v>
      </c>
      <c r="F124" s="131">
        <f t="shared" si="22"/>
        <v>0</v>
      </c>
      <c r="G124" s="176">
        <f>IFERROR(VLOOKUP($B124,[3]NUM20!$H$3:$J$173,2,FALSE),0)</f>
        <v>213</v>
      </c>
      <c r="H124" s="159"/>
      <c r="I124" s="176">
        <f>IFERROR(VLOOKUP($B124,[3]NUM20!$U$3:$W$162,2,FALSE),0)</f>
        <v>51</v>
      </c>
      <c r="J124" s="160"/>
    </row>
    <row r="125" spans="1:11" ht="15" thickBot="1" x14ac:dyDescent="0.25">
      <c r="A125" s="94" t="s">
        <v>161</v>
      </c>
      <c r="B125" s="184" t="s">
        <v>151</v>
      </c>
      <c r="C125" s="59"/>
      <c r="D125" s="59"/>
      <c r="E125" s="125">
        <f t="shared" si="22"/>
        <v>618</v>
      </c>
      <c r="F125" s="131">
        <f t="shared" si="22"/>
        <v>0</v>
      </c>
      <c r="G125" s="176">
        <f>IFERROR(VLOOKUP($B125,[3]NUM20!$H$3:$J$173,2,FALSE),0)</f>
        <v>562</v>
      </c>
      <c r="H125" s="159"/>
      <c r="I125" s="176">
        <f>IFERROR(VLOOKUP($B125,[3]NUM20!$U$3:$W$162,2,FALSE),0)</f>
        <v>56</v>
      </c>
      <c r="J125" s="160"/>
    </row>
    <row r="126" spans="1:11" ht="15" thickBot="1" x14ac:dyDescent="0.25">
      <c r="A126" s="94" t="s">
        <v>161</v>
      </c>
      <c r="B126" s="184" t="s">
        <v>152</v>
      </c>
      <c r="C126" s="59"/>
      <c r="D126" s="59"/>
      <c r="E126" s="125">
        <f t="shared" si="22"/>
        <v>46</v>
      </c>
      <c r="F126" s="131">
        <f t="shared" si="22"/>
        <v>0</v>
      </c>
      <c r="G126" s="176">
        <f>IFERROR(VLOOKUP($B126,[3]NUM20!$H$3:$J$173,2,FALSE),0)</f>
        <v>27</v>
      </c>
      <c r="H126" s="159"/>
      <c r="I126" s="176">
        <f>IFERROR(VLOOKUP($B126,[3]NUM20!$U$3:$W$162,2,FALSE),0)</f>
        <v>19</v>
      </c>
      <c r="J126" s="160"/>
    </row>
    <row r="127" spans="1:11" ht="15" thickBot="1" x14ac:dyDescent="0.25">
      <c r="A127" s="94" t="s">
        <v>161</v>
      </c>
      <c r="B127" s="184" t="s">
        <v>153</v>
      </c>
      <c r="C127" s="59"/>
      <c r="D127" s="59"/>
      <c r="E127" s="125">
        <f t="shared" si="22"/>
        <v>83</v>
      </c>
      <c r="F127" s="131">
        <f t="shared" si="22"/>
        <v>0</v>
      </c>
      <c r="G127" s="176">
        <f>IFERROR(VLOOKUP($B127,[3]NUM20!$H$3:$J$173,2,FALSE),0)</f>
        <v>64</v>
      </c>
      <c r="H127" s="159"/>
      <c r="I127" s="176">
        <f>IFERROR(VLOOKUP($B127,[3]NUM20!$U$3:$W$162,2,FALSE),0)</f>
        <v>19</v>
      </c>
      <c r="J127" s="160"/>
    </row>
    <row r="128" spans="1:11" ht="15" thickBot="1" x14ac:dyDescent="0.25">
      <c r="A128" s="94" t="s">
        <v>161</v>
      </c>
      <c r="B128" s="184" t="s">
        <v>154</v>
      </c>
      <c r="C128" s="59"/>
      <c r="D128" s="59"/>
      <c r="E128" s="125">
        <f t="shared" si="22"/>
        <v>61</v>
      </c>
      <c r="F128" s="131">
        <f t="shared" si="22"/>
        <v>0</v>
      </c>
      <c r="G128" s="176">
        <f>IFERROR(VLOOKUP($B128,[3]NUM20!$H$3:$J$173,2,FALSE),0)</f>
        <v>46</v>
      </c>
      <c r="H128" s="159"/>
      <c r="I128" s="176">
        <f>IFERROR(VLOOKUP($B128,[3]NUM20!$U$3:$W$162,2,FALSE),0)</f>
        <v>15</v>
      </c>
      <c r="J128" s="160"/>
    </row>
    <row r="129" spans="1:11" ht="15" thickBot="1" x14ac:dyDescent="0.25">
      <c r="A129" s="94" t="s">
        <v>161</v>
      </c>
      <c r="B129" s="184" t="s">
        <v>155</v>
      </c>
      <c r="C129" s="59"/>
      <c r="D129" s="59"/>
      <c r="E129" s="125">
        <f t="shared" si="22"/>
        <v>28</v>
      </c>
      <c r="F129" s="131">
        <f t="shared" si="22"/>
        <v>0</v>
      </c>
      <c r="G129" s="176">
        <f>IFERROR(VLOOKUP($B129,[3]NUM20!$H$3:$J$173,2,FALSE),0)</f>
        <v>22</v>
      </c>
      <c r="H129" s="159"/>
      <c r="I129" s="176">
        <f>IFERROR(VLOOKUP($B129,[3]NUM20!$U$3:$W$162,2,FALSE),0)</f>
        <v>6</v>
      </c>
      <c r="J129" s="160"/>
    </row>
    <row r="130" spans="1:11" ht="15" thickBot="1" x14ac:dyDescent="0.25">
      <c r="A130" s="94" t="s">
        <v>161</v>
      </c>
      <c r="B130" s="184" t="s">
        <v>156</v>
      </c>
      <c r="C130" s="59"/>
      <c r="D130" s="59"/>
      <c r="E130" s="125">
        <f t="shared" si="22"/>
        <v>81</v>
      </c>
      <c r="F130" s="131">
        <f t="shared" si="22"/>
        <v>0</v>
      </c>
      <c r="G130" s="176">
        <f>IFERROR(VLOOKUP($B130,[3]NUM20!$H$3:$J$173,2,FALSE),0)</f>
        <v>69</v>
      </c>
      <c r="H130" s="159"/>
      <c r="I130" s="176">
        <f>IFERROR(VLOOKUP($B130,[3]NUM20!$U$3:$W$162,2,FALSE),0)</f>
        <v>12</v>
      </c>
      <c r="J130" s="160"/>
    </row>
    <row r="131" spans="1:11" ht="15" thickBot="1" x14ac:dyDescent="0.25">
      <c r="A131" s="94" t="s">
        <v>161</v>
      </c>
      <c r="B131" s="184" t="s">
        <v>157</v>
      </c>
      <c r="C131" s="59"/>
      <c r="D131" s="59"/>
      <c r="E131" s="125">
        <f t="shared" si="22"/>
        <v>100</v>
      </c>
      <c r="F131" s="131">
        <f t="shared" si="22"/>
        <v>0</v>
      </c>
      <c r="G131" s="176">
        <f>IFERROR(VLOOKUP($B131,[3]NUM20!$H$3:$J$173,2,FALSE),0)</f>
        <v>74</v>
      </c>
      <c r="H131" s="159"/>
      <c r="I131" s="176">
        <f>IFERROR(VLOOKUP($B131,[3]NUM20!$U$3:$W$162,2,FALSE),0)</f>
        <v>26</v>
      </c>
      <c r="J131" s="160"/>
    </row>
    <row r="132" spans="1:11" ht="15" thickBot="1" x14ac:dyDescent="0.25">
      <c r="A132" s="94" t="s">
        <v>161</v>
      </c>
      <c r="B132" s="184" t="s">
        <v>158</v>
      </c>
      <c r="C132" s="59"/>
      <c r="D132" s="59"/>
      <c r="E132" s="125">
        <f t="shared" si="22"/>
        <v>79</v>
      </c>
      <c r="F132" s="131">
        <f t="shared" si="22"/>
        <v>0</v>
      </c>
      <c r="G132" s="176">
        <f>IFERROR(VLOOKUP($B132,[3]NUM20!$H$3:$J$173,2,FALSE),0)</f>
        <v>53</v>
      </c>
      <c r="H132" s="159"/>
      <c r="I132" s="176">
        <f>IFERROR(VLOOKUP($B132,[3]NUM20!$U$3:$W$162,2,FALSE),0)</f>
        <v>26</v>
      </c>
      <c r="J132" s="160"/>
    </row>
    <row r="133" spans="1:11" ht="15" thickBot="1" x14ac:dyDescent="0.25">
      <c r="A133" s="94" t="s">
        <v>161</v>
      </c>
      <c r="B133" s="184" t="s">
        <v>159</v>
      </c>
      <c r="C133" s="59"/>
      <c r="D133" s="59"/>
      <c r="E133" s="125">
        <f t="shared" si="22"/>
        <v>43</v>
      </c>
      <c r="F133" s="131">
        <f t="shared" si="22"/>
        <v>0</v>
      </c>
      <c r="G133" s="176">
        <f>IFERROR(VLOOKUP($B133,[3]NUM20!$H$3:$J$173,2,FALSE),0)</f>
        <v>38</v>
      </c>
      <c r="H133" s="159"/>
      <c r="I133" s="176">
        <f>IFERROR(VLOOKUP($B133,[3]NUM20!$U$3:$W$162,2,FALSE),0)</f>
        <v>5</v>
      </c>
      <c r="J133" s="160"/>
    </row>
    <row r="134" spans="1:11" ht="15" thickBot="1" x14ac:dyDescent="0.25">
      <c r="A134" s="94" t="s">
        <v>161</v>
      </c>
      <c r="B134" s="184" t="s">
        <v>160</v>
      </c>
      <c r="C134" s="59"/>
      <c r="D134" s="59"/>
      <c r="E134" s="125">
        <f t="shared" si="22"/>
        <v>37</v>
      </c>
      <c r="F134" s="131">
        <f t="shared" si="22"/>
        <v>0</v>
      </c>
      <c r="G134" s="176">
        <f>IFERROR(VLOOKUP($B134,[3]NUM20!$H$3:$J$173,2,FALSE),0)</f>
        <v>25</v>
      </c>
      <c r="H134" s="159"/>
      <c r="I134" s="176">
        <f>IFERROR(VLOOKUP($B134,[3]NUM20!$U$3:$W$162,2,FALSE),0)</f>
        <v>12</v>
      </c>
      <c r="J134" s="160"/>
    </row>
    <row r="135" spans="1:11" ht="15" thickBot="1" x14ac:dyDescent="0.25">
      <c r="A135" s="351" t="s">
        <v>183</v>
      </c>
      <c r="B135" s="352"/>
      <c r="C135" s="276">
        <f>+D135/Metas!X71</f>
        <v>0.78569017887276416</v>
      </c>
      <c r="D135" s="275">
        <f>+E135/K135</f>
        <v>0.37718729747245627</v>
      </c>
      <c r="E135" s="12">
        <f>SUM(E122:E134)</f>
        <v>2328</v>
      </c>
      <c r="F135" s="12">
        <f t="shared" ref="F135:J135" si="23">SUM(F122:F134)</f>
        <v>0</v>
      </c>
      <c r="G135" s="12">
        <f t="shared" si="23"/>
        <v>1857</v>
      </c>
      <c r="H135" s="12">
        <f t="shared" si="23"/>
        <v>0</v>
      </c>
      <c r="I135" s="12">
        <f t="shared" si="23"/>
        <v>471</v>
      </c>
      <c r="J135" s="12">
        <f t="shared" si="23"/>
        <v>0</v>
      </c>
      <c r="K135" s="12">
        <v>6172</v>
      </c>
    </row>
    <row r="136" spans="1:11" ht="15" thickBot="1" x14ac:dyDescent="0.25">
      <c r="A136" s="94" t="s">
        <v>166</v>
      </c>
      <c r="B136" s="184" t="s">
        <v>162</v>
      </c>
      <c r="C136" s="59"/>
      <c r="D136" s="59"/>
      <c r="E136" s="15">
        <f t="shared" ref="E136:F139" si="24">+G136+I136</f>
        <v>779</v>
      </c>
      <c r="F136" s="131">
        <f t="shared" si="24"/>
        <v>0</v>
      </c>
      <c r="G136" s="176">
        <f>IFERROR(VLOOKUP($B136,[3]NUM20!$H$3:$J$173,2,FALSE),0)</f>
        <v>570</v>
      </c>
      <c r="H136" s="159"/>
      <c r="I136" s="176">
        <f>IFERROR(VLOOKUP($B136,[3]NUM20!$U$3:$W$162,2,FALSE),0)</f>
        <v>209</v>
      </c>
      <c r="J136" s="160"/>
    </row>
    <row r="137" spans="1:11" ht="15" thickBot="1" x14ac:dyDescent="0.25">
      <c r="A137" s="94" t="s">
        <v>166</v>
      </c>
      <c r="B137" s="184" t="s">
        <v>163</v>
      </c>
      <c r="C137" s="59"/>
      <c r="D137" s="59"/>
      <c r="E137" s="15">
        <f t="shared" si="24"/>
        <v>116</v>
      </c>
      <c r="F137" s="131">
        <f t="shared" si="24"/>
        <v>0</v>
      </c>
      <c r="G137" s="176">
        <f>IFERROR(VLOOKUP($B137,[3]NUM20!$H$3:$J$173,2,FALSE),0)</f>
        <v>89</v>
      </c>
      <c r="H137" s="159"/>
      <c r="I137" s="176">
        <f>IFERROR(VLOOKUP($B137,[3]NUM20!$U$3:$W$162,2,FALSE),0)</f>
        <v>27</v>
      </c>
      <c r="J137" s="160"/>
    </row>
    <row r="138" spans="1:11" ht="15" thickBot="1" x14ac:dyDescent="0.25">
      <c r="A138" s="94" t="s">
        <v>166</v>
      </c>
      <c r="B138" s="184" t="s">
        <v>164</v>
      </c>
      <c r="C138" s="59"/>
      <c r="D138" s="59"/>
      <c r="E138" s="15">
        <f t="shared" si="24"/>
        <v>14</v>
      </c>
      <c r="F138" s="131">
        <f t="shared" si="24"/>
        <v>0</v>
      </c>
      <c r="G138" s="176">
        <f>IFERROR(VLOOKUP($B138,[3]NUM20!$H$3:$J$173,2,FALSE),0)</f>
        <v>8</v>
      </c>
      <c r="H138" s="159"/>
      <c r="I138" s="176">
        <f>IFERROR(VLOOKUP($B138,[3]NUM20!$U$3:$W$162,2,FALSE),0)</f>
        <v>6</v>
      </c>
      <c r="J138" s="160"/>
    </row>
    <row r="139" spans="1:11" ht="15" thickBot="1" x14ac:dyDescent="0.25">
      <c r="A139" s="94" t="s">
        <v>166</v>
      </c>
      <c r="B139" s="184" t="s">
        <v>165</v>
      </c>
      <c r="C139" s="59"/>
      <c r="D139" s="59"/>
      <c r="E139" s="15">
        <f t="shared" si="24"/>
        <v>11</v>
      </c>
      <c r="F139" s="131">
        <f t="shared" si="24"/>
        <v>0</v>
      </c>
      <c r="G139" s="176">
        <f>IFERROR(VLOOKUP($B139,[3]NUM20!$H$3:$J$173,2,FALSE),0)</f>
        <v>9</v>
      </c>
      <c r="H139" s="159"/>
      <c r="I139" s="176">
        <f>IFERROR(VLOOKUP($B139,[3]NUM20!$U$3:$W$162,2,FALSE),0)</f>
        <v>2</v>
      </c>
      <c r="J139" s="160"/>
    </row>
    <row r="140" spans="1:11" ht="15" thickBot="1" x14ac:dyDescent="0.25">
      <c r="A140" s="351" t="s">
        <v>184</v>
      </c>
      <c r="B140" s="352"/>
      <c r="C140" s="276">
        <f>+D140/Metas!X73</f>
        <v>0.81128747795414469</v>
      </c>
      <c r="D140" s="275">
        <f>+E140/K140</f>
        <v>0.42279411764705882</v>
      </c>
      <c r="E140" s="12">
        <f>SUM(E136:E139)</f>
        <v>920</v>
      </c>
      <c r="F140" s="12">
        <f t="shared" ref="F140:J140" si="25">SUM(F136:F139)</f>
        <v>0</v>
      </c>
      <c r="G140" s="12">
        <f t="shared" si="25"/>
        <v>676</v>
      </c>
      <c r="H140" s="12">
        <f t="shared" si="25"/>
        <v>0</v>
      </c>
      <c r="I140" s="12">
        <f t="shared" si="25"/>
        <v>244</v>
      </c>
      <c r="J140" s="12">
        <f t="shared" si="25"/>
        <v>0</v>
      </c>
      <c r="K140" s="12">
        <v>2176</v>
      </c>
    </row>
    <row r="141" spans="1:11" ht="15" thickBot="1" x14ac:dyDescent="0.25">
      <c r="A141" s="94" t="s">
        <v>174</v>
      </c>
      <c r="B141" s="184" t="s">
        <v>167</v>
      </c>
      <c r="C141" s="59"/>
      <c r="D141" s="59"/>
      <c r="E141" s="15">
        <f t="shared" ref="E141:F147" si="26">+G141+I141</f>
        <v>188</v>
      </c>
      <c r="F141" s="131">
        <f t="shared" si="26"/>
        <v>0</v>
      </c>
      <c r="G141" s="176">
        <f>IFERROR(VLOOKUP($B141,[3]NUM20!$H$3:$J$173,2,FALSE),0)</f>
        <v>188</v>
      </c>
      <c r="H141" s="159"/>
      <c r="I141" s="176">
        <f>IFERROR(VLOOKUP($B141,[3]NUM20!$U$3:$W$162,2,FALSE),0)</f>
        <v>0</v>
      </c>
      <c r="J141" s="160"/>
    </row>
    <row r="142" spans="1:11" ht="15" thickBot="1" x14ac:dyDescent="0.25">
      <c r="A142" s="94" t="s">
        <v>174</v>
      </c>
      <c r="B142" s="184" t="s">
        <v>168</v>
      </c>
      <c r="C142" s="59"/>
      <c r="D142" s="59"/>
      <c r="E142" s="15">
        <f t="shared" si="26"/>
        <v>23</v>
      </c>
      <c r="F142" s="131">
        <f t="shared" si="26"/>
        <v>0</v>
      </c>
      <c r="G142" s="176">
        <f>IFERROR(VLOOKUP($B142,[3]NUM20!$H$3:$J$173,2,FALSE),0)</f>
        <v>21</v>
      </c>
      <c r="H142" s="159"/>
      <c r="I142" s="176">
        <f>IFERROR(VLOOKUP($B142,[3]NUM20!$U$3:$W$162,2,FALSE),0)</f>
        <v>2</v>
      </c>
      <c r="J142" s="160"/>
    </row>
    <row r="143" spans="1:11" ht="15" thickBot="1" x14ac:dyDescent="0.25">
      <c r="A143" s="94" t="s">
        <v>174</v>
      </c>
      <c r="B143" s="184" t="s">
        <v>169</v>
      </c>
      <c r="C143" s="59"/>
      <c r="D143" s="59"/>
      <c r="E143" s="15">
        <f t="shared" si="26"/>
        <v>59</v>
      </c>
      <c r="F143" s="131">
        <f t="shared" si="26"/>
        <v>0</v>
      </c>
      <c r="G143" s="176">
        <f>IFERROR(VLOOKUP($B143,[3]NUM20!$H$3:$J$173,2,FALSE),0)</f>
        <v>47</v>
      </c>
      <c r="H143" s="159"/>
      <c r="I143" s="176">
        <f>IFERROR(VLOOKUP($B143,[3]NUM20!$U$3:$W$162,2,FALSE),0)</f>
        <v>12</v>
      </c>
      <c r="J143" s="160"/>
    </row>
    <row r="144" spans="1:11" ht="15" thickBot="1" x14ac:dyDescent="0.25">
      <c r="A144" s="94" t="s">
        <v>174</v>
      </c>
      <c r="B144" s="184" t="s">
        <v>170</v>
      </c>
      <c r="C144" s="59"/>
      <c r="D144" s="59"/>
      <c r="E144" s="15">
        <f t="shared" si="26"/>
        <v>30</v>
      </c>
      <c r="F144" s="131">
        <f t="shared" si="26"/>
        <v>0</v>
      </c>
      <c r="G144" s="176">
        <f>IFERROR(VLOOKUP($B144,[3]NUM20!$H$3:$J$173,2,FALSE),0)</f>
        <v>25</v>
      </c>
      <c r="H144" s="159"/>
      <c r="I144" s="176">
        <f>IFERROR(VLOOKUP($B144,[3]NUM20!$U$3:$W$162,2,FALSE),0)</f>
        <v>5</v>
      </c>
      <c r="J144" s="160"/>
    </row>
    <row r="145" spans="1:11" ht="15" thickBot="1" x14ac:dyDescent="0.25">
      <c r="A145" s="94" t="s">
        <v>174</v>
      </c>
      <c r="B145" s="184" t="s">
        <v>171</v>
      </c>
      <c r="C145" s="59"/>
      <c r="D145" s="59"/>
      <c r="E145" s="15">
        <f t="shared" si="26"/>
        <v>88</v>
      </c>
      <c r="F145" s="131">
        <f t="shared" si="26"/>
        <v>0</v>
      </c>
      <c r="G145" s="176">
        <f>IFERROR(VLOOKUP($B145,[3]NUM20!$H$3:$J$173,2,FALSE),0)</f>
        <v>88</v>
      </c>
      <c r="H145" s="159"/>
      <c r="I145" s="176">
        <f>IFERROR(VLOOKUP($B145,[3]NUM20!$U$3:$W$162,2,FALSE),0)</f>
        <v>0</v>
      </c>
      <c r="J145" s="160"/>
    </row>
    <row r="146" spans="1:11" ht="15" thickBot="1" x14ac:dyDescent="0.25">
      <c r="A146" s="94" t="s">
        <v>174</v>
      </c>
      <c r="B146" s="184" t="s">
        <v>172</v>
      </c>
      <c r="C146" s="59"/>
      <c r="D146" s="59"/>
      <c r="E146" s="15">
        <f t="shared" si="26"/>
        <v>87</v>
      </c>
      <c r="F146" s="131">
        <f t="shared" si="26"/>
        <v>0</v>
      </c>
      <c r="G146" s="176">
        <f>IFERROR(VLOOKUP($B146,[3]NUM20!$H$3:$J$173,2,FALSE),0)</f>
        <v>68</v>
      </c>
      <c r="H146" s="159"/>
      <c r="I146" s="176">
        <f>IFERROR(VLOOKUP($B146,[3]NUM20!$U$3:$W$162,2,FALSE),0)</f>
        <v>19</v>
      </c>
      <c r="J146" s="160"/>
    </row>
    <row r="147" spans="1:11" ht="15" thickBot="1" x14ac:dyDescent="0.25">
      <c r="A147" s="94" t="s">
        <v>174</v>
      </c>
      <c r="B147" s="184" t="s">
        <v>173</v>
      </c>
      <c r="C147" s="59"/>
      <c r="D147" s="59"/>
      <c r="E147" s="15">
        <f t="shared" si="26"/>
        <v>46</v>
      </c>
      <c r="F147" s="131">
        <f t="shared" si="26"/>
        <v>0</v>
      </c>
      <c r="G147" s="176">
        <f>IFERROR(VLOOKUP($B147,[3]NUM20!$H$3:$J$173,2,FALSE),0)</f>
        <v>36</v>
      </c>
      <c r="H147" s="159"/>
      <c r="I147" s="176">
        <f>IFERROR(VLOOKUP($B147,[3]NUM20!$U$3:$W$162,2,FALSE),0)</f>
        <v>10</v>
      </c>
      <c r="J147" s="160"/>
    </row>
    <row r="148" spans="1:11" ht="15" thickBot="1" x14ac:dyDescent="0.25">
      <c r="A148" s="351" t="s">
        <v>185</v>
      </c>
      <c r="B148" s="352"/>
      <c r="C148" s="276">
        <f>+D148/Metas!X74</f>
        <v>0.79059180576631261</v>
      </c>
      <c r="D148" s="275">
        <f>+E148/K148</f>
        <v>0.54554973821989527</v>
      </c>
      <c r="E148" s="12">
        <f>SUM(E141:E147)</f>
        <v>521</v>
      </c>
      <c r="F148" s="12">
        <f t="shared" ref="F148:J148" si="27">SUM(F141:F147)</f>
        <v>0</v>
      </c>
      <c r="G148" s="12">
        <f t="shared" si="27"/>
        <v>473</v>
      </c>
      <c r="H148" s="12">
        <f t="shared" si="27"/>
        <v>0</v>
      </c>
      <c r="I148" s="12">
        <f t="shared" si="27"/>
        <v>48</v>
      </c>
      <c r="J148" s="12">
        <f t="shared" si="27"/>
        <v>0</v>
      </c>
      <c r="K148" s="12">
        <v>955</v>
      </c>
    </row>
    <row r="149" spans="1:11" x14ac:dyDescent="0.2">
      <c r="B149" s="112" t="s">
        <v>190</v>
      </c>
      <c r="C149" s="285"/>
      <c r="D149" s="130"/>
      <c r="E149" s="71">
        <f t="shared" ref="E149:F149" si="28">+E25+E37+E48+E62+E73+E79+E90+E108+E121+E135+E140+E148</f>
        <v>37630</v>
      </c>
      <c r="F149" s="71">
        <f t="shared" si="28"/>
        <v>0</v>
      </c>
      <c r="G149" s="71">
        <f t="shared" ref="G149:H149" si="29">+G25+G37+G48+G62+G73+G79+G90+G108+G121+G135+G140+G148</f>
        <v>31209</v>
      </c>
      <c r="H149" s="71">
        <f t="shared" si="29"/>
        <v>0</v>
      </c>
      <c r="I149" s="71">
        <f t="shared" ref="I149:J149" si="30">+I25+I37+I48+I62+I73+I79+I90+I108+I121+I135+I140+I148</f>
        <v>6421</v>
      </c>
      <c r="J149" s="71">
        <f t="shared" si="30"/>
        <v>0</v>
      </c>
      <c r="K149" s="71">
        <f>+K148+K140+K135+K121+K108+K90+K79+K73+K62+K48+K37+K25</f>
        <v>106984</v>
      </c>
    </row>
    <row r="150" spans="1:11" x14ac:dyDescent="0.2">
      <c r="C150" s="288"/>
      <c r="D150" s="84"/>
    </row>
  </sheetData>
  <mergeCells count="23">
    <mergeCell ref="A37:B37"/>
    <mergeCell ref="D1:D10"/>
    <mergeCell ref="A140:B140"/>
    <mergeCell ref="A25:B25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  <mergeCell ref="A148:B148"/>
    <mergeCell ref="A48:B48"/>
    <mergeCell ref="A62:B62"/>
    <mergeCell ref="A73:B73"/>
    <mergeCell ref="A79:B79"/>
    <mergeCell ref="A90:B90"/>
    <mergeCell ref="A108:B108"/>
    <mergeCell ref="A121:B121"/>
    <mergeCell ref="A135:B135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19" sqref="B19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5" style="58" customWidth="1"/>
    <col min="5" max="5" width="12.42578125" style="71" bestFit="1" customWidth="1"/>
    <col min="6" max="8" width="10.7109375" style="71" customWidth="1"/>
    <col min="9" max="9" width="12.42578125" style="71" bestFit="1" customWidth="1"/>
    <col min="10" max="12" width="10.7109375" style="71" customWidth="1"/>
    <col min="13" max="16384" width="11.42578125" style="58"/>
  </cols>
  <sheetData>
    <row r="1" spans="1:12" ht="109.5" customHeight="1" thickTop="1" thickBot="1" x14ac:dyDescent="0.25">
      <c r="A1" s="456" t="s">
        <v>0</v>
      </c>
      <c r="B1" s="459" t="s">
        <v>1</v>
      </c>
      <c r="C1" s="459" t="s">
        <v>191</v>
      </c>
      <c r="D1" s="453" t="s">
        <v>188</v>
      </c>
      <c r="E1" s="463" t="s">
        <v>279</v>
      </c>
      <c r="F1" s="464"/>
      <c r="G1" s="464"/>
      <c r="H1" s="464"/>
      <c r="I1" s="464"/>
      <c r="J1" s="464"/>
      <c r="K1" s="464"/>
      <c r="L1" s="464"/>
    </row>
    <row r="2" spans="1:12" ht="15" customHeight="1" thickTop="1" x14ac:dyDescent="0.2">
      <c r="A2" s="457"/>
      <c r="B2" s="460"/>
      <c r="C2" s="462"/>
      <c r="D2" s="454"/>
      <c r="E2" s="465" t="s">
        <v>2</v>
      </c>
      <c r="F2" s="466"/>
      <c r="G2" s="466"/>
      <c r="H2" s="467"/>
      <c r="I2" s="474" t="s">
        <v>3</v>
      </c>
      <c r="J2" s="475"/>
      <c r="K2" s="475"/>
      <c r="L2" s="475"/>
    </row>
    <row r="3" spans="1:12" ht="15" customHeight="1" x14ac:dyDescent="0.2">
      <c r="A3" s="457"/>
      <c r="B3" s="460"/>
      <c r="C3" s="462"/>
      <c r="D3" s="454"/>
      <c r="E3" s="468"/>
      <c r="F3" s="469"/>
      <c r="G3" s="469"/>
      <c r="H3" s="470"/>
      <c r="I3" s="468"/>
      <c r="J3" s="469"/>
      <c r="K3" s="469"/>
      <c r="L3" s="469"/>
    </row>
    <row r="4" spans="1:12" ht="15" customHeight="1" x14ac:dyDescent="0.2">
      <c r="A4" s="457"/>
      <c r="B4" s="460"/>
      <c r="C4" s="462"/>
      <c r="D4" s="454"/>
      <c r="E4" s="468"/>
      <c r="F4" s="469"/>
      <c r="G4" s="469"/>
      <c r="H4" s="470"/>
      <c r="I4" s="468"/>
      <c r="J4" s="469"/>
      <c r="K4" s="469"/>
      <c r="L4" s="469"/>
    </row>
    <row r="5" spans="1:12" ht="15" customHeight="1" x14ac:dyDescent="0.2">
      <c r="A5" s="457"/>
      <c r="B5" s="460"/>
      <c r="C5" s="462"/>
      <c r="D5" s="454"/>
      <c r="E5" s="468"/>
      <c r="F5" s="469"/>
      <c r="G5" s="469"/>
      <c r="H5" s="470"/>
      <c r="I5" s="468"/>
      <c r="J5" s="469"/>
      <c r="K5" s="469"/>
      <c r="L5" s="469"/>
    </row>
    <row r="6" spans="1:12" ht="15" customHeight="1" x14ac:dyDescent="0.2">
      <c r="A6" s="457"/>
      <c r="B6" s="460"/>
      <c r="C6" s="462"/>
      <c r="D6" s="454"/>
      <c r="E6" s="468"/>
      <c r="F6" s="469"/>
      <c r="G6" s="469"/>
      <c r="H6" s="470"/>
      <c r="I6" s="468"/>
      <c r="J6" s="469"/>
      <c r="K6" s="469"/>
      <c r="L6" s="469"/>
    </row>
    <row r="7" spans="1:12" ht="15" customHeight="1" x14ac:dyDescent="0.2">
      <c r="A7" s="457"/>
      <c r="B7" s="460"/>
      <c r="C7" s="462"/>
      <c r="D7" s="454"/>
      <c r="E7" s="468"/>
      <c r="F7" s="469"/>
      <c r="G7" s="469"/>
      <c r="H7" s="470"/>
      <c r="I7" s="468"/>
      <c r="J7" s="469"/>
      <c r="K7" s="469"/>
      <c r="L7" s="469"/>
    </row>
    <row r="8" spans="1:12" ht="15" customHeight="1" x14ac:dyDescent="0.2">
      <c r="A8" s="457"/>
      <c r="B8" s="460"/>
      <c r="C8" s="462"/>
      <c r="D8" s="454"/>
      <c r="E8" s="468"/>
      <c r="F8" s="469"/>
      <c r="G8" s="469"/>
      <c r="H8" s="470"/>
      <c r="I8" s="468"/>
      <c r="J8" s="469"/>
      <c r="K8" s="469"/>
      <c r="L8" s="469"/>
    </row>
    <row r="9" spans="1:12" ht="15.75" customHeight="1" thickBot="1" x14ac:dyDescent="0.25">
      <c r="A9" s="457"/>
      <c r="B9" s="460"/>
      <c r="C9" s="462"/>
      <c r="D9" s="454"/>
      <c r="E9" s="471"/>
      <c r="F9" s="472"/>
      <c r="G9" s="472"/>
      <c r="H9" s="473"/>
      <c r="I9" s="476"/>
      <c r="J9" s="477"/>
      <c r="K9" s="477"/>
      <c r="L9" s="477"/>
    </row>
    <row r="10" spans="1:12" ht="57.75" customHeight="1" thickTop="1" thickBot="1" x14ac:dyDescent="0.25">
      <c r="A10" s="458"/>
      <c r="B10" s="461"/>
      <c r="C10" s="462"/>
      <c r="D10" s="455"/>
      <c r="E10" s="478" t="s">
        <v>281</v>
      </c>
      <c r="F10" s="479"/>
      <c r="G10" s="479"/>
      <c r="H10" s="480"/>
      <c r="I10" s="481" t="s">
        <v>280</v>
      </c>
      <c r="J10" s="482"/>
      <c r="K10" s="482"/>
      <c r="L10" s="482"/>
    </row>
    <row r="11" spans="1:12" ht="15" thickBot="1" x14ac:dyDescent="0.25">
      <c r="A11" s="113"/>
      <c r="B11" s="113"/>
      <c r="C11" s="461"/>
      <c r="D11" s="110" t="s">
        <v>189</v>
      </c>
      <c r="E11" s="111" t="s">
        <v>17</v>
      </c>
      <c r="F11" s="111" t="s">
        <v>19</v>
      </c>
      <c r="G11" s="111" t="s">
        <v>21</v>
      </c>
      <c r="H11" s="111" t="s">
        <v>20</v>
      </c>
      <c r="I11" s="111" t="s">
        <v>17</v>
      </c>
      <c r="J11" s="111" t="s">
        <v>19</v>
      </c>
      <c r="K11" s="111" t="s">
        <v>21</v>
      </c>
      <c r="L11" s="111" t="s">
        <v>20</v>
      </c>
    </row>
    <row r="12" spans="1:12" ht="15" thickBot="1" x14ac:dyDescent="0.25">
      <c r="A12" s="94" t="s">
        <v>53</v>
      </c>
      <c r="B12" s="89" t="s">
        <v>40</v>
      </c>
      <c r="C12" s="59"/>
      <c r="D12" s="59"/>
      <c r="E12" s="98">
        <v>1300</v>
      </c>
      <c r="F12" s="98">
        <v>1912</v>
      </c>
      <c r="G12" s="98"/>
      <c r="I12" s="98">
        <v>1300</v>
      </c>
      <c r="J12" s="98">
        <v>1912</v>
      </c>
      <c r="K12" s="54"/>
      <c r="L12" s="54"/>
    </row>
    <row r="13" spans="1:12" ht="15" thickBot="1" x14ac:dyDescent="0.25">
      <c r="A13" s="94" t="s">
        <v>53</v>
      </c>
      <c r="B13" s="89" t="s">
        <v>41</v>
      </c>
      <c r="C13" s="59"/>
      <c r="D13" s="59"/>
      <c r="E13" s="98">
        <v>1046</v>
      </c>
      <c r="F13" s="98">
        <v>1651</v>
      </c>
      <c r="G13" s="98"/>
      <c r="I13" s="98">
        <v>1046</v>
      </c>
      <c r="J13" s="98">
        <v>1651</v>
      </c>
      <c r="K13" s="54"/>
      <c r="L13" s="54"/>
    </row>
    <row r="14" spans="1:12" ht="15" thickBot="1" x14ac:dyDescent="0.25">
      <c r="A14" s="94" t="s">
        <v>53</v>
      </c>
      <c r="B14" s="89" t="s">
        <v>42</v>
      </c>
      <c r="C14" s="59"/>
      <c r="D14" s="59"/>
      <c r="E14" s="98">
        <v>1102</v>
      </c>
      <c r="F14" s="98">
        <v>1691</v>
      </c>
      <c r="G14" s="98"/>
      <c r="I14" s="98">
        <v>1102</v>
      </c>
      <c r="J14" s="98">
        <v>1691</v>
      </c>
      <c r="K14" s="54"/>
      <c r="L14" s="54"/>
    </row>
    <row r="15" spans="1:12" ht="15" thickBot="1" x14ac:dyDescent="0.25">
      <c r="A15" s="94" t="s">
        <v>53</v>
      </c>
      <c r="B15" s="89" t="s">
        <v>43</v>
      </c>
      <c r="C15" s="59"/>
      <c r="D15" s="59"/>
      <c r="E15" s="98">
        <v>1196</v>
      </c>
      <c r="F15" s="98">
        <v>1629</v>
      </c>
      <c r="G15" s="98"/>
      <c r="I15" s="98">
        <v>1196</v>
      </c>
      <c r="J15" s="98">
        <v>1629</v>
      </c>
      <c r="K15" s="54"/>
      <c r="L15" s="54"/>
    </row>
    <row r="16" spans="1:12" ht="15" thickBot="1" x14ac:dyDescent="0.25">
      <c r="A16" s="94" t="s">
        <v>53</v>
      </c>
      <c r="B16" s="89" t="s">
        <v>44</v>
      </c>
      <c r="C16" s="62"/>
      <c r="D16" s="59"/>
      <c r="E16" s="98">
        <v>1022</v>
      </c>
      <c r="F16" s="98">
        <v>1520</v>
      </c>
      <c r="G16" s="98"/>
      <c r="I16" s="98">
        <v>1022</v>
      </c>
      <c r="J16" s="98">
        <v>1520</v>
      </c>
      <c r="K16" s="54"/>
      <c r="L16" s="54"/>
    </row>
    <row r="17" spans="1:12" ht="15" thickBot="1" x14ac:dyDescent="0.25">
      <c r="A17" s="94" t="s">
        <v>53</v>
      </c>
      <c r="B17" s="89" t="s">
        <v>45</v>
      </c>
      <c r="C17" s="59"/>
      <c r="D17" s="59"/>
      <c r="E17" s="98">
        <v>1043</v>
      </c>
      <c r="F17" s="98">
        <v>1611</v>
      </c>
      <c r="G17" s="98"/>
      <c r="I17" s="98">
        <v>1043</v>
      </c>
      <c r="J17" s="98">
        <v>1611</v>
      </c>
      <c r="K17" s="54"/>
      <c r="L17" s="54"/>
    </row>
    <row r="18" spans="1:12" ht="15" thickBot="1" x14ac:dyDescent="0.25">
      <c r="A18" s="94" t="s">
        <v>53</v>
      </c>
      <c r="B18" s="89" t="s">
        <v>46</v>
      </c>
      <c r="C18" s="59"/>
      <c r="D18" s="59"/>
      <c r="E18" s="98">
        <v>283</v>
      </c>
      <c r="F18" s="98">
        <v>364</v>
      </c>
      <c r="G18" s="98"/>
      <c r="I18" s="98">
        <v>283</v>
      </c>
      <c r="J18" s="98">
        <v>364</v>
      </c>
      <c r="K18" s="54"/>
      <c r="L18" s="54"/>
    </row>
    <row r="19" spans="1:12" ht="15" thickBot="1" x14ac:dyDescent="0.25">
      <c r="A19" s="94" t="s">
        <v>53</v>
      </c>
      <c r="B19" s="89" t="s">
        <v>47</v>
      </c>
      <c r="C19" s="59"/>
      <c r="D19" s="59"/>
      <c r="E19" s="98"/>
      <c r="F19" s="98"/>
      <c r="G19" s="98"/>
      <c r="I19" s="98"/>
      <c r="J19" s="98"/>
      <c r="K19" s="54"/>
      <c r="L19" s="54"/>
    </row>
    <row r="20" spans="1:12" ht="15" thickBot="1" x14ac:dyDescent="0.25">
      <c r="A20" s="94" t="s">
        <v>53</v>
      </c>
      <c r="B20" s="89" t="s">
        <v>48</v>
      </c>
      <c r="C20" s="59"/>
      <c r="D20" s="59"/>
      <c r="E20" s="98"/>
      <c r="F20" s="98"/>
      <c r="G20" s="98"/>
      <c r="I20" s="98"/>
      <c r="J20" s="98"/>
      <c r="K20" s="54"/>
      <c r="L20" s="54"/>
    </row>
    <row r="21" spans="1:12" ht="15" thickBot="1" x14ac:dyDescent="0.25">
      <c r="A21" s="94" t="s">
        <v>53</v>
      </c>
      <c r="B21" s="89" t="s">
        <v>49</v>
      </c>
      <c r="C21" s="63"/>
      <c r="D21" s="59"/>
      <c r="E21" s="98"/>
      <c r="F21" s="98">
        <v>44</v>
      </c>
      <c r="G21" s="98"/>
      <c r="I21" s="98"/>
      <c r="J21" s="98">
        <v>44</v>
      </c>
      <c r="K21" s="54"/>
      <c r="L21" s="54"/>
    </row>
    <row r="22" spans="1:12" ht="15" thickBot="1" x14ac:dyDescent="0.25">
      <c r="A22" s="94" t="s">
        <v>53</v>
      </c>
      <c r="B22" s="89" t="s">
        <v>50</v>
      </c>
      <c r="C22" s="59"/>
      <c r="D22" s="59"/>
      <c r="E22" s="98">
        <v>121</v>
      </c>
      <c r="F22" s="98">
        <v>183</v>
      </c>
      <c r="G22" s="98"/>
      <c r="I22" s="98">
        <v>121</v>
      </c>
      <c r="J22" s="98">
        <v>183</v>
      </c>
      <c r="K22" s="54"/>
      <c r="L22" s="54"/>
    </row>
    <row r="23" spans="1:12" ht="15" thickBot="1" x14ac:dyDescent="0.25">
      <c r="A23" s="94" t="s">
        <v>53</v>
      </c>
      <c r="B23" s="89" t="s">
        <v>51</v>
      </c>
      <c r="C23" s="59"/>
      <c r="D23" s="59"/>
      <c r="E23" s="98">
        <v>14</v>
      </c>
      <c r="F23" s="98">
        <v>16</v>
      </c>
      <c r="G23" s="98"/>
      <c r="I23" s="98">
        <v>14</v>
      </c>
      <c r="J23" s="98">
        <v>16</v>
      </c>
      <c r="K23" s="54"/>
      <c r="L23" s="54"/>
    </row>
    <row r="24" spans="1:12" ht="15" thickBot="1" x14ac:dyDescent="0.25">
      <c r="A24" s="94" t="s">
        <v>53</v>
      </c>
      <c r="B24" s="89" t="s">
        <v>52</v>
      </c>
      <c r="C24" s="59"/>
      <c r="D24" s="59"/>
      <c r="E24" s="98">
        <v>28</v>
      </c>
      <c r="F24" s="98"/>
      <c r="G24" s="98"/>
      <c r="I24" s="98">
        <v>28</v>
      </c>
      <c r="J24" s="98"/>
      <c r="K24" s="54"/>
      <c r="L24" s="54"/>
    </row>
    <row r="25" spans="1:12" s="61" customFormat="1" ht="15" thickBot="1" x14ac:dyDescent="0.25">
      <c r="A25" s="351" t="s">
        <v>175</v>
      </c>
      <c r="B25" s="352"/>
      <c r="C25" s="41">
        <f>+D25</f>
        <v>1</v>
      </c>
      <c r="D25" s="17">
        <f>+F25/J25</f>
        <v>1</v>
      </c>
      <c r="E25" s="51">
        <f t="shared" ref="E25:L25" si="0">SUM(E12:E24)</f>
        <v>7155</v>
      </c>
      <c r="F25" s="51">
        <f t="shared" si="0"/>
        <v>10621</v>
      </c>
      <c r="G25" s="51">
        <f t="shared" si="0"/>
        <v>0</v>
      </c>
      <c r="H25" s="51">
        <f t="shared" si="0"/>
        <v>0</v>
      </c>
      <c r="I25" s="51">
        <f t="shared" si="0"/>
        <v>7155</v>
      </c>
      <c r="J25" s="51">
        <f t="shared" si="0"/>
        <v>10621</v>
      </c>
      <c r="K25" s="51">
        <f t="shared" si="0"/>
        <v>0</v>
      </c>
      <c r="L25" s="51">
        <f t="shared" si="0"/>
        <v>0</v>
      </c>
    </row>
    <row r="26" spans="1:12" ht="15" thickBot="1" x14ac:dyDescent="0.25">
      <c r="A26" s="94" t="s">
        <v>54</v>
      </c>
      <c r="B26" s="89" t="s">
        <v>55</v>
      </c>
      <c r="C26" s="59"/>
      <c r="D26" s="59"/>
      <c r="E26" s="98">
        <v>1598</v>
      </c>
      <c r="F26" s="99">
        <v>2455</v>
      </c>
      <c r="G26" s="99"/>
      <c r="H26" s="73"/>
      <c r="I26" s="98">
        <v>1598</v>
      </c>
      <c r="J26" s="99">
        <v>2455</v>
      </c>
      <c r="K26" s="54"/>
      <c r="L26" s="54"/>
    </row>
    <row r="27" spans="1:12" ht="15" thickBot="1" x14ac:dyDescent="0.25">
      <c r="A27" s="94" t="s">
        <v>54</v>
      </c>
      <c r="B27" s="89" t="s">
        <v>56</v>
      </c>
      <c r="C27" s="59"/>
      <c r="D27" s="59"/>
      <c r="E27" s="98">
        <v>1200</v>
      </c>
      <c r="F27" s="99">
        <v>1924</v>
      </c>
      <c r="G27" s="99"/>
      <c r="H27" s="73"/>
      <c r="I27" s="98">
        <v>1200</v>
      </c>
      <c r="J27" s="99">
        <v>1924</v>
      </c>
      <c r="K27" s="54"/>
      <c r="L27" s="54"/>
    </row>
    <row r="28" spans="1:12" ht="15" thickBot="1" x14ac:dyDescent="0.25">
      <c r="A28" s="94" t="s">
        <v>54</v>
      </c>
      <c r="B28" s="89" t="s">
        <v>57</v>
      </c>
      <c r="C28" s="59"/>
      <c r="D28" s="59"/>
      <c r="E28" s="98">
        <v>2233</v>
      </c>
      <c r="F28" s="99">
        <v>3038</v>
      </c>
      <c r="G28" s="99"/>
      <c r="H28" s="73"/>
      <c r="I28" s="98">
        <v>2233</v>
      </c>
      <c r="J28" s="99">
        <v>3038</v>
      </c>
      <c r="K28" s="54"/>
      <c r="L28" s="54"/>
    </row>
    <row r="29" spans="1:12" ht="15" thickBot="1" x14ac:dyDescent="0.25">
      <c r="A29" s="94" t="s">
        <v>54</v>
      </c>
      <c r="B29" s="89" t="s">
        <v>58</v>
      </c>
      <c r="C29" s="59"/>
      <c r="D29" s="59"/>
      <c r="E29" s="98">
        <v>453</v>
      </c>
      <c r="F29" s="99">
        <v>707</v>
      </c>
      <c r="G29" s="99"/>
      <c r="H29" s="73"/>
      <c r="I29" s="98">
        <v>453</v>
      </c>
      <c r="J29" s="99">
        <v>707</v>
      </c>
      <c r="K29" s="54"/>
      <c r="L29" s="54"/>
    </row>
    <row r="30" spans="1:12" ht="15" thickBot="1" x14ac:dyDescent="0.25">
      <c r="A30" s="94" t="s">
        <v>54</v>
      </c>
      <c r="B30" s="89" t="s">
        <v>59</v>
      </c>
      <c r="C30" s="59"/>
      <c r="D30" s="59"/>
      <c r="E30" s="98">
        <v>981</v>
      </c>
      <c r="F30" s="99">
        <v>1433</v>
      </c>
      <c r="G30" s="99"/>
      <c r="H30" s="73"/>
      <c r="I30" s="98">
        <v>981</v>
      </c>
      <c r="J30" s="99">
        <v>1433</v>
      </c>
      <c r="K30" s="54"/>
      <c r="L30" s="54"/>
    </row>
    <row r="31" spans="1:12" ht="15" thickBot="1" x14ac:dyDescent="0.25">
      <c r="A31" s="94" t="s">
        <v>54</v>
      </c>
      <c r="B31" s="89" t="s">
        <v>60</v>
      </c>
      <c r="C31" s="59"/>
      <c r="D31" s="59"/>
      <c r="E31" s="98"/>
      <c r="F31" s="99"/>
      <c r="G31" s="99"/>
      <c r="H31" s="73"/>
      <c r="I31" s="98"/>
      <c r="J31" s="99"/>
      <c r="K31" s="54"/>
      <c r="L31" s="54"/>
    </row>
    <row r="32" spans="1:12" ht="15" thickBot="1" x14ac:dyDescent="0.25">
      <c r="A32" s="94" t="s">
        <v>54</v>
      </c>
      <c r="B32" s="89" t="s">
        <v>61</v>
      </c>
      <c r="C32" s="59"/>
      <c r="D32" s="59"/>
      <c r="E32" s="98"/>
      <c r="F32" s="99"/>
      <c r="G32" s="99"/>
      <c r="H32" s="73"/>
      <c r="I32" s="98"/>
      <c r="J32" s="99"/>
      <c r="K32" s="54"/>
      <c r="L32" s="54"/>
    </row>
    <row r="33" spans="1:12" ht="15" thickBot="1" x14ac:dyDescent="0.25">
      <c r="A33" s="94" t="s">
        <v>54</v>
      </c>
      <c r="B33" s="89" t="s">
        <v>62</v>
      </c>
      <c r="C33" s="59"/>
      <c r="D33" s="59"/>
      <c r="E33" s="98">
        <v>180</v>
      </c>
      <c r="F33" s="99">
        <v>266</v>
      </c>
      <c r="G33" s="99"/>
      <c r="H33" s="73"/>
      <c r="I33" s="98">
        <v>180</v>
      </c>
      <c r="J33" s="99">
        <v>266</v>
      </c>
      <c r="K33" s="54"/>
      <c r="L33" s="54"/>
    </row>
    <row r="34" spans="1:12" ht="15" thickBot="1" x14ac:dyDescent="0.25">
      <c r="A34" s="94" t="s">
        <v>54</v>
      </c>
      <c r="B34" s="89" t="s">
        <v>63</v>
      </c>
      <c r="C34" s="59"/>
      <c r="D34" s="59"/>
      <c r="E34" s="98"/>
      <c r="F34" s="99"/>
      <c r="G34" s="99"/>
      <c r="H34" s="73"/>
      <c r="I34" s="98"/>
      <c r="J34" s="99"/>
      <c r="K34" s="54"/>
      <c r="L34" s="54"/>
    </row>
    <row r="35" spans="1:12" ht="15" thickBot="1" x14ac:dyDescent="0.25">
      <c r="A35" s="94" t="s">
        <v>54</v>
      </c>
      <c r="B35" s="89" t="s">
        <v>64</v>
      </c>
      <c r="C35" s="59"/>
      <c r="D35" s="59"/>
      <c r="E35" s="98">
        <v>199</v>
      </c>
      <c r="F35" s="99">
        <v>286</v>
      </c>
      <c r="G35" s="99"/>
      <c r="H35" s="73"/>
      <c r="I35" s="98">
        <v>199</v>
      </c>
      <c r="J35" s="99">
        <v>286</v>
      </c>
      <c r="K35" s="54"/>
      <c r="L35" s="54"/>
    </row>
    <row r="36" spans="1:12" s="61" customFormat="1" ht="15" thickBot="1" x14ac:dyDescent="0.25">
      <c r="A36" s="351" t="s">
        <v>176</v>
      </c>
      <c r="B36" s="352"/>
      <c r="C36" s="41">
        <f>+D36</f>
        <v>1</v>
      </c>
      <c r="D36" s="17">
        <f>+F36/J36</f>
        <v>1</v>
      </c>
      <c r="E36" s="51">
        <f t="shared" ref="E36:L36" si="1">SUM(E26:E35)</f>
        <v>6844</v>
      </c>
      <c r="F36" s="51">
        <f t="shared" si="1"/>
        <v>10109</v>
      </c>
      <c r="G36" s="51">
        <f t="shared" si="1"/>
        <v>0</v>
      </c>
      <c r="H36" s="51">
        <f t="shared" si="1"/>
        <v>0</v>
      </c>
      <c r="I36" s="51">
        <f>SUM(I26:I35)</f>
        <v>6844</v>
      </c>
      <c r="J36" s="51">
        <f t="shared" si="1"/>
        <v>10109</v>
      </c>
      <c r="K36" s="51">
        <f t="shared" si="1"/>
        <v>0</v>
      </c>
      <c r="L36" s="51">
        <f t="shared" si="1"/>
        <v>0</v>
      </c>
    </row>
    <row r="37" spans="1:12" ht="15" thickBot="1" x14ac:dyDescent="0.25">
      <c r="A37" s="94" t="s">
        <v>75</v>
      </c>
      <c r="B37" s="89" t="s">
        <v>65</v>
      </c>
      <c r="C37" s="59"/>
      <c r="D37" s="59"/>
      <c r="E37" s="98">
        <v>11</v>
      </c>
      <c r="F37" s="99">
        <v>15</v>
      </c>
      <c r="G37" s="99"/>
      <c r="H37" s="73"/>
      <c r="I37" s="98">
        <v>11</v>
      </c>
      <c r="J37" s="99">
        <v>15</v>
      </c>
      <c r="K37" s="54"/>
      <c r="L37" s="54"/>
    </row>
    <row r="38" spans="1:12" ht="15" thickBot="1" x14ac:dyDescent="0.25">
      <c r="A38" s="94" t="s">
        <v>75</v>
      </c>
      <c r="B38" s="89" t="s">
        <v>66</v>
      </c>
      <c r="C38" s="59"/>
      <c r="D38" s="59"/>
      <c r="E38" s="98">
        <v>7</v>
      </c>
      <c r="F38" s="99">
        <v>19</v>
      </c>
      <c r="G38" s="99"/>
      <c r="H38" s="73"/>
      <c r="I38" s="98">
        <v>7</v>
      </c>
      <c r="J38" s="99">
        <v>19</v>
      </c>
      <c r="K38" s="54"/>
      <c r="L38" s="54"/>
    </row>
    <row r="39" spans="1:12" ht="15" thickBot="1" x14ac:dyDescent="0.25">
      <c r="A39" s="94" t="s">
        <v>75</v>
      </c>
      <c r="B39" s="89" t="s">
        <v>67</v>
      </c>
      <c r="C39" s="59"/>
      <c r="D39" s="59"/>
      <c r="E39" s="98">
        <v>34</v>
      </c>
      <c r="F39" s="99">
        <v>49</v>
      </c>
      <c r="G39" s="99"/>
      <c r="H39" s="73"/>
      <c r="I39" s="98">
        <v>34</v>
      </c>
      <c r="J39" s="99">
        <v>49</v>
      </c>
      <c r="K39" s="54"/>
      <c r="L39" s="54"/>
    </row>
    <row r="40" spans="1:12" ht="15" thickBot="1" x14ac:dyDescent="0.25">
      <c r="A40" s="94" t="s">
        <v>75</v>
      </c>
      <c r="B40" s="89" t="s">
        <v>68</v>
      </c>
      <c r="C40" s="59"/>
      <c r="D40" s="59"/>
      <c r="E40" s="98">
        <v>1</v>
      </c>
      <c r="F40" s="99">
        <v>1</v>
      </c>
      <c r="G40" s="99"/>
      <c r="H40" s="73"/>
      <c r="I40" s="98">
        <v>1</v>
      </c>
      <c r="J40" s="99">
        <v>1</v>
      </c>
      <c r="K40" s="54"/>
      <c r="L40" s="54"/>
    </row>
    <row r="41" spans="1:12" ht="15" thickBot="1" x14ac:dyDescent="0.25">
      <c r="A41" s="94" t="s">
        <v>75</v>
      </c>
      <c r="B41" s="89" t="s">
        <v>69</v>
      </c>
      <c r="C41" s="59"/>
      <c r="D41" s="59"/>
      <c r="E41" s="98">
        <v>10</v>
      </c>
      <c r="F41" s="99">
        <v>19</v>
      </c>
      <c r="G41" s="99"/>
      <c r="H41" s="73"/>
      <c r="I41" s="98">
        <v>10</v>
      </c>
      <c r="J41" s="99">
        <v>19</v>
      </c>
      <c r="K41" s="54"/>
      <c r="L41" s="54"/>
    </row>
    <row r="42" spans="1:12" ht="15" thickBot="1" x14ac:dyDescent="0.25">
      <c r="A42" s="94" t="s">
        <v>75</v>
      </c>
      <c r="B42" s="89" t="s">
        <v>70</v>
      </c>
      <c r="C42" s="59"/>
      <c r="D42" s="59"/>
      <c r="E42" s="98">
        <v>5</v>
      </c>
      <c r="F42" s="99">
        <v>9</v>
      </c>
      <c r="G42" s="99"/>
      <c r="H42" s="73"/>
      <c r="I42" s="98">
        <v>5</v>
      </c>
      <c r="J42" s="99">
        <v>9</v>
      </c>
      <c r="K42" s="54"/>
      <c r="L42" s="54"/>
    </row>
    <row r="43" spans="1:12" ht="15" thickBot="1" x14ac:dyDescent="0.25">
      <c r="A43" s="94" t="s">
        <v>75</v>
      </c>
      <c r="B43" s="89" t="s">
        <v>71</v>
      </c>
      <c r="C43" s="59"/>
      <c r="D43" s="59"/>
      <c r="E43" s="98">
        <v>13</v>
      </c>
      <c r="F43" s="99">
        <v>26</v>
      </c>
      <c r="G43" s="99"/>
      <c r="H43" s="73"/>
      <c r="I43" s="98">
        <v>13</v>
      </c>
      <c r="J43" s="99">
        <v>26</v>
      </c>
      <c r="K43" s="54"/>
      <c r="L43" s="54"/>
    </row>
    <row r="44" spans="1:12" ht="15" thickBot="1" x14ac:dyDescent="0.25">
      <c r="A44" s="94" t="s">
        <v>75</v>
      </c>
      <c r="B44" s="89" t="s">
        <v>72</v>
      </c>
      <c r="C44" s="59"/>
      <c r="D44" s="59"/>
      <c r="E44" s="98">
        <v>2</v>
      </c>
      <c r="F44" s="99">
        <v>2</v>
      </c>
      <c r="G44" s="99"/>
      <c r="H44" s="73"/>
      <c r="I44" s="98">
        <v>2</v>
      </c>
      <c r="J44" s="99">
        <v>2</v>
      </c>
      <c r="K44" s="54"/>
      <c r="L44" s="54"/>
    </row>
    <row r="45" spans="1:12" ht="15" thickBot="1" x14ac:dyDescent="0.25">
      <c r="A45" s="94" t="s">
        <v>75</v>
      </c>
      <c r="B45" s="89" t="s">
        <v>73</v>
      </c>
      <c r="C45" s="59"/>
      <c r="D45" s="59"/>
      <c r="E45" s="98">
        <v>37</v>
      </c>
      <c r="F45" s="99">
        <v>51</v>
      </c>
      <c r="G45" s="99"/>
      <c r="H45" s="73"/>
      <c r="I45" s="98">
        <v>37</v>
      </c>
      <c r="J45" s="99">
        <v>51</v>
      </c>
      <c r="K45" s="54"/>
      <c r="L45" s="54"/>
    </row>
    <row r="46" spans="1:12" ht="15" thickBot="1" x14ac:dyDescent="0.25">
      <c r="A46" s="94" t="s">
        <v>75</v>
      </c>
      <c r="B46" s="89" t="s">
        <v>74</v>
      </c>
      <c r="C46" s="59"/>
      <c r="D46" s="59"/>
      <c r="E46" s="98"/>
      <c r="F46" s="99"/>
      <c r="G46" s="99"/>
      <c r="H46" s="73"/>
      <c r="I46" s="98"/>
      <c r="J46" s="99"/>
      <c r="K46" s="54"/>
      <c r="L46" s="54"/>
    </row>
    <row r="47" spans="1:12" s="61" customFormat="1" ht="15" thickBot="1" x14ac:dyDescent="0.25">
      <c r="A47" s="351" t="s">
        <v>177</v>
      </c>
      <c r="B47" s="352"/>
      <c r="C47" s="41">
        <f>+D47</f>
        <v>1</v>
      </c>
      <c r="D47" s="17">
        <f>+F47/J47</f>
        <v>1</v>
      </c>
      <c r="E47" s="12">
        <f t="shared" ref="E47:L47" si="2">SUM(E37:E46)</f>
        <v>120</v>
      </c>
      <c r="F47" s="51">
        <f t="shared" si="2"/>
        <v>191</v>
      </c>
      <c r="G47" s="51">
        <f t="shared" si="2"/>
        <v>0</v>
      </c>
      <c r="H47" s="51">
        <f t="shared" si="2"/>
        <v>0</v>
      </c>
      <c r="I47" s="12">
        <f t="shared" si="2"/>
        <v>120</v>
      </c>
      <c r="J47" s="51">
        <f t="shared" si="2"/>
        <v>191</v>
      </c>
      <c r="K47" s="51">
        <f t="shared" si="2"/>
        <v>0</v>
      </c>
      <c r="L47" s="51">
        <f t="shared" si="2"/>
        <v>0</v>
      </c>
    </row>
    <row r="48" spans="1:12" ht="15" thickBot="1" x14ac:dyDescent="0.25">
      <c r="A48" s="94" t="s">
        <v>89</v>
      </c>
      <c r="B48" s="89" t="s">
        <v>76</v>
      </c>
      <c r="C48" s="59"/>
      <c r="D48" s="59"/>
      <c r="E48" s="127">
        <v>269</v>
      </c>
      <c r="F48" s="101">
        <v>421</v>
      </c>
      <c r="G48" s="101"/>
      <c r="H48" s="73"/>
      <c r="I48" s="127">
        <v>269</v>
      </c>
      <c r="J48" s="101">
        <v>421</v>
      </c>
      <c r="K48" s="54"/>
      <c r="L48" s="54"/>
    </row>
    <row r="49" spans="1:12" ht="15" thickBot="1" x14ac:dyDescent="0.25">
      <c r="A49" s="94" t="s">
        <v>89</v>
      </c>
      <c r="B49" s="89" t="s">
        <v>77</v>
      </c>
      <c r="C49" s="59"/>
      <c r="D49" s="59"/>
      <c r="E49" s="127"/>
      <c r="F49" s="101"/>
      <c r="G49" s="101"/>
      <c r="H49" s="73"/>
      <c r="I49" s="127"/>
      <c r="J49" s="101"/>
      <c r="K49" s="54"/>
      <c r="L49" s="54"/>
    </row>
    <row r="50" spans="1:12" ht="15" thickBot="1" x14ac:dyDescent="0.25">
      <c r="A50" s="94" t="s">
        <v>89</v>
      </c>
      <c r="B50" s="89" t="s">
        <v>78</v>
      </c>
      <c r="C50" s="59"/>
      <c r="D50" s="59"/>
      <c r="E50" s="127">
        <v>1</v>
      </c>
      <c r="F50" s="101">
        <v>2</v>
      </c>
      <c r="G50" s="101"/>
      <c r="H50" s="73"/>
      <c r="I50" s="127">
        <v>1</v>
      </c>
      <c r="J50" s="101">
        <v>2</v>
      </c>
      <c r="K50" s="54"/>
      <c r="L50" s="54"/>
    </row>
    <row r="51" spans="1:12" ht="15" thickBot="1" x14ac:dyDescent="0.25">
      <c r="A51" s="94" t="s">
        <v>89</v>
      </c>
      <c r="B51" s="89" t="s">
        <v>79</v>
      </c>
      <c r="C51" s="59"/>
      <c r="D51" s="59"/>
      <c r="E51" s="127"/>
      <c r="F51" s="101"/>
      <c r="G51" s="101"/>
      <c r="H51" s="73"/>
      <c r="I51" s="127"/>
      <c r="J51" s="101"/>
      <c r="K51" s="54"/>
      <c r="L51" s="54"/>
    </row>
    <row r="52" spans="1:12" ht="15" thickBot="1" x14ac:dyDescent="0.25">
      <c r="A52" s="94" t="s">
        <v>89</v>
      </c>
      <c r="B52" s="89" t="s">
        <v>80</v>
      </c>
      <c r="C52" s="59"/>
      <c r="D52" s="59"/>
      <c r="E52" s="127">
        <v>1</v>
      </c>
      <c r="F52" s="101">
        <v>2</v>
      </c>
      <c r="G52" s="101"/>
      <c r="H52" s="73"/>
      <c r="I52" s="127">
        <v>1</v>
      </c>
      <c r="J52" s="101">
        <v>2</v>
      </c>
      <c r="K52" s="54"/>
      <c r="L52" s="54"/>
    </row>
    <row r="53" spans="1:12" ht="15" thickBot="1" x14ac:dyDescent="0.25">
      <c r="A53" s="94" t="s">
        <v>89</v>
      </c>
      <c r="B53" s="89" t="s">
        <v>81</v>
      </c>
      <c r="C53" s="59"/>
      <c r="D53" s="59"/>
      <c r="E53" s="127">
        <v>1</v>
      </c>
      <c r="F53" s="101">
        <v>1</v>
      </c>
      <c r="G53" s="101"/>
      <c r="H53" s="73"/>
      <c r="I53" s="127">
        <v>1</v>
      </c>
      <c r="J53" s="101">
        <v>1</v>
      </c>
      <c r="K53" s="54"/>
      <c r="L53" s="54"/>
    </row>
    <row r="54" spans="1:12" ht="15" thickBot="1" x14ac:dyDescent="0.25">
      <c r="A54" s="94" t="s">
        <v>89</v>
      </c>
      <c r="B54" s="89" t="s">
        <v>82</v>
      </c>
      <c r="C54" s="59"/>
      <c r="D54" s="59"/>
      <c r="E54" s="127">
        <v>5</v>
      </c>
      <c r="F54" s="101">
        <v>9</v>
      </c>
      <c r="G54" s="101"/>
      <c r="H54" s="73"/>
      <c r="I54" s="127">
        <v>5</v>
      </c>
      <c r="J54" s="101">
        <v>9</v>
      </c>
      <c r="K54" s="54"/>
      <c r="L54" s="54"/>
    </row>
    <row r="55" spans="1:12" ht="15" thickBot="1" x14ac:dyDescent="0.25">
      <c r="A55" s="94" t="s">
        <v>89</v>
      </c>
      <c r="B55" s="89" t="s">
        <v>83</v>
      </c>
      <c r="C55" s="59"/>
      <c r="D55" s="59"/>
      <c r="E55" s="127"/>
      <c r="F55" s="101"/>
      <c r="G55" s="101"/>
      <c r="H55" s="73"/>
      <c r="I55" s="127"/>
      <c r="J55" s="101"/>
      <c r="K55" s="54"/>
      <c r="L55" s="54"/>
    </row>
    <row r="56" spans="1:12" ht="15" thickBot="1" x14ac:dyDescent="0.25">
      <c r="A56" s="94" t="s">
        <v>89</v>
      </c>
      <c r="B56" s="89" t="s">
        <v>84</v>
      </c>
      <c r="C56" s="59"/>
      <c r="D56" s="59"/>
      <c r="E56" s="127">
        <v>10</v>
      </c>
      <c r="F56" s="101">
        <v>12</v>
      </c>
      <c r="G56" s="101"/>
      <c r="H56" s="73"/>
      <c r="I56" s="127">
        <v>10</v>
      </c>
      <c r="J56" s="101">
        <v>12</v>
      </c>
      <c r="K56" s="54"/>
      <c r="L56" s="54"/>
    </row>
    <row r="57" spans="1:12" ht="15" thickBot="1" x14ac:dyDescent="0.25">
      <c r="A57" s="94" t="s">
        <v>89</v>
      </c>
      <c r="B57" s="89" t="s">
        <v>85</v>
      </c>
      <c r="C57" s="59"/>
      <c r="D57" s="59"/>
      <c r="E57" s="127"/>
      <c r="F57" s="101"/>
      <c r="G57" s="101"/>
      <c r="H57" s="73"/>
      <c r="I57" s="127"/>
      <c r="J57" s="101"/>
      <c r="K57" s="54"/>
      <c r="L57" s="54"/>
    </row>
    <row r="58" spans="1:12" ht="15" thickBot="1" x14ac:dyDescent="0.25">
      <c r="A58" s="94" t="s">
        <v>89</v>
      </c>
      <c r="B58" s="89" t="s">
        <v>86</v>
      </c>
      <c r="C58" s="59"/>
      <c r="D58" s="59"/>
      <c r="E58" s="127">
        <v>16</v>
      </c>
      <c r="F58" s="101">
        <v>26</v>
      </c>
      <c r="G58" s="101"/>
      <c r="H58" s="73"/>
      <c r="I58" s="127">
        <v>16</v>
      </c>
      <c r="J58" s="101">
        <v>26</v>
      </c>
      <c r="K58" s="54"/>
      <c r="L58" s="54"/>
    </row>
    <row r="59" spans="1:12" ht="15" thickBot="1" x14ac:dyDescent="0.25">
      <c r="A59" s="94" t="s">
        <v>89</v>
      </c>
      <c r="B59" s="89" t="s">
        <v>87</v>
      </c>
      <c r="C59" s="59"/>
      <c r="D59" s="59"/>
      <c r="E59" s="127">
        <v>28</v>
      </c>
      <c r="F59" s="101">
        <v>38</v>
      </c>
      <c r="G59" s="101"/>
      <c r="H59" s="73"/>
      <c r="I59" s="127">
        <v>28</v>
      </c>
      <c r="J59" s="101">
        <v>38</v>
      </c>
      <c r="K59" s="54"/>
      <c r="L59" s="54"/>
    </row>
    <row r="60" spans="1:12" ht="15" thickBot="1" x14ac:dyDescent="0.25">
      <c r="A60" s="94" t="s">
        <v>89</v>
      </c>
      <c r="B60" s="89" t="s">
        <v>88</v>
      </c>
      <c r="C60" s="59"/>
      <c r="D60" s="59"/>
      <c r="E60" s="127"/>
      <c r="F60" s="101"/>
      <c r="G60" s="101"/>
      <c r="H60" s="73"/>
      <c r="I60" s="127"/>
      <c r="J60" s="101"/>
      <c r="K60" s="54"/>
      <c r="L60" s="54"/>
    </row>
    <row r="61" spans="1:12" s="61" customFormat="1" ht="15" thickBot="1" x14ac:dyDescent="0.25">
      <c r="A61" s="351" t="s">
        <v>178</v>
      </c>
      <c r="B61" s="352"/>
      <c r="C61" s="41">
        <f>+D61</f>
        <v>1</v>
      </c>
      <c r="D61" s="17">
        <f>+F61/J61</f>
        <v>1</v>
      </c>
      <c r="E61" s="12">
        <f t="shared" ref="E61:L61" si="3">SUM(E48:E60)</f>
        <v>331</v>
      </c>
      <c r="F61" s="51">
        <f t="shared" si="3"/>
        <v>511</v>
      </c>
      <c r="G61" s="51">
        <f t="shared" si="3"/>
        <v>0</v>
      </c>
      <c r="H61" s="51">
        <f t="shared" si="3"/>
        <v>0</v>
      </c>
      <c r="I61" s="12">
        <f t="shared" si="3"/>
        <v>331</v>
      </c>
      <c r="J61" s="51">
        <f t="shared" si="3"/>
        <v>511</v>
      </c>
      <c r="K61" s="51">
        <f t="shared" si="3"/>
        <v>0</v>
      </c>
      <c r="L61" s="51">
        <f t="shared" si="3"/>
        <v>0</v>
      </c>
    </row>
    <row r="62" spans="1:12" ht="15" thickBot="1" x14ac:dyDescent="0.25">
      <c r="A62" s="94" t="s">
        <v>100</v>
      </c>
      <c r="B62" s="89" t="s">
        <v>90</v>
      </c>
      <c r="C62" s="59"/>
      <c r="D62" s="59"/>
      <c r="E62" s="98">
        <v>128</v>
      </c>
      <c r="F62" s="99">
        <v>148</v>
      </c>
      <c r="G62" s="99"/>
      <c r="H62" s="73"/>
      <c r="I62" s="98">
        <v>128</v>
      </c>
      <c r="J62" s="99">
        <v>148</v>
      </c>
      <c r="K62" s="54"/>
      <c r="L62" s="54"/>
    </row>
    <row r="63" spans="1:12" ht="15" thickBot="1" x14ac:dyDescent="0.25">
      <c r="A63" s="94" t="s">
        <v>100</v>
      </c>
      <c r="B63" s="89" t="s">
        <v>91</v>
      </c>
      <c r="C63" s="59"/>
      <c r="D63" s="59"/>
      <c r="E63" s="98"/>
      <c r="F63" s="99"/>
      <c r="G63" s="99"/>
      <c r="H63" s="73"/>
      <c r="I63" s="98"/>
      <c r="J63" s="99"/>
      <c r="K63" s="54"/>
      <c r="L63" s="54"/>
    </row>
    <row r="64" spans="1:12" ht="15" thickBot="1" x14ac:dyDescent="0.25">
      <c r="A64" s="94" t="s">
        <v>100</v>
      </c>
      <c r="B64" s="89" t="s">
        <v>92</v>
      </c>
      <c r="C64" s="59"/>
      <c r="D64" s="59"/>
      <c r="E64" s="98">
        <v>1</v>
      </c>
      <c r="F64" s="99">
        <v>1</v>
      </c>
      <c r="G64" s="99"/>
      <c r="H64" s="73"/>
      <c r="I64" s="98">
        <v>1</v>
      </c>
      <c r="J64" s="99">
        <v>1</v>
      </c>
      <c r="K64" s="54"/>
      <c r="L64" s="54"/>
    </row>
    <row r="65" spans="1:12" ht="15" thickBot="1" x14ac:dyDescent="0.25">
      <c r="A65" s="94" t="s">
        <v>100</v>
      </c>
      <c r="B65" s="89" t="s">
        <v>93</v>
      </c>
      <c r="C65" s="59"/>
      <c r="D65" s="59"/>
      <c r="E65" s="98"/>
      <c r="F65" s="99"/>
      <c r="G65" s="99"/>
      <c r="H65" s="73"/>
      <c r="I65" s="98"/>
      <c r="J65" s="99"/>
      <c r="K65" s="54"/>
      <c r="L65" s="54"/>
    </row>
    <row r="66" spans="1:12" ht="15" thickBot="1" x14ac:dyDescent="0.25">
      <c r="A66" s="94" t="s">
        <v>100</v>
      </c>
      <c r="B66" s="89" t="s">
        <v>94</v>
      </c>
      <c r="C66" s="59"/>
      <c r="D66" s="59"/>
      <c r="E66" s="98"/>
      <c r="F66" s="99"/>
      <c r="G66" s="99"/>
      <c r="H66" s="73"/>
      <c r="I66" s="98"/>
      <c r="J66" s="99"/>
      <c r="K66" s="54"/>
      <c r="L66" s="54"/>
    </row>
    <row r="67" spans="1:12" ht="15" thickBot="1" x14ac:dyDescent="0.25">
      <c r="A67" s="94" t="s">
        <v>100</v>
      </c>
      <c r="B67" s="89" t="s">
        <v>95</v>
      </c>
      <c r="C67" s="59"/>
      <c r="D67" s="59"/>
      <c r="E67" s="98"/>
      <c r="F67" s="99"/>
      <c r="G67" s="99"/>
      <c r="H67" s="73"/>
      <c r="I67" s="98"/>
      <c r="J67" s="99"/>
      <c r="K67" s="54"/>
      <c r="L67" s="54"/>
    </row>
    <row r="68" spans="1:12" ht="15" thickBot="1" x14ac:dyDescent="0.25">
      <c r="A68" s="94" t="s">
        <v>100</v>
      </c>
      <c r="B68" s="89" t="s">
        <v>96</v>
      </c>
      <c r="C68" s="59"/>
      <c r="D68" s="59"/>
      <c r="E68" s="98"/>
      <c r="F68" s="99"/>
      <c r="G68" s="99"/>
      <c r="H68" s="73"/>
      <c r="I68" s="98"/>
      <c r="J68" s="99"/>
      <c r="K68" s="54"/>
      <c r="L68" s="54"/>
    </row>
    <row r="69" spans="1:12" ht="15" thickBot="1" x14ac:dyDescent="0.25">
      <c r="A69" s="94" t="s">
        <v>100</v>
      </c>
      <c r="B69" s="89" t="s">
        <v>97</v>
      </c>
      <c r="C69" s="59"/>
      <c r="D69" s="59"/>
      <c r="E69" s="98"/>
      <c r="F69" s="99"/>
      <c r="G69" s="99"/>
      <c r="H69" s="73"/>
      <c r="I69" s="98"/>
      <c r="J69" s="99"/>
      <c r="K69" s="54"/>
      <c r="L69" s="54"/>
    </row>
    <row r="70" spans="1:12" ht="15" thickBot="1" x14ac:dyDescent="0.25">
      <c r="A70" s="94" t="s">
        <v>100</v>
      </c>
      <c r="B70" s="89" t="s">
        <v>98</v>
      </c>
      <c r="C70" s="59"/>
      <c r="D70" s="59"/>
      <c r="F70" s="73"/>
      <c r="G70" s="73"/>
      <c r="H70" s="73"/>
      <c r="J70" s="73"/>
      <c r="K70" s="54"/>
      <c r="L70" s="54"/>
    </row>
    <row r="71" spans="1:12" ht="15" thickBot="1" x14ac:dyDescent="0.25">
      <c r="A71" s="94" t="s">
        <v>100</v>
      </c>
      <c r="B71" s="89" t="s">
        <v>99</v>
      </c>
      <c r="C71" s="59"/>
      <c r="D71" s="59"/>
      <c r="F71" s="73"/>
      <c r="G71" s="73"/>
      <c r="H71" s="73"/>
      <c r="J71" s="73"/>
      <c r="K71" s="54"/>
      <c r="L71" s="54"/>
    </row>
    <row r="72" spans="1:12" s="61" customFormat="1" ht="15" thickBot="1" x14ac:dyDescent="0.25">
      <c r="A72" s="351" t="s">
        <v>18</v>
      </c>
      <c r="B72" s="352"/>
      <c r="C72" s="41">
        <f>+D72</f>
        <v>1</v>
      </c>
      <c r="D72" s="17">
        <f>+F72/J72</f>
        <v>1</v>
      </c>
      <c r="E72" s="12">
        <f t="shared" ref="E72:L72" si="4">SUM(E62:E71)</f>
        <v>129</v>
      </c>
      <c r="F72" s="51">
        <f t="shared" si="4"/>
        <v>149</v>
      </c>
      <c r="G72" s="51">
        <f t="shared" si="4"/>
        <v>0</v>
      </c>
      <c r="H72" s="51">
        <f t="shared" si="4"/>
        <v>0</v>
      </c>
      <c r="I72" s="12">
        <f>SUM(I62:I71)</f>
        <v>129</v>
      </c>
      <c r="J72" s="51">
        <f t="shared" si="4"/>
        <v>149</v>
      </c>
      <c r="K72" s="51">
        <f t="shared" si="4"/>
        <v>0</v>
      </c>
      <c r="L72" s="51">
        <f t="shared" si="4"/>
        <v>0</v>
      </c>
    </row>
    <row r="73" spans="1:12" ht="15" thickBot="1" x14ac:dyDescent="0.25">
      <c r="A73" s="94" t="s">
        <v>106</v>
      </c>
      <c r="B73" s="89" t="s">
        <v>101</v>
      </c>
      <c r="C73" s="59"/>
      <c r="D73" s="59"/>
      <c r="E73" s="98">
        <v>37</v>
      </c>
      <c r="F73" s="99">
        <v>40</v>
      </c>
      <c r="G73" s="99"/>
      <c r="H73" s="73"/>
      <c r="I73" s="98">
        <v>37</v>
      </c>
      <c r="J73" s="99">
        <v>40</v>
      </c>
      <c r="K73" s="54"/>
      <c r="L73" s="54"/>
    </row>
    <row r="74" spans="1:12" ht="15" thickBot="1" x14ac:dyDescent="0.25">
      <c r="A74" s="94" t="s">
        <v>106</v>
      </c>
      <c r="B74" s="89" t="s">
        <v>102</v>
      </c>
      <c r="C74" s="59"/>
      <c r="D74" s="59"/>
      <c r="E74" s="98">
        <v>25</v>
      </c>
      <c r="F74" s="99">
        <v>44</v>
      </c>
      <c r="G74" s="99"/>
      <c r="H74" s="73"/>
      <c r="I74" s="98">
        <v>25</v>
      </c>
      <c r="J74" s="99">
        <v>44</v>
      </c>
      <c r="K74" s="54"/>
      <c r="L74" s="54"/>
    </row>
    <row r="75" spans="1:12" ht="15" thickBot="1" x14ac:dyDescent="0.25">
      <c r="A75" s="94" t="s">
        <v>106</v>
      </c>
      <c r="B75" s="89" t="s">
        <v>103</v>
      </c>
      <c r="C75" s="59"/>
      <c r="D75" s="59"/>
      <c r="E75" s="98">
        <v>49</v>
      </c>
      <c r="F75" s="99">
        <v>145</v>
      </c>
      <c r="G75" s="99"/>
      <c r="H75" s="73"/>
      <c r="I75" s="98">
        <v>49</v>
      </c>
      <c r="J75" s="99">
        <v>145</v>
      </c>
      <c r="K75" s="54"/>
      <c r="L75" s="54"/>
    </row>
    <row r="76" spans="1:12" ht="15" thickBot="1" x14ac:dyDescent="0.25">
      <c r="A76" s="94" t="s">
        <v>106</v>
      </c>
      <c r="B76" s="89" t="s">
        <v>104</v>
      </c>
      <c r="C76" s="59"/>
      <c r="D76" s="59"/>
      <c r="E76" s="98">
        <v>4</v>
      </c>
      <c r="F76" s="99">
        <v>4</v>
      </c>
      <c r="G76" s="99"/>
      <c r="H76" s="73"/>
      <c r="I76" s="98">
        <v>4</v>
      </c>
      <c r="J76" s="99">
        <v>4</v>
      </c>
      <c r="K76" s="54"/>
      <c r="L76" s="54"/>
    </row>
    <row r="77" spans="1:12" ht="15" thickBot="1" x14ac:dyDescent="0.25">
      <c r="A77" s="94" t="s">
        <v>106</v>
      </c>
      <c r="B77" s="89" t="s">
        <v>105</v>
      </c>
      <c r="C77" s="59"/>
      <c r="D77" s="59"/>
      <c r="E77" s="98">
        <v>15</v>
      </c>
      <c r="F77" s="99">
        <v>19</v>
      </c>
      <c r="G77" s="99"/>
      <c r="H77" s="73"/>
      <c r="I77" s="98">
        <v>15</v>
      </c>
      <c r="J77" s="99">
        <v>19</v>
      </c>
      <c r="K77" s="54"/>
      <c r="L77" s="54"/>
    </row>
    <row r="78" spans="1:12" s="61" customFormat="1" ht="15" thickBot="1" x14ac:dyDescent="0.25">
      <c r="A78" s="351" t="s">
        <v>179</v>
      </c>
      <c r="B78" s="352"/>
      <c r="C78" s="41">
        <f>+D78</f>
        <v>1</v>
      </c>
      <c r="D78" s="17">
        <f>+F78/J78</f>
        <v>1</v>
      </c>
      <c r="E78" s="12">
        <f t="shared" ref="E78:L78" si="5">SUM(E73:E77)</f>
        <v>130</v>
      </c>
      <c r="F78" s="51">
        <f t="shared" si="5"/>
        <v>252</v>
      </c>
      <c r="G78" s="51">
        <f t="shared" si="5"/>
        <v>0</v>
      </c>
      <c r="H78" s="51">
        <f t="shared" si="5"/>
        <v>0</v>
      </c>
      <c r="I78" s="12">
        <f>SUM(I73:I77)</f>
        <v>130</v>
      </c>
      <c r="J78" s="51">
        <f t="shared" si="5"/>
        <v>252</v>
      </c>
      <c r="K78" s="51">
        <f t="shared" si="5"/>
        <v>0</v>
      </c>
      <c r="L78" s="51">
        <f t="shared" si="5"/>
        <v>0</v>
      </c>
    </row>
    <row r="79" spans="1:12" ht="15" thickBot="1" x14ac:dyDescent="0.25">
      <c r="A79" s="94" t="s">
        <v>117</v>
      </c>
      <c r="B79" s="89" t="s">
        <v>107</v>
      </c>
      <c r="C79" s="59"/>
      <c r="D79" s="59"/>
      <c r="E79" s="98">
        <v>10</v>
      </c>
      <c r="F79" s="99">
        <v>13</v>
      </c>
      <c r="G79" s="99"/>
      <c r="H79" s="73"/>
      <c r="I79" s="98">
        <v>10</v>
      </c>
      <c r="J79" s="99">
        <v>13</v>
      </c>
      <c r="K79" s="54"/>
      <c r="L79" s="54"/>
    </row>
    <row r="80" spans="1:12" ht="15" thickBot="1" x14ac:dyDescent="0.25">
      <c r="A80" s="94" t="s">
        <v>117</v>
      </c>
      <c r="B80" s="89" t="s">
        <v>108</v>
      </c>
      <c r="C80" s="59"/>
      <c r="D80" s="59"/>
      <c r="E80" s="98">
        <v>18</v>
      </c>
      <c r="F80" s="99">
        <v>24</v>
      </c>
      <c r="G80" s="99"/>
      <c r="H80" s="73"/>
      <c r="I80" s="98">
        <v>18</v>
      </c>
      <c r="J80" s="99">
        <v>24</v>
      </c>
      <c r="K80" s="54"/>
      <c r="L80" s="54"/>
    </row>
    <row r="81" spans="1:12" ht="15" thickBot="1" x14ac:dyDescent="0.25">
      <c r="A81" s="94" t="s">
        <v>117</v>
      </c>
      <c r="B81" s="89" t="s">
        <v>109</v>
      </c>
      <c r="C81" s="59"/>
      <c r="D81" s="59"/>
      <c r="E81" s="98">
        <v>4</v>
      </c>
      <c r="F81" s="99">
        <v>4</v>
      </c>
      <c r="G81" s="99"/>
      <c r="H81" s="73"/>
      <c r="I81" s="98">
        <v>4</v>
      </c>
      <c r="J81" s="99">
        <v>4</v>
      </c>
      <c r="K81" s="54"/>
      <c r="L81" s="54"/>
    </row>
    <row r="82" spans="1:12" ht="15" thickBot="1" x14ac:dyDescent="0.25">
      <c r="A82" s="94" t="s">
        <v>117</v>
      </c>
      <c r="B82" s="89" t="s">
        <v>110</v>
      </c>
      <c r="C82" s="59"/>
      <c r="D82" s="59"/>
      <c r="E82" s="98">
        <v>9</v>
      </c>
      <c r="F82" s="99">
        <v>13</v>
      </c>
      <c r="G82" s="99"/>
      <c r="H82" s="73"/>
      <c r="I82" s="98">
        <v>9</v>
      </c>
      <c r="J82" s="99">
        <v>13</v>
      </c>
      <c r="K82" s="54"/>
      <c r="L82" s="54"/>
    </row>
    <row r="83" spans="1:12" ht="15" thickBot="1" x14ac:dyDescent="0.25">
      <c r="A83" s="94" t="s">
        <v>117</v>
      </c>
      <c r="B83" s="89" t="s">
        <v>111</v>
      </c>
      <c r="C83" s="59"/>
      <c r="D83" s="59"/>
      <c r="E83" s="98">
        <v>15</v>
      </c>
      <c r="F83" s="99">
        <v>16</v>
      </c>
      <c r="G83" s="99"/>
      <c r="H83" s="73"/>
      <c r="I83" s="98">
        <v>15</v>
      </c>
      <c r="J83" s="99">
        <v>16</v>
      </c>
      <c r="K83" s="54"/>
      <c r="L83" s="54"/>
    </row>
    <row r="84" spans="1:12" ht="15" thickBot="1" x14ac:dyDescent="0.25">
      <c r="A84" s="94" t="s">
        <v>117</v>
      </c>
      <c r="B84" s="89" t="s">
        <v>112</v>
      </c>
      <c r="C84" s="59"/>
      <c r="D84" s="59"/>
      <c r="E84" s="98">
        <v>13</v>
      </c>
      <c r="F84" s="99">
        <v>20</v>
      </c>
      <c r="G84" s="99"/>
      <c r="H84" s="73"/>
      <c r="I84" s="98">
        <v>13</v>
      </c>
      <c r="J84" s="99">
        <v>20</v>
      </c>
      <c r="K84" s="54"/>
      <c r="L84" s="54"/>
    </row>
    <row r="85" spans="1:12" ht="15" thickBot="1" x14ac:dyDescent="0.25">
      <c r="A85" s="94" t="s">
        <v>117</v>
      </c>
      <c r="B85" s="89" t="s">
        <v>113</v>
      </c>
      <c r="C85" s="59"/>
      <c r="D85" s="59"/>
      <c r="E85" s="98">
        <v>63</v>
      </c>
      <c r="F85" s="99">
        <v>67</v>
      </c>
      <c r="G85" s="99"/>
      <c r="H85" s="73"/>
      <c r="I85" s="98">
        <v>63</v>
      </c>
      <c r="J85" s="99">
        <v>67</v>
      </c>
      <c r="K85" s="54"/>
      <c r="L85" s="54"/>
    </row>
    <row r="86" spans="1:12" ht="15" thickBot="1" x14ac:dyDescent="0.25">
      <c r="A86" s="94" t="s">
        <v>117</v>
      </c>
      <c r="B86" s="89" t="s">
        <v>114</v>
      </c>
      <c r="C86" s="59"/>
      <c r="D86" s="59"/>
      <c r="E86" s="98">
        <v>41</v>
      </c>
      <c r="F86" s="99">
        <v>49</v>
      </c>
      <c r="G86" s="99"/>
      <c r="H86" s="73"/>
      <c r="I86" s="98">
        <v>41</v>
      </c>
      <c r="J86" s="99">
        <v>49</v>
      </c>
      <c r="K86" s="54"/>
      <c r="L86" s="54"/>
    </row>
    <row r="87" spans="1:12" ht="15" thickBot="1" x14ac:dyDescent="0.25">
      <c r="A87" s="94" t="s">
        <v>117</v>
      </c>
      <c r="B87" s="89" t="s">
        <v>115</v>
      </c>
      <c r="C87" s="59"/>
      <c r="D87" s="59"/>
      <c r="E87" s="98">
        <v>12</v>
      </c>
      <c r="F87" s="99">
        <v>14</v>
      </c>
      <c r="G87" s="99"/>
      <c r="H87" s="73"/>
      <c r="I87" s="98">
        <v>12</v>
      </c>
      <c r="J87" s="99">
        <v>14</v>
      </c>
      <c r="K87" s="54"/>
      <c r="L87" s="54"/>
    </row>
    <row r="88" spans="1:12" ht="15" thickBot="1" x14ac:dyDescent="0.25">
      <c r="A88" s="94" t="s">
        <v>117</v>
      </c>
      <c r="B88" s="89" t="s">
        <v>116</v>
      </c>
      <c r="C88" s="59"/>
      <c r="D88" s="59"/>
      <c r="E88" s="98">
        <v>48</v>
      </c>
      <c r="F88" s="99">
        <v>50</v>
      </c>
      <c r="G88" s="99"/>
      <c r="H88" s="73"/>
      <c r="I88" s="98">
        <v>48</v>
      </c>
      <c r="J88" s="99">
        <v>50</v>
      </c>
      <c r="K88" s="54"/>
      <c r="L88" s="54"/>
    </row>
    <row r="89" spans="1:12" s="61" customFormat="1" ht="15" thickBot="1" x14ac:dyDescent="0.25">
      <c r="A89" s="351" t="s">
        <v>180</v>
      </c>
      <c r="B89" s="352"/>
      <c r="C89" s="41">
        <f>+D89</f>
        <v>1</v>
      </c>
      <c r="D89" s="17">
        <f>+F89/J89</f>
        <v>1</v>
      </c>
      <c r="E89" s="12">
        <f t="shared" ref="E89:L89" si="6">SUM(E79:E88)</f>
        <v>233</v>
      </c>
      <c r="F89" s="51">
        <f t="shared" si="6"/>
        <v>270</v>
      </c>
      <c r="G89" s="51">
        <f t="shared" si="6"/>
        <v>0</v>
      </c>
      <c r="H89" s="51">
        <f t="shared" si="6"/>
        <v>0</v>
      </c>
      <c r="I89" s="12">
        <f>SUM(I79:I88)</f>
        <v>233</v>
      </c>
      <c r="J89" s="51">
        <f t="shared" si="6"/>
        <v>270</v>
      </c>
      <c r="K89" s="51">
        <f t="shared" si="6"/>
        <v>0</v>
      </c>
      <c r="L89" s="51">
        <f t="shared" si="6"/>
        <v>0</v>
      </c>
    </row>
    <row r="90" spans="1:12" ht="15" thickBot="1" x14ac:dyDescent="0.25">
      <c r="A90" s="94" t="s">
        <v>134</v>
      </c>
      <c r="B90" s="89" t="s">
        <v>118</v>
      </c>
      <c r="C90" s="59"/>
      <c r="D90" s="59"/>
      <c r="E90" s="98">
        <v>237</v>
      </c>
      <c r="F90" s="99">
        <v>352</v>
      </c>
      <c r="G90" s="99"/>
      <c r="H90" s="73"/>
      <c r="I90" s="98">
        <v>237</v>
      </c>
      <c r="J90" s="99">
        <v>352</v>
      </c>
      <c r="K90" s="54"/>
      <c r="L90" s="54"/>
    </row>
    <row r="91" spans="1:12" ht="15" thickBot="1" x14ac:dyDescent="0.25">
      <c r="A91" s="94" t="s">
        <v>134</v>
      </c>
      <c r="B91" s="89" t="s">
        <v>119</v>
      </c>
      <c r="C91" s="59"/>
      <c r="D91" s="59"/>
      <c r="E91" s="98">
        <v>694</v>
      </c>
      <c r="F91" s="99">
        <v>1094</v>
      </c>
      <c r="G91" s="99"/>
      <c r="H91" s="73"/>
      <c r="I91" s="98">
        <v>694</v>
      </c>
      <c r="J91" s="99">
        <v>1094</v>
      </c>
      <c r="K91" s="54"/>
      <c r="L91" s="54"/>
    </row>
    <row r="92" spans="1:12" ht="15" thickBot="1" x14ac:dyDescent="0.25">
      <c r="A92" s="94" t="s">
        <v>134</v>
      </c>
      <c r="B92" s="89" t="s">
        <v>120</v>
      </c>
      <c r="C92" s="59"/>
      <c r="D92" s="59"/>
      <c r="E92" s="98">
        <v>664</v>
      </c>
      <c r="F92" s="99">
        <v>973</v>
      </c>
      <c r="G92" s="99"/>
      <c r="H92" s="73"/>
      <c r="I92" s="98">
        <v>664</v>
      </c>
      <c r="J92" s="99">
        <v>973</v>
      </c>
      <c r="K92" s="54"/>
      <c r="L92" s="54"/>
    </row>
    <row r="93" spans="1:12" ht="15" thickBot="1" x14ac:dyDescent="0.25">
      <c r="A93" s="94" t="s">
        <v>134</v>
      </c>
      <c r="B93" s="89" t="s">
        <v>121</v>
      </c>
      <c r="C93" s="59"/>
      <c r="D93" s="59"/>
      <c r="E93" s="98">
        <v>270</v>
      </c>
      <c r="F93" s="99">
        <v>333</v>
      </c>
      <c r="G93" s="99"/>
      <c r="H93" s="73"/>
      <c r="I93" s="98">
        <v>270</v>
      </c>
      <c r="J93" s="99">
        <v>333</v>
      </c>
      <c r="K93" s="54"/>
      <c r="L93" s="54"/>
    </row>
    <row r="94" spans="1:12" ht="15" thickBot="1" x14ac:dyDescent="0.25">
      <c r="A94" s="94" t="s">
        <v>134</v>
      </c>
      <c r="B94" s="89" t="s">
        <v>122</v>
      </c>
      <c r="C94" s="59"/>
      <c r="D94" s="59"/>
      <c r="E94" s="98"/>
      <c r="F94" s="99"/>
      <c r="G94" s="99"/>
      <c r="H94" s="73"/>
      <c r="I94" s="98"/>
      <c r="J94" s="99"/>
      <c r="K94" s="54"/>
      <c r="L94" s="54"/>
    </row>
    <row r="95" spans="1:12" ht="15" thickBot="1" x14ac:dyDescent="0.25">
      <c r="A95" s="94" t="s">
        <v>134</v>
      </c>
      <c r="B95" s="89" t="s">
        <v>123</v>
      </c>
      <c r="C95" s="59"/>
      <c r="D95" s="59"/>
      <c r="E95" s="98">
        <v>261</v>
      </c>
      <c r="F95" s="99">
        <v>424</v>
      </c>
      <c r="G95" s="99"/>
      <c r="H95" s="73"/>
      <c r="I95" s="98">
        <v>261</v>
      </c>
      <c r="J95" s="99">
        <v>424</v>
      </c>
      <c r="K95" s="54"/>
      <c r="L95" s="54"/>
    </row>
    <row r="96" spans="1:12" ht="15" thickBot="1" x14ac:dyDescent="0.25">
      <c r="A96" s="94" t="s">
        <v>134</v>
      </c>
      <c r="B96" s="89" t="s">
        <v>124</v>
      </c>
      <c r="C96" s="59"/>
      <c r="D96" s="59"/>
      <c r="E96" s="98"/>
      <c r="F96" s="99"/>
      <c r="G96" s="99"/>
      <c r="H96" s="73"/>
      <c r="I96" s="98"/>
      <c r="J96" s="99"/>
      <c r="K96" s="54"/>
      <c r="L96" s="54"/>
    </row>
    <row r="97" spans="1:12" ht="15" thickBot="1" x14ac:dyDescent="0.25">
      <c r="A97" s="94" t="s">
        <v>134</v>
      </c>
      <c r="B97" s="89" t="s">
        <v>125</v>
      </c>
      <c r="C97" s="59"/>
      <c r="D97" s="59"/>
      <c r="E97" s="98"/>
      <c r="F97" s="99"/>
      <c r="G97" s="99"/>
      <c r="H97" s="73"/>
      <c r="I97" s="98"/>
      <c r="J97" s="99"/>
      <c r="K97" s="54"/>
      <c r="L97" s="54"/>
    </row>
    <row r="98" spans="1:12" ht="15" thickBot="1" x14ac:dyDescent="0.25">
      <c r="A98" s="94" t="s">
        <v>134</v>
      </c>
      <c r="B98" s="89" t="s">
        <v>126</v>
      </c>
      <c r="C98" s="59"/>
      <c r="D98" s="59"/>
      <c r="E98" s="98"/>
      <c r="F98" s="99"/>
      <c r="G98" s="99"/>
      <c r="H98" s="73"/>
      <c r="I98" s="98"/>
      <c r="J98" s="99"/>
      <c r="K98" s="54"/>
      <c r="L98" s="54"/>
    </row>
    <row r="99" spans="1:12" ht="15" thickBot="1" x14ac:dyDescent="0.25">
      <c r="A99" s="94" t="s">
        <v>134</v>
      </c>
      <c r="B99" s="89" t="s">
        <v>127</v>
      </c>
      <c r="C99" s="59"/>
      <c r="D99" s="59"/>
      <c r="E99" s="98"/>
      <c r="F99" s="99"/>
      <c r="G99" s="99"/>
      <c r="H99" s="73"/>
      <c r="I99" s="98"/>
      <c r="J99" s="99"/>
      <c r="K99" s="54"/>
      <c r="L99" s="54"/>
    </row>
    <row r="100" spans="1:12" ht="15" thickBot="1" x14ac:dyDescent="0.25">
      <c r="A100" s="94" t="s">
        <v>134</v>
      </c>
      <c r="B100" s="89" t="s">
        <v>128</v>
      </c>
      <c r="C100" s="59"/>
      <c r="D100" s="59"/>
      <c r="E100" s="98"/>
      <c r="F100" s="99"/>
      <c r="G100" s="99"/>
      <c r="H100" s="73"/>
      <c r="I100" s="98"/>
      <c r="J100" s="99"/>
      <c r="K100" s="54"/>
      <c r="L100" s="54"/>
    </row>
    <row r="101" spans="1:12" ht="15" thickBot="1" x14ac:dyDescent="0.25">
      <c r="A101" s="94" t="s">
        <v>134</v>
      </c>
      <c r="B101" s="89" t="s">
        <v>129</v>
      </c>
      <c r="C101" s="59"/>
      <c r="D101" s="59"/>
      <c r="E101" s="98"/>
      <c r="F101" s="99"/>
      <c r="G101" s="99"/>
      <c r="H101" s="73"/>
      <c r="I101" s="98"/>
      <c r="J101" s="99"/>
      <c r="K101" s="54"/>
      <c r="L101" s="54"/>
    </row>
    <row r="102" spans="1:12" ht="15" thickBot="1" x14ac:dyDescent="0.25">
      <c r="A102" s="94" t="s">
        <v>134</v>
      </c>
      <c r="B102" s="89" t="s">
        <v>130</v>
      </c>
      <c r="C102" s="59"/>
      <c r="D102" s="59"/>
      <c r="E102" s="98"/>
      <c r="F102" s="99"/>
      <c r="G102" s="99"/>
      <c r="H102" s="73"/>
      <c r="I102" s="98"/>
      <c r="J102" s="99"/>
      <c r="K102" s="54"/>
      <c r="L102" s="54"/>
    </row>
    <row r="103" spans="1:12" ht="15" thickBot="1" x14ac:dyDescent="0.25">
      <c r="A103" s="94" t="s">
        <v>134</v>
      </c>
      <c r="B103" s="89" t="s">
        <v>131</v>
      </c>
      <c r="C103" s="59"/>
      <c r="D103" s="59"/>
      <c r="E103" s="98"/>
      <c r="F103" s="99"/>
      <c r="G103" s="99"/>
      <c r="H103" s="73"/>
      <c r="I103" s="98"/>
      <c r="J103" s="99"/>
      <c r="K103" s="54"/>
      <c r="L103" s="54"/>
    </row>
    <row r="104" spans="1:12" ht="15" thickBot="1" x14ac:dyDescent="0.25">
      <c r="A104" s="94" t="s">
        <v>134</v>
      </c>
      <c r="B104" s="89" t="s">
        <v>132</v>
      </c>
      <c r="C104" s="59"/>
      <c r="D104" s="59"/>
      <c r="E104" s="98">
        <v>211</v>
      </c>
      <c r="F104" s="99">
        <v>309</v>
      </c>
      <c r="G104" s="99"/>
      <c r="H104" s="73"/>
      <c r="I104" s="98">
        <v>211</v>
      </c>
      <c r="J104" s="99">
        <v>309</v>
      </c>
      <c r="K104" s="54"/>
      <c r="L104" s="54"/>
    </row>
    <row r="105" spans="1:12" ht="15" thickBot="1" x14ac:dyDescent="0.25">
      <c r="A105" s="94" t="s">
        <v>134</v>
      </c>
      <c r="B105" s="89" t="s">
        <v>133</v>
      </c>
      <c r="C105" s="59"/>
      <c r="D105" s="59"/>
      <c r="E105" s="98">
        <v>104</v>
      </c>
      <c r="F105" s="99">
        <v>143</v>
      </c>
      <c r="G105" s="99"/>
      <c r="H105" s="73"/>
      <c r="I105" s="98">
        <v>104</v>
      </c>
      <c r="J105" s="99">
        <v>143</v>
      </c>
      <c r="K105" s="54"/>
      <c r="L105" s="54"/>
    </row>
    <row r="106" spans="1:12" s="61" customFormat="1" ht="27" customHeight="1" thickBot="1" x14ac:dyDescent="0.25">
      <c r="A106" s="351" t="s">
        <v>181</v>
      </c>
      <c r="B106" s="352"/>
      <c r="C106" s="41">
        <f>+D106</f>
        <v>1</v>
      </c>
      <c r="D106" s="17">
        <f>+F106/J106</f>
        <v>1</v>
      </c>
      <c r="E106" s="12">
        <f t="shared" ref="E106:L106" si="7">SUM(E90:E105)</f>
        <v>2441</v>
      </c>
      <c r="F106" s="51">
        <f t="shared" si="7"/>
        <v>3628</v>
      </c>
      <c r="G106" s="51">
        <f t="shared" si="7"/>
        <v>0</v>
      </c>
      <c r="H106" s="51">
        <f t="shared" si="7"/>
        <v>0</v>
      </c>
      <c r="I106" s="12">
        <f>SUM(I90:I105)</f>
        <v>2441</v>
      </c>
      <c r="J106" s="51">
        <f t="shared" si="7"/>
        <v>3628</v>
      </c>
      <c r="K106" s="51">
        <f t="shared" si="7"/>
        <v>0</v>
      </c>
      <c r="L106" s="51">
        <f t="shared" si="7"/>
        <v>0</v>
      </c>
    </row>
    <row r="107" spans="1:12" ht="15" thickBot="1" x14ac:dyDescent="0.25">
      <c r="A107" s="94" t="s">
        <v>147</v>
      </c>
      <c r="B107" s="89" t="s">
        <v>135</v>
      </c>
      <c r="C107" s="59"/>
      <c r="D107" s="59"/>
      <c r="E107" s="71">
        <v>2</v>
      </c>
      <c r="F107" s="73">
        <v>3</v>
      </c>
      <c r="G107" s="73"/>
      <c r="H107" s="73"/>
      <c r="I107" s="71">
        <v>2</v>
      </c>
      <c r="J107" s="73">
        <v>3</v>
      </c>
      <c r="K107" s="54"/>
      <c r="L107" s="54"/>
    </row>
    <row r="108" spans="1:12" ht="15" thickBot="1" x14ac:dyDescent="0.25">
      <c r="A108" s="94" t="s">
        <v>147</v>
      </c>
      <c r="B108" s="89" t="s">
        <v>136</v>
      </c>
      <c r="C108" s="59"/>
      <c r="D108" s="59"/>
      <c r="E108" s="98">
        <v>18</v>
      </c>
      <c r="F108" s="99">
        <v>23</v>
      </c>
      <c r="G108" s="99"/>
      <c r="H108" s="73"/>
      <c r="I108" s="98">
        <v>18</v>
      </c>
      <c r="J108" s="99">
        <v>23</v>
      </c>
      <c r="K108" s="54"/>
      <c r="L108" s="54"/>
    </row>
    <row r="109" spans="1:12" ht="15" thickBot="1" x14ac:dyDescent="0.25">
      <c r="A109" s="94" t="s">
        <v>147</v>
      </c>
      <c r="B109" s="89" t="s">
        <v>137</v>
      </c>
      <c r="C109" s="59"/>
      <c r="D109" s="59"/>
      <c r="E109" s="98">
        <v>10</v>
      </c>
      <c r="F109" s="99">
        <v>26</v>
      </c>
      <c r="G109" s="99"/>
      <c r="H109" s="73"/>
      <c r="I109" s="98">
        <v>10</v>
      </c>
      <c r="J109" s="99">
        <v>26</v>
      </c>
      <c r="K109" s="54"/>
      <c r="L109" s="54"/>
    </row>
    <row r="110" spans="1:12" ht="15" thickBot="1" x14ac:dyDescent="0.25">
      <c r="A110" s="94" t="s">
        <v>147</v>
      </c>
      <c r="B110" s="89" t="s">
        <v>138</v>
      </c>
      <c r="C110" s="59"/>
      <c r="D110" s="59"/>
      <c r="E110" s="98">
        <v>14</v>
      </c>
      <c r="F110" s="99">
        <v>16</v>
      </c>
      <c r="G110" s="99"/>
      <c r="H110" s="73"/>
      <c r="I110" s="98">
        <v>14</v>
      </c>
      <c r="J110" s="99">
        <v>16</v>
      </c>
      <c r="K110" s="54"/>
      <c r="L110" s="54"/>
    </row>
    <row r="111" spans="1:12" ht="15" thickBot="1" x14ac:dyDescent="0.25">
      <c r="A111" s="94" t="s">
        <v>147</v>
      </c>
      <c r="B111" s="89" t="s">
        <v>139</v>
      </c>
      <c r="C111" s="59"/>
      <c r="D111" s="59"/>
      <c r="E111" s="98">
        <v>5</v>
      </c>
      <c r="F111" s="99">
        <v>9</v>
      </c>
      <c r="G111" s="99"/>
      <c r="H111" s="73"/>
      <c r="I111" s="98">
        <v>5</v>
      </c>
      <c r="J111" s="99">
        <v>9</v>
      </c>
      <c r="K111" s="54"/>
      <c r="L111" s="54"/>
    </row>
    <row r="112" spans="1:12" ht="15" thickBot="1" x14ac:dyDescent="0.25">
      <c r="A112" s="94" t="s">
        <v>147</v>
      </c>
      <c r="B112" s="89" t="s">
        <v>140</v>
      </c>
      <c r="C112" s="59"/>
      <c r="D112" s="59"/>
      <c r="E112" s="98">
        <v>5</v>
      </c>
      <c r="F112" s="99">
        <v>7</v>
      </c>
      <c r="G112" s="99"/>
      <c r="H112" s="73"/>
      <c r="I112" s="98">
        <v>5</v>
      </c>
      <c r="J112" s="99">
        <v>7</v>
      </c>
      <c r="K112" s="54"/>
      <c r="L112" s="54"/>
    </row>
    <row r="113" spans="1:12" ht="15" thickBot="1" x14ac:dyDescent="0.25">
      <c r="A113" s="94" t="s">
        <v>147</v>
      </c>
      <c r="B113" s="89" t="s">
        <v>141</v>
      </c>
      <c r="C113" s="59"/>
      <c r="D113" s="59"/>
      <c r="E113" s="98">
        <v>8</v>
      </c>
      <c r="F113" s="99">
        <v>11</v>
      </c>
      <c r="G113" s="99"/>
      <c r="H113" s="73"/>
      <c r="I113" s="98">
        <v>8</v>
      </c>
      <c r="J113" s="99">
        <v>11</v>
      </c>
      <c r="K113" s="54"/>
      <c r="L113" s="54"/>
    </row>
    <row r="114" spans="1:12" ht="15" thickBot="1" x14ac:dyDescent="0.25">
      <c r="A114" s="94" t="s">
        <v>147</v>
      </c>
      <c r="B114" s="89" t="s">
        <v>142</v>
      </c>
      <c r="C114" s="59"/>
      <c r="D114" s="59"/>
      <c r="E114" s="98">
        <v>11</v>
      </c>
      <c r="F114" s="99">
        <v>25</v>
      </c>
      <c r="G114" s="99"/>
      <c r="H114" s="73"/>
      <c r="I114" s="98">
        <v>11</v>
      </c>
      <c r="J114" s="99">
        <v>25</v>
      </c>
      <c r="K114" s="54"/>
      <c r="L114" s="54"/>
    </row>
    <row r="115" spans="1:12" ht="15" thickBot="1" x14ac:dyDescent="0.25">
      <c r="A115" s="94" t="s">
        <v>147</v>
      </c>
      <c r="B115" s="89" t="s">
        <v>143</v>
      </c>
      <c r="C115" s="59"/>
      <c r="D115" s="59"/>
      <c r="E115" s="98">
        <v>34</v>
      </c>
      <c r="F115" s="99">
        <v>42</v>
      </c>
      <c r="G115" s="99"/>
      <c r="H115" s="73"/>
      <c r="I115" s="98">
        <v>34</v>
      </c>
      <c r="J115" s="99">
        <v>42</v>
      </c>
      <c r="K115" s="54"/>
      <c r="L115" s="54"/>
    </row>
    <row r="116" spans="1:12" ht="15" thickBot="1" x14ac:dyDescent="0.25">
      <c r="A116" s="94" t="s">
        <v>147</v>
      </c>
      <c r="B116" s="89" t="s">
        <v>144</v>
      </c>
      <c r="C116" s="59"/>
      <c r="D116" s="59"/>
      <c r="E116" s="98">
        <v>2</v>
      </c>
      <c r="F116" s="99">
        <v>3</v>
      </c>
      <c r="G116" s="99"/>
      <c r="H116" s="73"/>
      <c r="I116" s="98">
        <v>2</v>
      </c>
      <c r="J116" s="99">
        <v>3</v>
      </c>
      <c r="K116" s="54"/>
      <c r="L116" s="54"/>
    </row>
    <row r="117" spans="1:12" ht="15" thickBot="1" x14ac:dyDescent="0.25">
      <c r="A117" s="94" t="s">
        <v>147</v>
      </c>
      <c r="B117" s="89" t="s">
        <v>145</v>
      </c>
      <c r="C117" s="59"/>
      <c r="D117" s="59"/>
      <c r="E117" s="98">
        <v>17</v>
      </c>
      <c r="F117" s="99">
        <v>24</v>
      </c>
      <c r="G117" s="99"/>
      <c r="H117" s="73"/>
      <c r="I117" s="98">
        <v>17</v>
      </c>
      <c r="J117" s="99">
        <v>24</v>
      </c>
      <c r="K117" s="54"/>
      <c r="L117" s="54"/>
    </row>
    <row r="118" spans="1:12" ht="15" thickBot="1" x14ac:dyDescent="0.25">
      <c r="A118" s="94" t="s">
        <v>147</v>
      </c>
      <c r="B118" s="89" t="s">
        <v>146</v>
      </c>
      <c r="C118" s="59"/>
      <c r="D118" s="59"/>
      <c r="E118" s="98">
        <v>6</v>
      </c>
      <c r="F118" s="99">
        <v>6</v>
      </c>
      <c r="G118" s="99"/>
      <c r="H118" s="73"/>
      <c r="I118" s="98">
        <v>6</v>
      </c>
      <c r="J118" s="99">
        <v>6</v>
      </c>
      <c r="K118" s="54"/>
      <c r="L118" s="54"/>
    </row>
    <row r="119" spans="1:12" s="61" customFormat="1" ht="15" thickBot="1" x14ac:dyDescent="0.25">
      <c r="A119" s="351" t="s">
        <v>182</v>
      </c>
      <c r="B119" s="352"/>
      <c r="C119" s="41">
        <f>+D119</f>
        <v>1</v>
      </c>
      <c r="D119" s="17">
        <f>+F119/J119</f>
        <v>1</v>
      </c>
      <c r="E119" s="12">
        <f t="shared" ref="E119:L119" si="8">SUM(E107:E118)</f>
        <v>132</v>
      </c>
      <c r="F119" s="51">
        <f t="shared" si="8"/>
        <v>195</v>
      </c>
      <c r="G119" s="51">
        <f t="shared" si="8"/>
        <v>0</v>
      </c>
      <c r="H119" s="51">
        <f t="shared" si="8"/>
        <v>0</v>
      </c>
      <c r="I119" s="12">
        <f>SUM(I107:I118)</f>
        <v>132</v>
      </c>
      <c r="J119" s="51">
        <f t="shared" si="8"/>
        <v>195</v>
      </c>
      <c r="K119" s="51">
        <f t="shared" si="8"/>
        <v>0</v>
      </c>
      <c r="L119" s="51">
        <f t="shared" si="8"/>
        <v>0</v>
      </c>
    </row>
    <row r="120" spans="1:12" ht="15" thickBot="1" x14ac:dyDescent="0.25">
      <c r="A120" s="94" t="s">
        <v>161</v>
      </c>
      <c r="B120" s="89" t="s">
        <v>148</v>
      </c>
      <c r="C120" s="59"/>
      <c r="D120" s="59"/>
      <c r="E120" s="98">
        <v>217</v>
      </c>
      <c r="F120" s="99">
        <v>252</v>
      </c>
      <c r="G120" s="99"/>
      <c r="H120" s="73"/>
      <c r="I120" s="98">
        <v>217</v>
      </c>
      <c r="J120" s="99">
        <v>252</v>
      </c>
      <c r="K120" s="54"/>
      <c r="L120" s="54"/>
    </row>
    <row r="121" spans="1:12" ht="15" thickBot="1" x14ac:dyDescent="0.25">
      <c r="A121" s="94" t="s">
        <v>161</v>
      </c>
      <c r="B121" s="89" t="s">
        <v>149</v>
      </c>
      <c r="C121" s="59"/>
      <c r="D121" s="59"/>
      <c r="E121" s="98">
        <v>179</v>
      </c>
      <c r="F121" s="99">
        <v>230</v>
      </c>
      <c r="G121" s="99"/>
      <c r="H121" s="73"/>
      <c r="I121" s="98">
        <v>179</v>
      </c>
      <c r="J121" s="99">
        <v>230</v>
      </c>
      <c r="K121" s="54"/>
      <c r="L121" s="54"/>
    </row>
    <row r="122" spans="1:12" ht="15" thickBot="1" x14ac:dyDescent="0.25">
      <c r="A122" s="94" t="s">
        <v>161</v>
      </c>
      <c r="B122" s="89" t="s">
        <v>150</v>
      </c>
      <c r="C122" s="59"/>
      <c r="D122" s="59"/>
      <c r="E122" s="98">
        <v>115</v>
      </c>
      <c r="F122" s="99">
        <v>167</v>
      </c>
      <c r="G122" s="99"/>
      <c r="H122" s="73"/>
      <c r="I122" s="98">
        <v>115</v>
      </c>
      <c r="J122" s="99">
        <v>167</v>
      </c>
      <c r="K122" s="54"/>
      <c r="L122" s="54"/>
    </row>
    <row r="123" spans="1:12" ht="15" thickBot="1" x14ac:dyDescent="0.25">
      <c r="A123" s="94" t="s">
        <v>161</v>
      </c>
      <c r="B123" s="89" t="s">
        <v>151</v>
      </c>
      <c r="C123" s="59"/>
      <c r="D123" s="59"/>
      <c r="E123" s="98">
        <v>233</v>
      </c>
      <c r="F123" s="99">
        <v>321</v>
      </c>
      <c r="G123" s="99"/>
      <c r="H123" s="73"/>
      <c r="I123" s="98">
        <v>233</v>
      </c>
      <c r="J123" s="99">
        <v>321</v>
      </c>
      <c r="K123" s="54"/>
      <c r="L123" s="54"/>
    </row>
    <row r="124" spans="1:12" ht="15" thickBot="1" x14ac:dyDescent="0.25">
      <c r="A124" s="94" t="s">
        <v>161</v>
      </c>
      <c r="B124" s="89" t="s">
        <v>152</v>
      </c>
      <c r="C124" s="59"/>
      <c r="D124" s="59"/>
      <c r="E124" s="98"/>
      <c r="F124" s="99"/>
      <c r="G124" s="99"/>
      <c r="H124" s="73"/>
      <c r="I124" s="98"/>
      <c r="J124" s="99"/>
      <c r="K124" s="54"/>
      <c r="L124" s="54"/>
    </row>
    <row r="125" spans="1:12" ht="15" thickBot="1" x14ac:dyDescent="0.25">
      <c r="A125" s="94" t="s">
        <v>161</v>
      </c>
      <c r="B125" s="89" t="s">
        <v>153</v>
      </c>
      <c r="C125" s="59"/>
      <c r="D125" s="59"/>
      <c r="E125" s="98"/>
      <c r="F125" s="99"/>
      <c r="G125" s="99"/>
      <c r="H125" s="73"/>
      <c r="I125" s="98"/>
      <c r="J125" s="99"/>
      <c r="K125" s="54"/>
      <c r="L125" s="54"/>
    </row>
    <row r="126" spans="1:12" ht="15" thickBot="1" x14ac:dyDescent="0.25">
      <c r="A126" s="94" t="s">
        <v>161</v>
      </c>
      <c r="B126" s="89" t="s">
        <v>154</v>
      </c>
      <c r="C126" s="59"/>
      <c r="D126" s="59"/>
      <c r="E126" s="98"/>
      <c r="F126" s="99"/>
      <c r="G126" s="99"/>
      <c r="H126" s="73"/>
      <c r="I126" s="98"/>
      <c r="J126" s="99"/>
      <c r="K126" s="54"/>
      <c r="L126" s="54"/>
    </row>
    <row r="127" spans="1:12" ht="15" thickBot="1" x14ac:dyDescent="0.25">
      <c r="A127" s="94" t="s">
        <v>161</v>
      </c>
      <c r="B127" s="89" t="s">
        <v>155</v>
      </c>
      <c r="C127" s="59"/>
      <c r="D127" s="59"/>
      <c r="E127" s="98"/>
      <c r="F127" s="99"/>
      <c r="G127" s="99"/>
      <c r="H127" s="73"/>
      <c r="I127" s="98"/>
      <c r="J127" s="99"/>
      <c r="K127" s="54"/>
      <c r="L127" s="54"/>
    </row>
    <row r="128" spans="1:12" ht="15" thickBot="1" x14ac:dyDescent="0.25">
      <c r="A128" s="94" t="s">
        <v>161</v>
      </c>
      <c r="B128" s="89" t="s">
        <v>156</v>
      </c>
      <c r="C128" s="59"/>
      <c r="D128" s="59"/>
      <c r="E128" s="98"/>
      <c r="F128" s="99"/>
      <c r="G128" s="99"/>
      <c r="H128" s="73"/>
      <c r="I128" s="98"/>
      <c r="J128" s="99"/>
      <c r="K128" s="54"/>
      <c r="L128" s="54"/>
    </row>
    <row r="129" spans="1:12" ht="15" thickBot="1" x14ac:dyDescent="0.25">
      <c r="A129" s="94" t="s">
        <v>161</v>
      </c>
      <c r="B129" s="89" t="s">
        <v>157</v>
      </c>
      <c r="C129" s="59"/>
      <c r="D129" s="59"/>
      <c r="E129" s="98"/>
      <c r="F129" s="99"/>
      <c r="G129" s="99"/>
      <c r="H129" s="73"/>
      <c r="I129" s="98"/>
      <c r="J129" s="99"/>
      <c r="K129" s="54"/>
      <c r="L129" s="54"/>
    </row>
    <row r="130" spans="1:12" ht="15" thickBot="1" x14ac:dyDescent="0.25">
      <c r="A130" s="94" t="s">
        <v>161</v>
      </c>
      <c r="B130" s="89" t="s">
        <v>158</v>
      </c>
      <c r="C130" s="59"/>
      <c r="D130" s="59"/>
      <c r="E130" s="98"/>
      <c r="F130" s="99"/>
      <c r="G130" s="99"/>
      <c r="H130" s="73"/>
      <c r="I130" s="98"/>
      <c r="J130" s="99"/>
      <c r="K130" s="54"/>
      <c r="L130" s="54"/>
    </row>
    <row r="131" spans="1:12" ht="15" thickBot="1" x14ac:dyDescent="0.25">
      <c r="A131" s="94" t="s">
        <v>161</v>
      </c>
      <c r="B131" s="89" t="s">
        <v>159</v>
      </c>
      <c r="C131" s="59"/>
      <c r="D131" s="59"/>
      <c r="E131" s="98"/>
      <c r="F131" s="99"/>
      <c r="G131" s="99"/>
      <c r="H131" s="73"/>
      <c r="I131" s="98"/>
      <c r="J131" s="99"/>
      <c r="K131" s="54"/>
      <c r="L131" s="54"/>
    </row>
    <row r="132" spans="1:12" ht="15" thickBot="1" x14ac:dyDescent="0.25">
      <c r="A132" s="94" t="s">
        <v>161</v>
      </c>
      <c r="B132" s="89" t="s">
        <v>160</v>
      </c>
      <c r="C132" s="59"/>
      <c r="D132" s="59"/>
      <c r="E132" s="98"/>
      <c r="F132" s="99"/>
      <c r="G132" s="99"/>
      <c r="H132" s="73"/>
      <c r="I132" s="98"/>
      <c r="J132" s="99"/>
      <c r="K132" s="54"/>
      <c r="L132" s="54"/>
    </row>
    <row r="133" spans="1:12" s="61" customFormat="1" ht="29.25" customHeight="1" thickBot="1" x14ac:dyDescent="0.25">
      <c r="A133" s="351" t="s">
        <v>183</v>
      </c>
      <c r="B133" s="352"/>
      <c r="C133" s="41">
        <f>+D133</f>
        <v>1</v>
      </c>
      <c r="D133" s="17">
        <f>+F133/J133</f>
        <v>1</v>
      </c>
      <c r="E133" s="12">
        <f t="shared" ref="E133:L133" si="9">SUM(E120:E132)</f>
        <v>744</v>
      </c>
      <c r="F133" s="51">
        <f t="shared" si="9"/>
        <v>970</v>
      </c>
      <c r="G133" s="51">
        <f t="shared" si="9"/>
        <v>0</v>
      </c>
      <c r="H133" s="51">
        <f t="shared" si="9"/>
        <v>0</v>
      </c>
      <c r="I133" s="12">
        <f>SUM(I120:I132)</f>
        <v>744</v>
      </c>
      <c r="J133" s="51">
        <f t="shared" si="9"/>
        <v>970</v>
      </c>
      <c r="K133" s="51">
        <f t="shared" si="9"/>
        <v>0</v>
      </c>
      <c r="L133" s="51">
        <f t="shared" si="9"/>
        <v>0</v>
      </c>
    </row>
    <row r="134" spans="1:12" ht="15" thickBot="1" x14ac:dyDescent="0.25">
      <c r="A134" s="94" t="s">
        <v>166</v>
      </c>
      <c r="B134" s="89" t="s">
        <v>162</v>
      </c>
      <c r="C134" s="59"/>
      <c r="D134" s="59"/>
      <c r="E134" s="98">
        <v>324</v>
      </c>
      <c r="F134" s="99">
        <v>441</v>
      </c>
      <c r="G134" s="99"/>
      <c r="H134" s="73"/>
      <c r="I134" s="98">
        <v>324</v>
      </c>
      <c r="J134" s="99">
        <v>441</v>
      </c>
      <c r="K134" s="54"/>
      <c r="L134" s="54"/>
    </row>
    <row r="135" spans="1:12" ht="15" thickBot="1" x14ac:dyDescent="0.25">
      <c r="A135" s="94" t="s">
        <v>166</v>
      </c>
      <c r="B135" s="89" t="s">
        <v>163</v>
      </c>
      <c r="C135" s="59"/>
      <c r="D135" s="59"/>
      <c r="E135" s="98"/>
      <c r="F135" s="99"/>
      <c r="G135" s="99"/>
      <c r="H135" s="73"/>
      <c r="I135" s="98"/>
      <c r="J135" s="99"/>
      <c r="K135" s="54"/>
      <c r="L135" s="54"/>
    </row>
    <row r="136" spans="1:12" ht="15" thickBot="1" x14ac:dyDescent="0.25">
      <c r="A136" s="94" t="s">
        <v>166</v>
      </c>
      <c r="B136" s="89" t="s">
        <v>164</v>
      </c>
      <c r="C136" s="59"/>
      <c r="D136" s="59"/>
      <c r="F136" s="73"/>
      <c r="G136" s="73"/>
      <c r="H136" s="73"/>
      <c r="J136" s="73"/>
      <c r="K136" s="54"/>
      <c r="L136" s="54"/>
    </row>
    <row r="137" spans="1:12" ht="15" thickBot="1" x14ac:dyDescent="0.25">
      <c r="A137" s="94" t="s">
        <v>166</v>
      </c>
      <c r="B137" s="89" t="s">
        <v>165</v>
      </c>
      <c r="C137" s="59"/>
      <c r="D137" s="59"/>
      <c r="F137" s="73"/>
      <c r="G137" s="73"/>
      <c r="H137" s="73"/>
      <c r="J137" s="73"/>
      <c r="K137" s="54"/>
      <c r="L137" s="54"/>
    </row>
    <row r="138" spans="1:12" s="61" customFormat="1" ht="15" thickBot="1" x14ac:dyDescent="0.25">
      <c r="A138" s="351" t="s">
        <v>184</v>
      </c>
      <c r="B138" s="352"/>
      <c r="C138" s="41">
        <f>+D138</f>
        <v>1</v>
      </c>
      <c r="D138" s="17">
        <f>+F138/J138</f>
        <v>1</v>
      </c>
      <c r="E138" s="12">
        <f t="shared" ref="E138:L138" si="10">SUM(E134:E137)</f>
        <v>324</v>
      </c>
      <c r="F138" s="51">
        <f t="shared" si="10"/>
        <v>441</v>
      </c>
      <c r="G138" s="51">
        <f t="shared" si="10"/>
        <v>0</v>
      </c>
      <c r="H138" s="51">
        <f t="shared" si="10"/>
        <v>0</v>
      </c>
      <c r="I138" s="12">
        <f>SUM(I134:I137)</f>
        <v>324</v>
      </c>
      <c r="J138" s="51">
        <f t="shared" si="10"/>
        <v>441</v>
      </c>
      <c r="K138" s="51">
        <f t="shared" si="10"/>
        <v>0</v>
      </c>
      <c r="L138" s="51">
        <f t="shared" si="10"/>
        <v>0</v>
      </c>
    </row>
    <row r="139" spans="1:12" ht="15" thickBot="1" x14ac:dyDescent="0.25">
      <c r="A139" s="94" t="s">
        <v>174</v>
      </c>
      <c r="B139" s="89" t="s">
        <v>167</v>
      </c>
      <c r="C139" s="59"/>
      <c r="D139" s="59"/>
      <c r="E139" s="98">
        <v>57</v>
      </c>
      <c r="F139" s="99">
        <v>69</v>
      </c>
      <c r="G139" s="99"/>
      <c r="H139" s="73"/>
      <c r="I139" s="98">
        <v>57</v>
      </c>
      <c r="J139" s="99">
        <v>69</v>
      </c>
      <c r="K139" s="54"/>
      <c r="L139" s="54"/>
    </row>
    <row r="140" spans="1:12" ht="15" thickBot="1" x14ac:dyDescent="0.25">
      <c r="A140" s="94" t="s">
        <v>174</v>
      </c>
      <c r="B140" s="89" t="s">
        <v>168</v>
      </c>
      <c r="C140" s="59"/>
      <c r="D140" s="59"/>
      <c r="E140" s="98">
        <v>2</v>
      </c>
      <c r="F140" s="99">
        <v>4</v>
      </c>
      <c r="G140" s="99"/>
      <c r="H140" s="73"/>
      <c r="I140" s="98">
        <v>2</v>
      </c>
      <c r="J140" s="99">
        <v>4</v>
      </c>
      <c r="K140" s="54"/>
      <c r="L140" s="54"/>
    </row>
    <row r="141" spans="1:12" ht="15" thickBot="1" x14ac:dyDescent="0.25">
      <c r="A141" s="94" t="s">
        <v>174</v>
      </c>
      <c r="B141" s="89" t="s">
        <v>169</v>
      </c>
      <c r="C141" s="59"/>
      <c r="D141" s="59"/>
      <c r="E141" s="98">
        <v>10</v>
      </c>
      <c r="F141" s="99">
        <v>10</v>
      </c>
      <c r="G141" s="99"/>
      <c r="H141" s="73"/>
      <c r="I141" s="98">
        <v>10</v>
      </c>
      <c r="J141" s="99">
        <v>10</v>
      </c>
      <c r="K141" s="54"/>
      <c r="L141" s="54"/>
    </row>
    <row r="142" spans="1:12" ht="15" thickBot="1" x14ac:dyDescent="0.25">
      <c r="A142" s="94" t="s">
        <v>174</v>
      </c>
      <c r="B142" s="89" t="s">
        <v>170</v>
      </c>
      <c r="C142" s="59"/>
      <c r="D142" s="59"/>
      <c r="E142" s="98"/>
      <c r="F142" s="99"/>
      <c r="G142" s="99"/>
      <c r="H142" s="73"/>
      <c r="I142" s="98"/>
      <c r="J142" s="99"/>
      <c r="K142" s="54"/>
      <c r="L142" s="54"/>
    </row>
    <row r="143" spans="1:12" ht="15" thickBot="1" x14ac:dyDescent="0.25">
      <c r="A143" s="94" t="s">
        <v>174</v>
      </c>
      <c r="B143" s="89" t="s">
        <v>171</v>
      </c>
      <c r="C143" s="59"/>
      <c r="D143" s="59"/>
      <c r="E143" s="98">
        <v>12</v>
      </c>
      <c r="F143" s="99">
        <v>12</v>
      </c>
      <c r="G143" s="99"/>
      <c r="H143" s="73"/>
      <c r="I143" s="98">
        <v>12</v>
      </c>
      <c r="J143" s="99">
        <v>12</v>
      </c>
      <c r="K143" s="54"/>
      <c r="L143" s="54"/>
    </row>
    <row r="144" spans="1:12" ht="15" thickBot="1" x14ac:dyDescent="0.25">
      <c r="A144" s="94" t="s">
        <v>174</v>
      </c>
      <c r="B144" s="89" t="s">
        <v>172</v>
      </c>
      <c r="C144" s="59"/>
      <c r="D144" s="59"/>
      <c r="E144" s="98">
        <v>12</v>
      </c>
      <c r="F144" s="99">
        <v>13</v>
      </c>
      <c r="G144" s="99"/>
      <c r="H144" s="73"/>
      <c r="I144" s="98">
        <v>12</v>
      </c>
      <c r="J144" s="99">
        <v>13</v>
      </c>
      <c r="K144" s="54"/>
      <c r="L144" s="54"/>
    </row>
    <row r="145" spans="1:12" ht="15" thickBot="1" x14ac:dyDescent="0.25">
      <c r="A145" s="94" t="s">
        <v>174</v>
      </c>
      <c r="B145" s="89" t="s">
        <v>173</v>
      </c>
      <c r="C145" s="59"/>
      <c r="D145" s="59"/>
      <c r="E145" s="98">
        <v>4</v>
      </c>
      <c r="F145" s="99">
        <v>4</v>
      </c>
      <c r="G145" s="99"/>
      <c r="H145" s="73"/>
      <c r="I145" s="98">
        <v>4</v>
      </c>
      <c r="J145" s="99">
        <v>4</v>
      </c>
      <c r="K145" s="54"/>
      <c r="L145" s="54"/>
    </row>
    <row r="146" spans="1:12" s="61" customFormat="1" ht="15" thickBot="1" x14ac:dyDescent="0.25">
      <c r="A146" s="351" t="s">
        <v>185</v>
      </c>
      <c r="B146" s="352"/>
      <c r="C146" s="41">
        <f>+D146</f>
        <v>1</v>
      </c>
      <c r="D146" s="17">
        <f>+F146/J146</f>
        <v>1</v>
      </c>
      <c r="E146" s="12">
        <f t="shared" ref="E146:L146" si="11">SUM(E139:E145)</f>
        <v>97</v>
      </c>
      <c r="F146" s="51">
        <f t="shared" si="11"/>
        <v>112</v>
      </c>
      <c r="G146" s="51">
        <f t="shared" si="11"/>
        <v>0</v>
      </c>
      <c r="H146" s="51">
        <f t="shared" si="11"/>
        <v>0</v>
      </c>
      <c r="I146" s="12">
        <f>SUM(I139:I145)</f>
        <v>97</v>
      </c>
      <c r="J146" s="51">
        <f t="shared" si="11"/>
        <v>112</v>
      </c>
      <c r="K146" s="51">
        <f t="shared" si="11"/>
        <v>0</v>
      </c>
      <c r="L146" s="51">
        <f t="shared" si="11"/>
        <v>0</v>
      </c>
    </row>
    <row r="147" spans="1:12" x14ac:dyDescent="0.2">
      <c r="B147" s="112" t="s">
        <v>190</v>
      </c>
      <c r="C147" s="112"/>
      <c r="D147" s="112"/>
      <c r="E147" s="128">
        <f t="shared" ref="E147:L147" si="12">+E25+E36+E47+E61+E72+E78+E89+E106+E119+E133+E138+E146</f>
        <v>18680</v>
      </c>
      <c r="F147" s="112">
        <f t="shared" si="12"/>
        <v>27449</v>
      </c>
      <c r="G147" s="112">
        <f t="shared" si="12"/>
        <v>0</v>
      </c>
      <c r="H147" s="112">
        <f t="shared" si="12"/>
        <v>0</v>
      </c>
      <c r="I147" s="128">
        <f>+I25+I36+I47+I61+I72+I78+I89+I106+I119+I133+I138+I146</f>
        <v>18680</v>
      </c>
      <c r="J147" s="112">
        <f t="shared" si="12"/>
        <v>27449</v>
      </c>
      <c r="K147" s="112">
        <f t="shared" si="12"/>
        <v>0</v>
      </c>
      <c r="L147" s="112">
        <f t="shared" si="12"/>
        <v>0</v>
      </c>
    </row>
    <row r="148" spans="1:12" x14ac:dyDescent="0.2">
      <c r="C148" s="69"/>
      <c r="D148" s="84"/>
    </row>
    <row r="154" spans="1:12" x14ac:dyDescent="0.2">
      <c r="I154" s="58"/>
      <c r="J154" s="58"/>
      <c r="K154" s="58"/>
      <c r="L154" s="58"/>
    </row>
    <row r="155" spans="1:12" x14ac:dyDescent="0.2">
      <c r="I155" s="58"/>
      <c r="J155" s="58"/>
      <c r="K155" s="58"/>
      <c r="L155" s="58"/>
    </row>
    <row r="156" spans="1:12" x14ac:dyDescent="0.2">
      <c r="I156" s="58"/>
      <c r="J156" s="58"/>
      <c r="K156" s="58"/>
      <c r="L156" s="58"/>
    </row>
    <row r="157" spans="1:12" x14ac:dyDescent="0.2">
      <c r="I157" s="58"/>
      <c r="J157" s="58"/>
      <c r="K157" s="58"/>
      <c r="L157" s="58"/>
    </row>
    <row r="158" spans="1:12" x14ac:dyDescent="0.2">
      <c r="I158" s="58"/>
      <c r="J158" s="58"/>
      <c r="K158" s="58"/>
      <c r="L158" s="58"/>
    </row>
    <row r="159" spans="1:12" x14ac:dyDescent="0.2">
      <c r="I159" s="58"/>
      <c r="J159" s="58"/>
      <c r="K159" s="58"/>
      <c r="L159" s="58"/>
    </row>
    <row r="160" spans="1:12" x14ac:dyDescent="0.2">
      <c r="I160" s="58"/>
      <c r="J160" s="58"/>
      <c r="K160" s="58"/>
      <c r="L160" s="58"/>
    </row>
    <row r="161" spans="9:12" x14ac:dyDescent="0.2">
      <c r="I161" s="58"/>
      <c r="J161" s="58"/>
      <c r="K161" s="58"/>
      <c r="L161" s="58"/>
    </row>
    <row r="162" spans="9:12" x14ac:dyDescent="0.2">
      <c r="I162" s="58"/>
      <c r="J162" s="58"/>
      <c r="K162" s="58"/>
      <c r="L162" s="58"/>
    </row>
    <row r="163" spans="9:12" x14ac:dyDescent="0.2">
      <c r="I163" s="58"/>
      <c r="J163" s="58"/>
      <c r="K163" s="58"/>
      <c r="L163" s="58"/>
    </row>
    <row r="164" spans="9:12" x14ac:dyDescent="0.2">
      <c r="I164" s="58"/>
      <c r="J164" s="58"/>
      <c r="K164" s="58"/>
      <c r="L164" s="58"/>
    </row>
    <row r="165" spans="9:12" x14ac:dyDescent="0.2">
      <c r="I165" s="58"/>
      <c r="J165" s="58"/>
      <c r="K165" s="58"/>
      <c r="L165" s="58"/>
    </row>
    <row r="166" spans="9:12" x14ac:dyDescent="0.2">
      <c r="I166" s="58"/>
      <c r="J166" s="58"/>
      <c r="K166" s="58"/>
      <c r="L166" s="58"/>
    </row>
    <row r="167" spans="9:12" x14ac:dyDescent="0.2">
      <c r="I167" s="58"/>
      <c r="J167" s="58"/>
      <c r="K167" s="58"/>
      <c r="L167" s="58"/>
    </row>
    <row r="168" spans="9:12" x14ac:dyDescent="0.2">
      <c r="I168" s="58"/>
      <c r="J168" s="58"/>
      <c r="K168" s="58"/>
      <c r="L168" s="58"/>
    </row>
    <row r="169" spans="9:12" x14ac:dyDescent="0.2">
      <c r="I169" s="58"/>
      <c r="J169" s="58"/>
      <c r="K169" s="58"/>
      <c r="L169" s="58"/>
    </row>
    <row r="170" spans="9:12" x14ac:dyDescent="0.2">
      <c r="I170" s="58"/>
      <c r="J170" s="58"/>
      <c r="K170" s="58"/>
      <c r="L170" s="58"/>
    </row>
    <row r="171" spans="9:12" x14ac:dyDescent="0.2">
      <c r="I171" s="58"/>
      <c r="J171" s="58"/>
      <c r="K171" s="58"/>
      <c r="L171" s="58"/>
    </row>
    <row r="172" spans="9:12" x14ac:dyDescent="0.2">
      <c r="I172" s="58"/>
      <c r="J172" s="58"/>
      <c r="K172" s="58"/>
      <c r="L172" s="58"/>
    </row>
    <row r="173" spans="9:12" x14ac:dyDescent="0.2">
      <c r="I173" s="58"/>
      <c r="J173" s="58"/>
      <c r="K173" s="58"/>
      <c r="L173" s="58"/>
    </row>
    <row r="174" spans="9:12" x14ac:dyDescent="0.2">
      <c r="I174" s="58"/>
      <c r="J174" s="58"/>
      <c r="K174" s="58"/>
      <c r="L174" s="58"/>
    </row>
    <row r="175" spans="9:12" x14ac:dyDescent="0.2">
      <c r="I175" s="58"/>
      <c r="J175" s="58"/>
      <c r="K175" s="58"/>
      <c r="L175" s="58"/>
    </row>
    <row r="176" spans="9:12" x14ac:dyDescent="0.2">
      <c r="I176" s="58"/>
      <c r="J176" s="58"/>
      <c r="K176" s="58"/>
      <c r="L176" s="58"/>
    </row>
    <row r="177" spans="9:12" x14ac:dyDescent="0.2">
      <c r="I177" s="58"/>
      <c r="J177" s="58"/>
      <c r="K177" s="58"/>
      <c r="L177" s="58"/>
    </row>
    <row r="178" spans="9:12" x14ac:dyDescent="0.2">
      <c r="I178" s="58"/>
      <c r="J178" s="58"/>
      <c r="K178" s="58"/>
      <c r="L178" s="58"/>
    </row>
    <row r="179" spans="9:12" x14ac:dyDescent="0.2">
      <c r="J179" s="99"/>
    </row>
  </sheetData>
  <mergeCells count="21">
    <mergeCell ref="E1:L1"/>
    <mergeCell ref="E2:H9"/>
    <mergeCell ref="I2:L9"/>
    <mergeCell ref="E10:H10"/>
    <mergeCell ref="I10:L10"/>
    <mergeCell ref="D1:D10"/>
    <mergeCell ref="A146:B146"/>
    <mergeCell ref="A25:B25"/>
    <mergeCell ref="A36:B36"/>
    <mergeCell ref="A47:B47"/>
    <mergeCell ref="A61:B61"/>
    <mergeCell ref="A138:B138"/>
    <mergeCell ref="A72:B72"/>
    <mergeCell ref="A133:B133"/>
    <mergeCell ref="A119:B119"/>
    <mergeCell ref="A1:A10"/>
    <mergeCell ref="B1:B10"/>
    <mergeCell ref="C1:C11"/>
    <mergeCell ref="A78:B78"/>
    <mergeCell ref="A89:B89"/>
    <mergeCell ref="A106:B106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52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H15" sqref="H15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140625" style="58" customWidth="1"/>
    <col min="5" max="5" width="8.42578125" style="71" bestFit="1" customWidth="1"/>
    <col min="6" max="6" width="9.85546875" style="71" bestFit="1" customWidth="1"/>
    <col min="7" max="8" width="9.7109375" style="58" bestFit="1" customWidth="1"/>
    <col min="9" max="10" width="9.7109375" style="58" customWidth="1"/>
    <col min="11" max="16" width="9.7109375" style="58" bestFit="1" customWidth="1"/>
    <col min="17" max="17" width="11.7109375" style="58" bestFit="1" customWidth="1"/>
    <col min="18" max="16384" width="11.42578125" style="58"/>
  </cols>
  <sheetData>
    <row r="1" spans="1:19" s="137" customFormat="1" ht="73.5" customHeight="1" thickTop="1" thickBot="1" x14ac:dyDescent="0.25">
      <c r="A1" s="353" t="s">
        <v>0</v>
      </c>
      <c r="B1" s="322" t="s">
        <v>1</v>
      </c>
      <c r="C1" s="322" t="s">
        <v>191</v>
      </c>
      <c r="D1" s="348" t="s">
        <v>188</v>
      </c>
      <c r="E1" s="368" t="s">
        <v>343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70"/>
    </row>
    <row r="2" spans="1:19" s="137" customFormat="1" ht="15" customHeight="1" thickTop="1" x14ac:dyDescent="0.2">
      <c r="A2" s="354"/>
      <c r="B2" s="356"/>
      <c r="C2" s="323"/>
      <c r="D2" s="349"/>
      <c r="E2" s="391" t="s">
        <v>2</v>
      </c>
      <c r="F2" s="387"/>
      <c r="G2" s="387"/>
      <c r="H2" s="387"/>
      <c r="I2" s="387"/>
      <c r="J2" s="387"/>
      <c r="K2" s="387"/>
      <c r="L2" s="387"/>
      <c r="M2" s="387"/>
      <c r="N2" s="387"/>
      <c r="O2" s="387"/>
      <c r="P2" s="387"/>
      <c r="Q2" s="387"/>
      <c r="R2" s="371" t="s">
        <v>3</v>
      </c>
      <c r="S2" s="372"/>
    </row>
    <row r="3" spans="1:19" s="137" customFormat="1" ht="15" customHeight="1" x14ac:dyDescent="0.2">
      <c r="A3" s="354"/>
      <c r="B3" s="356"/>
      <c r="C3" s="323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71"/>
      <c r="S3" s="372"/>
    </row>
    <row r="4" spans="1:19" s="137" customFormat="1" ht="15" customHeight="1" x14ac:dyDescent="0.2">
      <c r="A4" s="354"/>
      <c r="B4" s="356"/>
      <c r="C4" s="323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71"/>
      <c r="S4" s="372"/>
    </row>
    <row r="5" spans="1:19" s="137" customFormat="1" ht="15" customHeight="1" x14ac:dyDescent="0.2">
      <c r="A5" s="354"/>
      <c r="B5" s="356"/>
      <c r="C5" s="323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71"/>
      <c r="S5" s="372"/>
    </row>
    <row r="6" spans="1:19" s="137" customFormat="1" ht="15" customHeight="1" x14ac:dyDescent="0.2">
      <c r="A6" s="354"/>
      <c r="B6" s="356"/>
      <c r="C6" s="323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71"/>
      <c r="S6" s="372"/>
    </row>
    <row r="7" spans="1:19" s="137" customFormat="1" ht="15" customHeight="1" x14ac:dyDescent="0.2">
      <c r="A7" s="354"/>
      <c r="B7" s="356"/>
      <c r="C7" s="323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71"/>
      <c r="S7" s="372"/>
    </row>
    <row r="8" spans="1:19" s="137" customFormat="1" ht="15" customHeight="1" x14ac:dyDescent="0.2">
      <c r="A8" s="354"/>
      <c r="B8" s="356"/>
      <c r="C8" s="323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71"/>
      <c r="S8" s="372"/>
    </row>
    <row r="9" spans="1:19" s="137" customFormat="1" ht="15.75" customHeight="1" thickBot="1" x14ac:dyDescent="0.25">
      <c r="A9" s="354"/>
      <c r="B9" s="356"/>
      <c r="C9" s="323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73"/>
      <c r="S9" s="374"/>
    </row>
    <row r="10" spans="1:19" s="137" customFormat="1" ht="57.75" customHeight="1" thickTop="1" thickBot="1" x14ac:dyDescent="0.25">
      <c r="A10" s="355"/>
      <c r="B10" s="324"/>
      <c r="C10" s="323"/>
      <c r="D10" s="350"/>
      <c r="E10" s="383" t="s">
        <v>344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3"/>
      <c r="R10" s="375" t="s">
        <v>345</v>
      </c>
      <c r="S10" s="376"/>
    </row>
    <row r="11" spans="1:19" s="137" customFormat="1" ht="15" thickBot="1" x14ac:dyDescent="0.25">
      <c r="A11" s="146"/>
      <c r="B11" s="146"/>
      <c r="C11" s="324"/>
      <c r="D11" s="140" t="s">
        <v>189</v>
      </c>
      <c r="E11" s="147" t="s">
        <v>4</v>
      </c>
      <c r="F11" s="147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5" t="s">
        <v>16</v>
      </c>
      <c r="R11" s="377"/>
      <c r="S11" s="378"/>
    </row>
    <row r="12" spans="1:19" s="94" customFormat="1" ht="15" thickBot="1" x14ac:dyDescent="0.25">
      <c r="A12" s="94" t="s">
        <v>53</v>
      </c>
      <c r="B12" s="184" t="s">
        <v>40</v>
      </c>
      <c r="C12" s="59"/>
      <c r="D12" s="89"/>
      <c r="E12" s="105">
        <f>IFERROR(VLOOKUP($B12,[3]NUM21!$H$3:$O$135,2,FALSE),0)</f>
        <v>0</v>
      </c>
      <c r="F12" s="105">
        <f>IFERROR(VLOOKUP($B12,[3]NUM21!$H$3:$O$135,3,FALSE),0)</f>
        <v>0</v>
      </c>
      <c r="G12" s="105">
        <f>IFERROR(VLOOKUP($B12,[3]NUM21!$H$3:$O$135,4,FALSE),0)</f>
        <v>0</v>
      </c>
      <c r="H12" s="105">
        <f>IFERROR(VLOOKUP($B12,[3]NUM21!$H$3:$O$135,5,FALSE),0)</f>
        <v>1</v>
      </c>
      <c r="I12" s="105">
        <f>IFERROR(VLOOKUP($B12,[3]NUM21!$H$3:$O$135,6,FALSE),0)</f>
        <v>0</v>
      </c>
      <c r="J12" s="105">
        <f>IFERROR(VLOOKUP($B12,[3]NUM21!$H$3:$O$135,7,FALSE),0)</f>
        <v>16</v>
      </c>
      <c r="K12" s="87"/>
      <c r="L12" s="87"/>
      <c r="M12" s="87"/>
      <c r="N12" s="87"/>
      <c r="O12" s="87"/>
      <c r="P12" s="87"/>
      <c r="Q12" s="15">
        <f>SUM(E12:P12)</f>
        <v>17</v>
      </c>
    </row>
    <row r="13" spans="1:19" s="94" customFormat="1" ht="15" thickBot="1" x14ac:dyDescent="0.25">
      <c r="A13" s="94" t="s">
        <v>53</v>
      </c>
      <c r="B13" s="184" t="s">
        <v>41</v>
      </c>
      <c r="C13" s="59"/>
      <c r="D13" s="89"/>
      <c r="E13" s="105">
        <f>IFERROR(VLOOKUP($B13,[3]NUM21!$H$3:$O$135,2,FALSE),0)</f>
        <v>0</v>
      </c>
      <c r="F13" s="105">
        <f>IFERROR(VLOOKUP($B13,[3]NUM21!$H$3:$O$135,3,FALSE),0)</f>
        <v>0</v>
      </c>
      <c r="G13" s="105">
        <f>IFERROR(VLOOKUP($B13,[3]NUM21!$H$3:$O$135,4,FALSE),0)</f>
        <v>0</v>
      </c>
      <c r="H13" s="105">
        <f>IFERROR(VLOOKUP($B13,[3]NUM21!$H$3:$O$135,5,FALSE),0)</f>
        <v>0</v>
      </c>
      <c r="I13" s="105">
        <f>IFERROR(VLOOKUP($B13,[3]NUM21!$H$3:$O$135,6,FALSE),0)</f>
        <v>0</v>
      </c>
      <c r="J13" s="105">
        <f>IFERROR(VLOOKUP($B13,[3]NUM21!$H$3:$O$135,7,FALSE),0)</f>
        <v>35</v>
      </c>
      <c r="K13" s="87"/>
      <c r="L13" s="87"/>
      <c r="M13" s="93"/>
      <c r="N13" s="93"/>
      <c r="O13" s="93"/>
      <c r="Q13" s="15">
        <f t="shared" ref="Q13:Q24" si="0">SUM(E13:P13)</f>
        <v>35</v>
      </c>
    </row>
    <row r="14" spans="1:19" s="94" customFormat="1" ht="15" thickBot="1" x14ac:dyDescent="0.25">
      <c r="A14" s="94" t="s">
        <v>53</v>
      </c>
      <c r="B14" s="184" t="s">
        <v>42</v>
      </c>
      <c r="C14" s="59"/>
      <c r="D14" s="89"/>
      <c r="E14" s="105">
        <f>IFERROR(VLOOKUP($B14,[3]NUM21!$H$3:$O$135,2,FALSE),0)</f>
        <v>3</v>
      </c>
      <c r="F14" s="105">
        <f>IFERROR(VLOOKUP($B14,[3]NUM21!$H$3:$O$135,3,FALSE),0)</f>
        <v>4</v>
      </c>
      <c r="G14" s="105">
        <f>IFERROR(VLOOKUP($B14,[3]NUM21!$H$3:$O$135,4,FALSE),0)</f>
        <v>18</v>
      </c>
      <c r="H14" s="105">
        <f>IFERROR(VLOOKUP($B14,[3]NUM21!$H$3:$O$135,5,FALSE),0)</f>
        <v>10</v>
      </c>
      <c r="I14" s="105">
        <f>IFERROR(VLOOKUP($B14,[3]NUM21!$H$3:$O$135,6,FALSE),0)</f>
        <v>25</v>
      </c>
      <c r="J14" s="105">
        <f>IFERROR(VLOOKUP($B14,[3]NUM21!$H$3:$O$135,7,FALSE),0)</f>
        <v>30</v>
      </c>
      <c r="K14" s="87"/>
      <c r="L14" s="87"/>
      <c r="M14" s="93"/>
      <c r="N14" s="93"/>
      <c r="O14" s="93"/>
      <c r="Q14" s="15">
        <f t="shared" si="0"/>
        <v>90</v>
      </c>
    </row>
    <row r="15" spans="1:19" s="94" customFormat="1" ht="15" thickBot="1" x14ac:dyDescent="0.25">
      <c r="A15" s="94" t="s">
        <v>53</v>
      </c>
      <c r="B15" s="184" t="s">
        <v>43</v>
      </c>
      <c r="C15" s="59"/>
      <c r="D15" s="89"/>
      <c r="E15" s="105">
        <f>IFERROR(VLOOKUP($B15,[3]NUM21!$H$3:$O$135,2,FALSE),0)</f>
        <v>2</v>
      </c>
      <c r="F15" s="105">
        <f>IFERROR(VLOOKUP($B15,[3]NUM21!$H$3:$O$135,3,FALSE),0)</f>
        <v>4</v>
      </c>
      <c r="G15" s="105">
        <f>IFERROR(VLOOKUP($B15,[3]NUM21!$H$3:$O$135,4,FALSE),0)</f>
        <v>16</v>
      </c>
      <c r="H15" s="105">
        <f>IFERROR(VLOOKUP($B15,[3]NUM21!$H$3:$O$135,5,FALSE),0)</f>
        <v>2</v>
      </c>
      <c r="I15" s="105">
        <f>IFERROR(VLOOKUP($B15,[3]NUM21!$H$3:$O$135,6,FALSE),0)</f>
        <v>12</v>
      </c>
      <c r="J15" s="105">
        <f>IFERROR(VLOOKUP($B15,[3]NUM21!$H$3:$O$135,7,FALSE),0)</f>
        <v>16</v>
      </c>
      <c r="K15" s="87"/>
      <c r="L15" s="87"/>
      <c r="M15" s="93"/>
      <c r="N15" s="93"/>
      <c r="O15" s="93"/>
      <c r="Q15" s="15">
        <f t="shared" si="0"/>
        <v>52</v>
      </c>
    </row>
    <row r="16" spans="1:19" s="94" customFormat="1" ht="15" thickBot="1" x14ac:dyDescent="0.25">
      <c r="A16" s="94" t="s">
        <v>53</v>
      </c>
      <c r="B16" s="184" t="s">
        <v>44</v>
      </c>
      <c r="C16" s="62"/>
      <c r="D16" s="89"/>
      <c r="E16" s="105">
        <f>IFERROR(VLOOKUP($B16,[3]NUM21!$H$3:$O$135,2,FALSE),0)</f>
        <v>9</v>
      </c>
      <c r="F16" s="105">
        <f>IFERROR(VLOOKUP($B16,[3]NUM21!$H$3:$O$135,3,FALSE),0)</f>
        <v>9</v>
      </c>
      <c r="G16" s="105">
        <f>IFERROR(VLOOKUP($B16,[3]NUM21!$H$3:$O$135,4,FALSE),0)</f>
        <v>10</v>
      </c>
      <c r="H16" s="105">
        <f>IFERROR(VLOOKUP($B16,[3]NUM21!$H$3:$O$135,5,FALSE),0)</f>
        <v>6</v>
      </c>
      <c r="I16" s="105">
        <f>IFERROR(VLOOKUP($B16,[3]NUM21!$H$3:$O$135,6,FALSE),0)</f>
        <v>23</v>
      </c>
      <c r="J16" s="105">
        <f>IFERROR(VLOOKUP($B16,[3]NUM21!$H$3:$O$135,7,FALSE),0)</f>
        <v>17</v>
      </c>
      <c r="K16" s="87"/>
      <c r="L16" s="87"/>
      <c r="M16" s="93"/>
      <c r="N16" s="93"/>
      <c r="O16" s="93"/>
      <c r="Q16" s="15">
        <f t="shared" si="0"/>
        <v>74</v>
      </c>
    </row>
    <row r="17" spans="1:20" s="94" customFormat="1" ht="15" thickBot="1" x14ac:dyDescent="0.25">
      <c r="A17" s="94" t="s">
        <v>53</v>
      </c>
      <c r="B17" s="184" t="s">
        <v>45</v>
      </c>
      <c r="C17" s="59"/>
      <c r="D17" s="89"/>
      <c r="E17" s="105">
        <f>IFERROR(VLOOKUP($B17,[3]NUM21!$H$3:$O$135,2,FALSE),0)</f>
        <v>0</v>
      </c>
      <c r="F17" s="105">
        <f>IFERROR(VLOOKUP($B17,[3]NUM21!$H$3:$O$135,3,FALSE),0)</f>
        <v>0</v>
      </c>
      <c r="G17" s="105">
        <f>IFERROR(VLOOKUP($B17,[3]NUM21!$H$3:$O$135,4,FALSE),0)</f>
        <v>0</v>
      </c>
      <c r="H17" s="105">
        <f>IFERROR(VLOOKUP($B17,[3]NUM21!$H$3:$O$135,5,FALSE),0)</f>
        <v>0</v>
      </c>
      <c r="I17" s="105">
        <f>IFERROR(VLOOKUP($B17,[3]NUM21!$H$3:$O$135,6,FALSE),0)</f>
        <v>6</v>
      </c>
      <c r="J17" s="105">
        <f>IFERROR(VLOOKUP($B17,[3]NUM21!$H$3:$O$135,7,FALSE),0)</f>
        <v>16</v>
      </c>
      <c r="K17" s="87"/>
      <c r="L17" s="87"/>
      <c r="M17" s="93"/>
      <c r="N17" s="93"/>
      <c r="O17" s="93"/>
      <c r="Q17" s="15">
        <f t="shared" si="0"/>
        <v>22</v>
      </c>
    </row>
    <row r="18" spans="1:20" s="94" customFormat="1" ht="15" thickBot="1" x14ac:dyDescent="0.25">
      <c r="A18" s="94" t="s">
        <v>53</v>
      </c>
      <c r="B18" s="184" t="s">
        <v>46</v>
      </c>
      <c r="C18" s="59"/>
      <c r="D18" s="89"/>
      <c r="E18" s="105">
        <f>IFERROR(VLOOKUP($B18,[3]NUM21!$H$3:$O$135,2,FALSE),0)</f>
        <v>1</v>
      </c>
      <c r="F18" s="105">
        <f>IFERROR(VLOOKUP($B18,[3]NUM21!$H$3:$O$135,3,FALSE),0)</f>
        <v>0</v>
      </c>
      <c r="G18" s="105">
        <f>IFERROR(VLOOKUP($B18,[3]NUM21!$H$3:$O$135,4,FALSE),0)</f>
        <v>0</v>
      </c>
      <c r="H18" s="105">
        <f>IFERROR(VLOOKUP($B18,[3]NUM21!$H$3:$O$135,5,FALSE),0)</f>
        <v>0</v>
      </c>
      <c r="I18" s="105">
        <f>IFERROR(VLOOKUP($B18,[3]NUM21!$H$3:$O$135,6,FALSE),0)</f>
        <v>3</v>
      </c>
      <c r="J18" s="105">
        <f>IFERROR(VLOOKUP($B18,[3]NUM21!$H$3:$O$135,7,FALSE),0)</f>
        <v>14</v>
      </c>
      <c r="K18" s="87"/>
      <c r="L18" s="87"/>
      <c r="M18" s="93"/>
      <c r="N18" s="93"/>
      <c r="O18" s="93"/>
      <c r="Q18" s="15">
        <f t="shared" si="0"/>
        <v>18</v>
      </c>
    </row>
    <row r="19" spans="1:20" s="94" customFormat="1" ht="15" thickBot="1" x14ac:dyDescent="0.25">
      <c r="A19" s="94" t="s">
        <v>53</v>
      </c>
      <c r="B19" s="184" t="s">
        <v>47</v>
      </c>
      <c r="C19" s="59"/>
      <c r="D19" s="89"/>
      <c r="E19" s="105">
        <f>IFERROR(VLOOKUP($B19,[3]NUM21!$H$3:$O$135,2,FALSE),0)</f>
        <v>0</v>
      </c>
      <c r="F19" s="105">
        <f>IFERROR(VLOOKUP($B19,[3]NUM21!$H$3:$O$135,3,FALSE),0)</f>
        <v>0</v>
      </c>
      <c r="G19" s="105">
        <f>IFERROR(VLOOKUP($B19,[3]NUM21!$H$3:$O$135,4,FALSE),0)</f>
        <v>0</v>
      </c>
      <c r="H19" s="105">
        <f>IFERROR(VLOOKUP($B19,[3]NUM21!$H$3:$O$135,5,FALSE),0)</f>
        <v>0</v>
      </c>
      <c r="I19" s="105">
        <f>IFERROR(VLOOKUP($B19,[3]NUM21!$H$3:$O$135,6,FALSE),0)</f>
        <v>0</v>
      </c>
      <c r="J19" s="105">
        <f>IFERROR(VLOOKUP($B19,[3]NUM21!$H$3:$O$135,7,FALSE),0)</f>
        <v>1</v>
      </c>
      <c r="K19" s="87"/>
      <c r="L19" s="87"/>
      <c r="M19" s="93"/>
      <c r="N19" s="93"/>
      <c r="O19" s="93"/>
      <c r="Q19" s="15">
        <f t="shared" si="0"/>
        <v>1</v>
      </c>
    </row>
    <row r="20" spans="1:20" s="94" customFormat="1" ht="15" thickBot="1" x14ac:dyDescent="0.25">
      <c r="A20" s="94" t="s">
        <v>53</v>
      </c>
      <c r="B20" s="184" t="s">
        <v>48</v>
      </c>
      <c r="C20" s="59"/>
      <c r="D20" s="89"/>
      <c r="E20" s="105">
        <f>IFERROR(VLOOKUP($B20,[3]NUM21!$H$3:$O$135,2,FALSE),0)</f>
        <v>0</v>
      </c>
      <c r="F20" s="105">
        <f>IFERROR(VLOOKUP($B20,[3]NUM21!$H$3:$O$135,3,FALSE),0)</f>
        <v>0</v>
      </c>
      <c r="G20" s="105">
        <f>IFERROR(VLOOKUP($B20,[3]NUM21!$H$3:$O$135,4,FALSE),0)</f>
        <v>0</v>
      </c>
      <c r="H20" s="105">
        <f>IFERROR(VLOOKUP($B20,[3]NUM21!$H$3:$O$135,5,FALSE),0)</f>
        <v>0</v>
      </c>
      <c r="I20" s="105">
        <f>IFERROR(VLOOKUP($B20,[3]NUM21!$H$3:$O$135,6,FALSE),0)</f>
        <v>0</v>
      </c>
      <c r="J20" s="105">
        <f>IFERROR(VLOOKUP($B20,[3]NUM21!$H$3:$O$135,7,FALSE),0)</f>
        <v>1</v>
      </c>
      <c r="K20" s="87"/>
      <c r="L20" s="87"/>
      <c r="M20" s="93"/>
      <c r="N20" s="93"/>
      <c r="O20" s="93"/>
      <c r="Q20" s="15">
        <f t="shared" si="0"/>
        <v>1</v>
      </c>
      <c r="T20" s="203"/>
    </row>
    <row r="21" spans="1:20" s="94" customFormat="1" ht="15" thickBot="1" x14ac:dyDescent="0.25">
      <c r="A21" s="94" t="s">
        <v>53</v>
      </c>
      <c r="B21" s="184" t="s">
        <v>49</v>
      </c>
      <c r="C21" s="63"/>
      <c r="D21" s="89"/>
      <c r="E21" s="105">
        <f>IFERROR(VLOOKUP($B21,[3]NUM21!$H$3:$O$135,2,FALSE),0)</f>
        <v>0</v>
      </c>
      <c r="F21" s="105">
        <f>IFERROR(VLOOKUP($B21,[3]NUM21!$H$3:$O$135,3,FALSE),0)</f>
        <v>0</v>
      </c>
      <c r="G21" s="105">
        <f>IFERROR(VLOOKUP($B21,[3]NUM21!$H$3:$O$135,4,FALSE),0)</f>
        <v>0</v>
      </c>
      <c r="H21" s="105">
        <f>IFERROR(VLOOKUP($B21,[3]NUM21!$H$3:$O$135,5,FALSE),0)</f>
        <v>0</v>
      </c>
      <c r="I21" s="105">
        <f>IFERROR(VLOOKUP($B21,[3]NUM21!$H$3:$O$135,6,FALSE),0)</f>
        <v>0</v>
      </c>
      <c r="J21" s="105">
        <f>IFERROR(VLOOKUP($B21,[3]NUM21!$H$3:$O$135,7,FALSE),0)</f>
        <v>0</v>
      </c>
      <c r="K21" s="87"/>
      <c r="L21" s="87"/>
      <c r="M21" s="93"/>
      <c r="N21" s="93"/>
      <c r="O21" s="93"/>
      <c r="Q21" s="15">
        <f t="shared" si="0"/>
        <v>0</v>
      </c>
    </row>
    <row r="22" spans="1:20" s="94" customFormat="1" ht="15" thickBot="1" x14ac:dyDescent="0.25">
      <c r="A22" s="94" t="s">
        <v>53</v>
      </c>
      <c r="B22" s="184" t="s">
        <v>50</v>
      </c>
      <c r="C22" s="59"/>
      <c r="D22" s="89"/>
      <c r="E22" s="105">
        <f>IFERROR(VLOOKUP($B22,[3]NUM21!$H$3:$O$135,2,FALSE),0)</f>
        <v>0</v>
      </c>
      <c r="F22" s="105">
        <f>IFERROR(VLOOKUP($B22,[3]NUM21!$H$3:$O$135,3,FALSE),0)</f>
        <v>0</v>
      </c>
      <c r="G22" s="105">
        <f>IFERROR(VLOOKUP($B22,[3]NUM21!$H$3:$O$135,4,FALSE),0)</f>
        <v>1</v>
      </c>
      <c r="H22" s="105">
        <f>IFERROR(VLOOKUP($B22,[3]NUM21!$H$3:$O$135,5,FALSE),0)</f>
        <v>0</v>
      </c>
      <c r="I22" s="105">
        <f>IFERROR(VLOOKUP($B22,[3]NUM21!$H$3:$O$135,6,FALSE),0)</f>
        <v>0</v>
      </c>
      <c r="J22" s="105">
        <f>IFERROR(VLOOKUP($B22,[3]NUM21!$H$3:$O$135,7,FALSE),0)</f>
        <v>6</v>
      </c>
      <c r="K22" s="87"/>
      <c r="L22" s="87"/>
      <c r="M22" s="93"/>
      <c r="N22" s="93"/>
      <c r="O22" s="93"/>
      <c r="Q22" s="15">
        <f t="shared" si="0"/>
        <v>7</v>
      </c>
    </row>
    <row r="23" spans="1:20" s="94" customFormat="1" ht="15" thickBot="1" x14ac:dyDescent="0.25">
      <c r="A23" s="94" t="s">
        <v>53</v>
      </c>
      <c r="B23" s="184" t="s">
        <v>51</v>
      </c>
      <c r="C23" s="59"/>
      <c r="D23" s="89"/>
      <c r="E23" s="105">
        <f>IFERROR(VLOOKUP($B23,[3]NUM21!$H$3:$O$135,2,FALSE),0)</f>
        <v>0</v>
      </c>
      <c r="F23" s="105">
        <f>IFERROR(VLOOKUP($B23,[3]NUM21!$H$3:$O$135,3,FALSE),0)</f>
        <v>0</v>
      </c>
      <c r="G23" s="105">
        <f>IFERROR(VLOOKUP($B23,[3]NUM21!$H$3:$O$135,4,FALSE),0)</f>
        <v>0</v>
      </c>
      <c r="H23" s="105">
        <f>IFERROR(VLOOKUP($B23,[3]NUM21!$H$3:$O$135,5,FALSE),0)</f>
        <v>0</v>
      </c>
      <c r="I23" s="105">
        <f>IFERROR(VLOOKUP($B23,[3]NUM21!$H$3:$O$135,6,FALSE),0)</f>
        <v>0</v>
      </c>
      <c r="J23" s="105">
        <f>IFERROR(VLOOKUP($B23,[3]NUM21!$H$3:$O$135,7,FALSE),0)</f>
        <v>0</v>
      </c>
      <c r="K23" s="87"/>
      <c r="L23" s="87"/>
      <c r="Q23" s="15">
        <f>SUM(E23:P23)</f>
        <v>0</v>
      </c>
    </row>
    <row r="24" spans="1:20" s="94" customFormat="1" ht="15" thickBot="1" x14ac:dyDescent="0.25">
      <c r="A24" s="94" t="s">
        <v>53</v>
      </c>
      <c r="B24" s="184" t="s">
        <v>52</v>
      </c>
      <c r="C24" s="59"/>
      <c r="D24" s="89"/>
      <c r="E24" s="105">
        <f>IFERROR(VLOOKUP($B24,[3]NUM21!$H$3:$O$135,2,FALSE),0)</f>
        <v>0</v>
      </c>
      <c r="F24" s="105">
        <f>IFERROR(VLOOKUP($B24,[3]NUM21!$H$3:$O$135,3,FALSE),0)</f>
        <v>0</v>
      </c>
      <c r="G24" s="105">
        <f>IFERROR(VLOOKUP($B24,[3]NUM21!$H$3:$O$135,4,FALSE),0)</f>
        <v>0</v>
      </c>
      <c r="H24" s="105">
        <f>IFERROR(VLOOKUP($B24,[3]NUM21!$H$3:$O$135,5,FALSE),0)</f>
        <v>0</v>
      </c>
      <c r="I24" s="105">
        <f>IFERROR(VLOOKUP($B24,[3]NUM21!$H$3:$O$135,6,FALSE),0)</f>
        <v>0</v>
      </c>
      <c r="J24" s="105">
        <f>IFERROR(VLOOKUP($B24,[3]NUM21!$H$3:$O$135,7,FALSE),0)</f>
        <v>0</v>
      </c>
      <c r="K24" s="87"/>
      <c r="L24" s="87"/>
      <c r="Q24" s="15">
        <f t="shared" si="0"/>
        <v>0</v>
      </c>
    </row>
    <row r="25" spans="1:20" s="185" customFormat="1" ht="13.5" thickBot="1" x14ac:dyDescent="0.25">
      <c r="A25" s="351" t="s">
        <v>175</v>
      </c>
      <c r="B25" s="352"/>
      <c r="C25" s="204" t="str">
        <f>IF(Q25&lt;&gt;0,"SI", "NO")</f>
        <v>SI</v>
      </c>
      <c r="D25" s="17">
        <f>+Q25/R25</f>
        <v>5.0269584522676818E-2</v>
      </c>
      <c r="E25" s="187">
        <f>SUM(E12:E24)</f>
        <v>15</v>
      </c>
      <c r="F25" s="187">
        <f t="shared" ref="F25:P25" si="1">SUM(F12:F24)</f>
        <v>17</v>
      </c>
      <c r="G25" s="187">
        <f t="shared" si="1"/>
        <v>45</v>
      </c>
      <c r="H25" s="187">
        <f t="shared" si="1"/>
        <v>19</v>
      </c>
      <c r="I25" s="187">
        <f t="shared" ref="I25:J25" si="2">SUM(I12:I24)</f>
        <v>69</v>
      </c>
      <c r="J25" s="187">
        <f t="shared" si="2"/>
        <v>152</v>
      </c>
      <c r="K25" s="187">
        <f t="shared" si="1"/>
        <v>0</v>
      </c>
      <c r="L25" s="187">
        <f t="shared" si="1"/>
        <v>0</v>
      </c>
      <c r="M25" s="187">
        <f t="shared" si="1"/>
        <v>0</v>
      </c>
      <c r="N25" s="187">
        <f t="shared" si="1"/>
        <v>0</v>
      </c>
      <c r="O25" s="187">
        <f t="shared" si="1"/>
        <v>0</v>
      </c>
      <c r="P25" s="187">
        <f t="shared" si="1"/>
        <v>0</v>
      </c>
      <c r="Q25" s="187">
        <f>SUM(Q12:Q24)</f>
        <v>317</v>
      </c>
      <c r="R25" s="408">
        <v>6306</v>
      </c>
      <c r="S25" s="409"/>
    </row>
    <row r="26" spans="1:20" s="94" customFormat="1" ht="15" thickBot="1" x14ac:dyDescent="0.25">
      <c r="A26" s="94" t="s">
        <v>54</v>
      </c>
      <c r="B26" s="184" t="s">
        <v>55</v>
      </c>
      <c r="C26" s="59"/>
      <c r="D26" s="89"/>
      <c r="E26" s="105">
        <f>IFERROR(VLOOKUP($B26,[3]NUM21!$H$3:$O$135,2,FALSE),0)</f>
        <v>0</v>
      </c>
      <c r="F26" s="105">
        <f>IFERROR(VLOOKUP($B26,[3]NUM21!$H$3:$O$135,3,FALSE),0)</f>
        <v>0</v>
      </c>
      <c r="G26" s="105">
        <f>IFERROR(VLOOKUP($B26,[3]NUM21!$H$3:$O$135,4,FALSE),0)</f>
        <v>0</v>
      </c>
      <c r="H26" s="105">
        <f>IFERROR(VLOOKUP($B26,[3]NUM21!$H$3:$O$135,5,FALSE),0)</f>
        <v>2</v>
      </c>
      <c r="I26" s="105">
        <f>IFERROR(VLOOKUP($B26,[3]NUM21!$H$3:$O$135,6,FALSE),0)</f>
        <v>0</v>
      </c>
      <c r="J26" s="105">
        <f>IFERROR(VLOOKUP($B26,[3]NUM21!$H$3:$O$135,7,FALSE),0)</f>
        <v>10</v>
      </c>
      <c r="K26" s="87"/>
      <c r="L26" s="93"/>
      <c r="M26" s="93"/>
      <c r="N26" s="93"/>
      <c r="O26" s="93"/>
      <c r="Q26" s="15">
        <f t="shared" ref="Q26:Q58" si="3">SUM(E26:P26)</f>
        <v>12</v>
      </c>
    </row>
    <row r="27" spans="1:20" s="94" customFormat="1" ht="15" thickBot="1" x14ac:dyDescent="0.25">
      <c r="A27" s="94" t="s">
        <v>54</v>
      </c>
      <c r="B27" s="184" t="s">
        <v>56</v>
      </c>
      <c r="C27" s="59"/>
      <c r="D27" s="89"/>
      <c r="E27" s="105">
        <f>IFERROR(VLOOKUP($B27,[3]NUM21!$H$3:$O$135,2,FALSE),0)</f>
        <v>5</v>
      </c>
      <c r="F27" s="105">
        <f>IFERROR(VLOOKUP($B27,[3]NUM21!$H$3:$O$135,3,FALSE),0)</f>
        <v>7</v>
      </c>
      <c r="G27" s="105">
        <f>IFERROR(VLOOKUP($B27,[3]NUM21!$H$3:$O$135,4,FALSE),0)</f>
        <v>8</v>
      </c>
      <c r="H27" s="105">
        <f>IFERROR(VLOOKUP($B27,[3]NUM21!$H$3:$O$135,5,FALSE),0)</f>
        <v>0</v>
      </c>
      <c r="I27" s="105">
        <f>IFERROR(VLOOKUP($B27,[3]NUM21!$H$3:$O$135,6,FALSE),0)</f>
        <v>0</v>
      </c>
      <c r="J27" s="105">
        <f>IFERROR(VLOOKUP($B27,[3]NUM21!$H$3:$O$135,7,FALSE),0)</f>
        <v>0</v>
      </c>
      <c r="K27" s="87"/>
      <c r="L27" s="93"/>
      <c r="M27" s="93"/>
      <c r="N27" s="93"/>
      <c r="O27" s="93"/>
      <c r="Q27" s="15">
        <f t="shared" si="3"/>
        <v>20</v>
      </c>
    </row>
    <row r="28" spans="1:20" s="94" customFormat="1" ht="15" thickBot="1" x14ac:dyDescent="0.25">
      <c r="A28" s="94" t="s">
        <v>54</v>
      </c>
      <c r="B28" s="184" t="s">
        <v>57</v>
      </c>
      <c r="C28" s="59"/>
      <c r="D28" s="89"/>
      <c r="E28" s="105">
        <f>IFERROR(VLOOKUP($B28,[3]NUM21!$H$3:$O$135,2,FALSE),0)</f>
        <v>2</v>
      </c>
      <c r="F28" s="105">
        <f>IFERROR(VLOOKUP($B28,[3]NUM21!$H$3:$O$135,3,FALSE),0)</f>
        <v>0</v>
      </c>
      <c r="G28" s="105">
        <f>IFERROR(VLOOKUP($B28,[3]NUM21!$H$3:$O$135,4,FALSE),0)</f>
        <v>0</v>
      </c>
      <c r="H28" s="105">
        <f>IFERROR(VLOOKUP($B28,[3]NUM21!$H$3:$O$135,5,FALSE),0)</f>
        <v>0</v>
      </c>
      <c r="I28" s="105">
        <f>IFERROR(VLOOKUP($B28,[3]NUM21!$H$3:$O$135,6,FALSE),0)</f>
        <v>0</v>
      </c>
      <c r="J28" s="105">
        <f>IFERROR(VLOOKUP($B28,[3]NUM21!$H$3:$O$135,7,FALSE),0)</f>
        <v>0</v>
      </c>
      <c r="K28" s="87"/>
      <c r="L28" s="93"/>
      <c r="M28" s="93"/>
      <c r="N28" s="93"/>
      <c r="O28" s="93"/>
      <c r="Q28" s="15">
        <f t="shared" si="3"/>
        <v>2</v>
      </c>
    </row>
    <row r="29" spans="1:20" s="94" customFormat="1" ht="15" thickBot="1" x14ac:dyDescent="0.25">
      <c r="A29" s="94" t="s">
        <v>54</v>
      </c>
      <c r="B29" s="184" t="s">
        <v>58</v>
      </c>
      <c r="C29" s="59"/>
      <c r="D29" s="89"/>
      <c r="E29" s="105">
        <f>IFERROR(VLOOKUP($B29,[3]NUM21!$H$3:$O$135,2,FALSE),0)</f>
        <v>0</v>
      </c>
      <c r="F29" s="105">
        <f>IFERROR(VLOOKUP($B29,[3]NUM21!$H$3:$O$135,3,FALSE),0)</f>
        <v>7</v>
      </c>
      <c r="G29" s="105">
        <f>IFERROR(VLOOKUP($B29,[3]NUM21!$H$3:$O$135,4,FALSE),0)</f>
        <v>6</v>
      </c>
      <c r="H29" s="105">
        <f>IFERROR(VLOOKUP($B29,[3]NUM21!$H$3:$O$135,5,FALSE),0)</f>
        <v>9</v>
      </c>
      <c r="I29" s="105">
        <f>IFERROR(VLOOKUP($B29,[3]NUM21!$H$3:$O$135,6,FALSE),0)</f>
        <v>6</v>
      </c>
      <c r="J29" s="105">
        <f>IFERROR(VLOOKUP($B29,[3]NUM21!$H$3:$O$135,7,FALSE),0)</f>
        <v>9</v>
      </c>
      <c r="K29" s="87"/>
      <c r="L29" s="93"/>
      <c r="M29" s="93"/>
      <c r="N29" s="93"/>
      <c r="O29" s="93"/>
      <c r="Q29" s="15">
        <f t="shared" si="3"/>
        <v>37</v>
      </c>
    </row>
    <row r="30" spans="1:20" s="94" customFormat="1" ht="15" thickBot="1" x14ac:dyDescent="0.25">
      <c r="A30" s="94" t="s">
        <v>54</v>
      </c>
      <c r="B30" s="184" t="s">
        <v>59</v>
      </c>
      <c r="C30" s="59"/>
      <c r="D30" s="89"/>
      <c r="E30" s="105">
        <f>IFERROR(VLOOKUP($B30,[3]NUM21!$H$3:$O$135,2,FALSE),0)</f>
        <v>0</v>
      </c>
      <c r="F30" s="105">
        <f>IFERROR(VLOOKUP($B30,[3]NUM21!$H$3:$O$135,3,FALSE),0)</f>
        <v>0</v>
      </c>
      <c r="G30" s="105">
        <f>IFERROR(VLOOKUP($B30,[3]NUM21!$H$3:$O$135,4,FALSE),0)</f>
        <v>0</v>
      </c>
      <c r="H30" s="105">
        <f>IFERROR(VLOOKUP($B30,[3]NUM21!$H$3:$O$135,5,FALSE),0)</f>
        <v>0</v>
      </c>
      <c r="I30" s="105">
        <f>IFERROR(VLOOKUP($B30,[3]NUM21!$H$3:$O$135,6,FALSE),0)</f>
        <v>0</v>
      </c>
      <c r="J30" s="105">
        <f>IFERROR(VLOOKUP($B30,[3]NUM21!$H$3:$O$135,7,FALSE),0)</f>
        <v>3</v>
      </c>
      <c r="K30" s="87"/>
      <c r="L30" s="93"/>
      <c r="M30" s="93"/>
      <c r="N30" s="93"/>
      <c r="O30" s="93"/>
      <c r="Q30" s="15">
        <f t="shared" si="3"/>
        <v>3</v>
      </c>
    </row>
    <row r="31" spans="1:20" s="94" customFormat="1" ht="15" thickBot="1" x14ac:dyDescent="0.25">
      <c r="A31" s="94" t="s">
        <v>54</v>
      </c>
      <c r="B31" s="184" t="s">
        <v>60</v>
      </c>
      <c r="C31" s="59"/>
      <c r="D31" s="89"/>
      <c r="E31" s="105">
        <f>IFERROR(VLOOKUP($B31,[3]NUM21!$H$3:$O$135,2,FALSE),0)</f>
        <v>0</v>
      </c>
      <c r="F31" s="105">
        <f>IFERROR(VLOOKUP($B31,[3]NUM21!$H$3:$O$135,3,FALSE),0)</f>
        <v>0</v>
      </c>
      <c r="G31" s="105">
        <f>IFERROR(VLOOKUP($B31,[3]NUM21!$H$3:$O$135,4,FALSE),0)</f>
        <v>0</v>
      </c>
      <c r="H31" s="105">
        <f>IFERROR(VLOOKUP($B31,[3]NUM21!$H$3:$O$135,5,FALSE),0)</f>
        <v>0</v>
      </c>
      <c r="I31" s="105">
        <f>IFERROR(VLOOKUP($B31,[3]NUM21!$H$3:$O$135,6,FALSE),0)</f>
        <v>0</v>
      </c>
      <c r="J31" s="105">
        <f>IFERROR(VLOOKUP($B31,[3]NUM21!$H$3:$O$135,7,FALSE),0)</f>
        <v>0</v>
      </c>
      <c r="K31" s="87"/>
      <c r="L31" s="93"/>
      <c r="M31" s="93"/>
      <c r="N31" s="93"/>
      <c r="O31" s="93"/>
      <c r="Q31" s="15">
        <f t="shared" si="3"/>
        <v>0</v>
      </c>
    </row>
    <row r="32" spans="1:20" s="94" customFormat="1" ht="15" thickBot="1" x14ac:dyDescent="0.25">
      <c r="A32" s="94" t="s">
        <v>54</v>
      </c>
      <c r="B32" s="184" t="s">
        <v>61</v>
      </c>
      <c r="C32" s="59"/>
      <c r="D32" s="89"/>
      <c r="E32" s="105">
        <f>IFERROR(VLOOKUP($B32,[3]NUM21!$H$3:$O$135,2,FALSE),0)</f>
        <v>0</v>
      </c>
      <c r="F32" s="105">
        <f>IFERROR(VLOOKUP($B32,[3]NUM21!$H$3:$O$135,3,FALSE),0)</f>
        <v>0</v>
      </c>
      <c r="G32" s="105">
        <f>IFERROR(VLOOKUP($B32,[3]NUM21!$H$3:$O$135,4,FALSE),0)</f>
        <v>0</v>
      </c>
      <c r="H32" s="105">
        <f>IFERROR(VLOOKUP($B32,[3]NUM21!$H$3:$O$135,5,FALSE),0)</f>
        <v>3</v>
      </c>
      <c r="I32" s="105">
        <f>IFERROR(VLOOKUP($B32,[3]NUM21!$H$3:$O$135,6,FALSE),0)</f>
        <v>1</v>
      </c>
      <c r="J32" s="105">
        <f>IFERROR(VLOOKUP($B32,[3]NUM21!$H$3:$O$135,7,FALSE),0)</f>
        <v>2</v>
      </c>
      <c r="K32" s="87"/>
      <c r="L32" s="93"/>
      <c r="M32" s="93"/>
      <c r="N32" s="93"/>
      <c r="O32" s="93"/>
      <c r="Q32" s="15">
        <f t="shared" si="3"/>
        <v>6</v>
      </c>
    </row>
    <row r="33" spans="1:19" s="94" customFormat="1" ht="15" thickBot="1" x14ac:dyDescent="0.25">
      <c r="A33" s="94" t="s">
        <v>54</v>
      </c>
      <c r="B33" s="184" t="s">
        <v>62</v>
      </c>
      <c r="C33" s="59"/>
      <c r="D33" s="89"/>
      <c r="E33" s="105">
        <f>IFERROR(VLOOKUP($B33,[3]NUM21!$H$3:$O$135,2,FALSE),0)</f>
        <v>0</v>
      </c>
      <c r="F33" s="105">
        <f>IFERROR(VLOOKUP($B33,[3]NUM21!$H$3:$O$135,3,FALSE),0)</f>
        <v>0</v>
      </c>
      <c r="G33" s="105">
        <f>IFERROR(VLOOKUP($B33,[3]NUM21!$H$3:$O$135,4,FALSE),0)</f>
        <v>0</v>
      </c>
      <c r="H33" s="105">
        <f>IFERROR(VLOOKUP($B33,[3]NUM21!$H$3:$O$135,5,FALSE),0)</f>
        <v>0</v>
      </c>
      <c r="I33" s="105">
        <f>IFERROR(VLOOKUP($B33,[3]NUM21!$H$3:$O$135,6,FALSE),0)</f>
        <v>0</v>
      </c>
      <c r="J33" s="105">
        <f>IFERROR(VLOOKUP($B33,[3]NUM21!$H$3:$O$135,7,FALSE),0)</f>
        <v>0</v>
      </c>
      <c r="K33" s="87"/>
      <c r="L33" s="93"/>
      <c r="M33" s="93"/>
      <c r="N33" s="93"/>
      <c r="O33" s="93"/>
      <c r="Q33" s="15">
        <f t="shared" si="3"/>
        <v>0</v>
      </c>
    </row>
    <row r="34" spans="1:19" s="94" customFormat="1" ht="15" thickBot="1" x14ac:dyDescent="0.25">
      <c r="A34" s="94" t="s">
        <v>54</v>
      </c>
      <c r="B34" s="184" t="s">
        <v>63</v>
      </c>
      <c r="C34" s="59"/>
      <c r="D34" s="89"/>
      <c r="E34" s="105">
        <f>IFERROR(VLOOKUP($B34,[3]NUM21!$H$3:$O$135,2,FALSE),0)</f>
        <v>0</v>
      </c>
      <c r="F34" s="105">
        <f>IFERROR(VLOOKUP($B34,[3]NUM21!$H$3:$O$135,3,FALSE),0)</f>
        <v>0</v>
      </c>
      <c r="G34" s="105">
        <f>IFERROR(VLOOKUP($B34,[3]NUM21!$H$3:$O$135,4,FALSE),0)</f>
        <v>0</v>
      </c>
      <c r="H34" s="105">
        <f>IFERROR(VLOOKUP($B34,[3]NUM21!$H$3:$O$135,5,FALSE),0)</f>
        <v>0</v>
      </c>
      <c r="I34" s="105">
        <f>IFERROR(VLOOKUP($B34,[3]NUM21!$H$3:$O$135,6,FALSE),0)</f>
        <v>0</v>
      </c>
      <c r="J34" s="105">
        <f>IFERROR(VLOOKUP($B34,[3]NUM21!$H$3:$O$135,7,FALSE),0)</f>
        <v>0</v>
      </c>
      <c r="K34" s="87"/>
      <c r="L34" s="93"/>
      <c r="M34" s="93"/>
      <c r="N34" s="93"/>
      <c r="O34" s="93"/>
      <c r="Q34" s="15">
        <f t="shared" si="3"/>
        <v>0</v>
      </c>
    </row>
    <row r="35" spans="1:19" s="94" customFormat="1" ht="15" thickBot="1" x14ac:dyDescent="0.25">
      <c r="A35" s="94" t="s">
        <v>54</v>
      </c>
      <c r="B35" s="184" t="s">
        <v>64</v>
      </c>
      <c r="C35" s="59"/>
      <c r="D35" s="89"/>
      <c r="E35" s="105">
        <f>IFERROR(VLOOKUP($B35,[3]NUM21!$H$3:$O$135,2,FALSE),0)</f>
        <v>0</v>
      </c>
      <c r="F35" s="105">
        <f>IFERROR(VLOOKUP($B35,[3]NUM21!$H$3:$O$135,3,FALSE),0)</f>
        <v>0</v>
      </c>
      <c r="G35" s="105">
        <f>IFERROR(VLOOKUP($B35,[3]NUM21!$H$3:$O$135,4,FALSE),0)</f>
        <v>0</v>
      </c>
      <c r="H35" s="105">
        <f>IFERROR(VLOOKUP($B35,[3]NUM21!$H$3:$O$135,5,FALSE),0)</f>
        <v>0</v>
      </c>
      <c r="I35" s="105">
        <f>IFERROR(VLOOKUP($B35,[3]NUM21!$H$3:$O$135,6,FALSE),0)</f>
        <v>0</v>
      </c>
      <c r="J35" s="105">
        <f>IFERROR(VLOOKUP($B35,[3]NUM21!$H$3:$O$135,7,FALSE),0)</f>
        <v>0</v>
      </c>
      <c r="K35" s="87"/>
      <c r="L35" s="93"/>
      <c r="M35" s="93"/>
      <c r="N35" s="93"/>
      <c r="O35" s="93"/>
      <c r="Q35" s="15">
        <f t="shared" si="3"/>
        <v>0</v>
      </c>
    </row>
    <row r="36" spans="1:19" s="94" customFormat="1" ht="15" thickBot="1" x14ac:dyDescent="0.25">
      <c r="A36" s="94" t="s">
        <v>54</v>
      </c>
      <c r="B36" s="184" t="s">
        <v>346</v>
      </c>
      <c r="C36" s="59"/>
      <c r="D36" s="89"/>
      <c r="E36" s="105">
        <f>IFERROR(VLOOKUP($B36,[3]NUM21!$H$3:$O$135,2,FALSE),0)</f>
        <v>0</v>
      </c>
      <c r="F36" s="105">
        <f>IFERROR(VLOOKUP($B36,[3]NUM21!$H$3:$O$135,3,FALSE),0)</f>
        <v>0</v>
      </c>
      <c r="G36" s="105">
        <f>IFERROR(VLOOKUP($B36,[3]NUM21!$H$3:$O$135,4,FALSE),0)</f>
        <v>0</v>
      </c>
      <c r="H36" s="105">
        <f>IFERROR(VLOOKUP($B36,[3]NUM21!$H$3:$O$135,5,FALSE),0)</f>
        <v>0</v>
      </c>
      <c r="I36" s="105">
        <f>IFERROR(VLOOKUP($B36,[3]NUM21!$H$3:$O$135,6,FALSE),0)</f>
        <v>0</v>
      </c>
      <c r="J36" s="105">
        <f>IFERROR(VLOOKUP($B36,[3]NUM21!$H$3:$O$135,7,FALSE),0)</f>
        <v>10</v>
      </c>
      <c r="K36" s="87"/>
      <c r="L36" s="93"/>
      <c r="M36" s="93"/>
      <c r="N36" s="93"/>
      <c r="O36" s="93"/>
      <c r="Q36" s="15">
        <f t="shared" si="3"/>
        <v>10</v>
      </c>
    </row>
    <row r="37" spans="1:19" s="185" customFormat="1" ht="13.5" thickBot="1" x14ac:dyDescent="0.25">
      <c r="A37" s="351" t="s">
        <v>176</v>
      </c>
      <c r="B37" s="352"/>
      <c r="C37" s="204" t="str">
        <f>IF(Q37&lt;&gt;0,"SI", "NO")</f>
        <v>SI</v>
      </c>
      <c r="D37" s="17">
        <f>+Q37/R37</f>
        <v>1.2276633474287273E-2</v>
      </c>
      <c r="E37" s="187">
        <f>SUM(E26:E36)</f>
        <v>7</v>
      </c>
      <c r="F37" s="187">
        <f t="shared" ref="F37:Q37" si="4">SUM(F26:F36)</f>
        <v>14</v>
      </c>
      <c r="G37" s="187">
        <f t="shared" si="4"/>
        <v>14</v>
      </c>
      <c r="H37" s="187">
        <f t="shared" si="4"/>
        <v>14</v>
      </c>
      <c r="I37" s="187">
        <f t="shared" ref="I37:J37" si="5">SUM(I26:I36)</f>
        <v>7</v>
      </c>
      <c r="J37" s="187">
        <f t="shared" si="5"/>
        <v>34</v>
      </c>
      <c r="K37" s="187">
        <f t="shared" si="4"/>
        <v>0</v>
      </c>
      <c r="L37" s="187">
        <f t="shared" si="4"/>
        <v>0</v>
      </c>
      <c r="M37" s="187">
        <f t="shared" si="4"/>
        <v>0</v>
      </c>
      <c r="N37" s="187">
        <f t="shared" si="4"/>
        <v>0</v>
      </c>
      <c r="O37" s="187">
        <f t="shared" si="4"/>
        <v>0</v>
      </c>
      <c r="P37" s="187">
        <f t="shared" si="4"/>
        <v>0</v>
      </c>
      <c r="Q37" s="187">
        <f t="shared" si="4"/>
        <v>90</v>
      </c>
      <c r="R37" s="410">
        <v>7331</v>
      </c>
      <c r="S37" s="411"/>
    </row>
    <row r="38" spans="1:19" s="94" customFormat="1" ht="15" thickBot="1" x14ac:dyDescent="0.25">
      <c r="A38" s="94" t="s">
        <v>75</v>
      </c>
      <c r="B38" s="184" t="s">
        <v>65</v>
      </c>
      <c r="C38" s="59"/>
      <c r="D38" s="89"/>
      <c r="E38" s="105">
        <f>IFERROR(VLOOKUP($B38,[3]NUM21!$H$3:$O$135,2,FALSE),0)</f>
        <v>4</v>
      </c>
      <c r="F38" s="105">
        <f>IFERROR(VLOOKUP($B38,[3]NUM21!$H$3:$O$135,3,FALSE),0)</f>
        <v>5</v>
      </c>
      <c r="G38" s="105">
        <f>IFERROR(VLOOKUP($B38,[3]NUM21!$H$3:$O$135,4,FALSE),0)</f>
        <v>0</v>
      </c>
      <c r="H38" s="105">
        <f>IFERROR(VLOOKUP($B38,[3]NUM21!$H$3:$O$135,5,FALSE),0)</f>
        <v>0</v>
      </c>
      <c r="I38" s="105">
        <f>IFERROR(VLOOKUP($B38,[3]NUM21!$H$3:$O$135,6,FALSE),0)</f>
        <v>0</v>
      </c>
      <c r="J38" s="105">
        <f>IFERROR(VLOOKUP($B38,[3]NUM21!$H$3:$O$135,7,FALSE),0)</f>
        <v>0</v>
      </c>
      <c r="K38" s="87"/>
      <c r="L38" s="93"/>
      <c r="M38" s="93"/>
      <c r="N38" s="93"/>
      <c r="O38" s="93"/>
      <c r="P38" s="93"/>
      <c r="Q38" s="15">
        <f t="shared" si="3"/>
        <v>9</v>
      </c>
    </row>
    <row r="39" spans="1:19" s="94" customFormat="1" ht="15" thickBot="1" x14ac:dyDescent="0.25">
      <c r="A39" s="94" t="s">
        <v>75</v>
      </c>
      <c r="B39" s="184" t="s">
        <v>66</v>
      </c>
      <c r="C39" s="59"/>
      <c r="D39" s="89"/>
      <c r="E39" s="105">
        <f>IFERROR(VLOOKUP($B39,[3]NUM21!$H$3:$O$135,2,FALSE),0)</f>
        <v>0</v>
      </c>
      <c r="F39" s="105">
        <f>IFERROR(VLOOKUP($B39,[3]NUM21!$H$3:$O$135,3,FALSE),0)</f>
        <v>0</v>
      </c>
      <c r="G39" s="105">
        <f>IFERROR(VLOOKUP($B39,[3]NUM21!$H$3:$O$135,4,FALSE),0)</f>
        <v>0</v>
      </c>
      <c r="H39" s="105">
        <f>IFERROR(VLOOKUP($B39,[3]NUM21!$H$3:$O$135,5,FALSE),0)</f>
        <v>0</v>
      </c>
      <c r="I39" s="105">
        <f>IFERROR(VLOOKUP($B39,[3]NUM21!$H$3:$O$135,6,FALSE),0)</f>
        <v>0</v>
      </c>
      <c r="J39" s="105">
        <f>IFERROR(VLOOKUP($B39,[3]NUM21!$H$3:$O$135,7,FALSE),0)</f>
        <v>0</v>
      </c>
      <c r="K39" s="87"/>
      <c r="L39" s="93"/>
      <c r="M39" s="93"/>
      <c r="N39" s="93"/>
      <c r="O39" s="93"/>
      <c r="P39" s="93"/>
      <c r="Q39" s="15">
        <f t="shared" si="3"/>
        <v>0</v>
      </c>
    </row>
    <row r="40" spans="1:19" s="94" customFormat="1" ht="15" thickBot="1" x14ac:dyDescent="0.25">
      <c r="A40" s="94" t="s">
        <v>75</v>
      </c>
      <c r="B40" s="184" t="s">
        <v>67</v>
      </c>
      <c r="C40" s="59"/>
      <c r="D40" s="89"/>
      <c r="E40" s="105">
        <f>IFERROR(VLOOKUP($B40,[3]NUM21!$H$3:$O$135,2,FALSE),0)</f>
        <v>1</v>
      </c>
      <c r="F40" s="105">
        <f>IFERROR(VLOOKUP($B40,[3]NUM21!$H$3:$O$135,3,FALSE),0)</f>
        <v>2</v>
      </c>
      <c r="G40" s="105">
        <f>IFERROR(VLOOKUP($B40,[3]NUM21!$H$3:$O$135,4,FALSE),0)</f>
        <v>0</v>
      </c>
      <c r="H40" s="105">
        <f>IFERROR(VLOOKUP($B40,[3]NUM21!$H$3:$O$135,5,FALSE),0)</f>
        <v>0</v>
      </c>
      <c r="I40" s="105">
        <f>IFERROR(VLOOKUP($B40,[3]NUM21!$H$3:$O$135,6,FALSE),0)</f>
        <v>0</v>
      </c>
      <c r="J40" s="105">
        <f>IFERROR(VLOOKUP($B40,[3]NUM21!$H$3:$O$135,7,FALSE),0)</f>
        <v>1</v>
      </c>
      <c r="K40" s="87"/>
      <c r="L40" s="93"/>
      <c r="M40" s="93"/>
      <c r="N40" s="93"/>
      <c r="O40" s="93"/>
      <c r="P40" s="93"/>
      <c r="Q40" s="15">
        <f t="shared" si="3"/>
        <v>4</v>
      </c>
    </row>
    <row r="41" spans="1:19" s="94" customFormat="1" ht="15" thickBot="1" x14ac:dyDescent="0.25">
      <c r="A41" s="94" t="s">
        <v>75</v>
      </c>
      <c r="B41" s="184" t="s">
        <v>68</v>
      </c>
      <c r="C41" s="59"/>
      <c r="D41" s="89"/>
      <c r="E41" s="105">
        <f>IFERROR(VLOOKUP($B41,[3]NUM21!$H$3:$O$135,2,FALSE),0)</f>
        <v>0</v>
      </c>
      <c r="F41" s="105">
        <f>IFERROR(VLOOKUP($B41,[3]NUM21!$H$3:$O$135,3,FALSE),0)</f>
        <v>0</v>
      </c>
      <c r="G41" s="105">
        <f>IFERROR(VLOOKUP($B41,[3]NUM21!$H$3:$O$135,4,FALSE),0)</f>
        <v>0</v>
      </c>
      <c r="H41" s="105">
        <f>IFERROR(VLOOKUP($B41,[3]NUM21!$H$3:$O$135,5,FALSE),0)</f>
        <v>0</v>
      </c>
      <c r="I41" s="105">
        <f>IFERROR(VLOOKUP($B41,[3]NUM21!$H$3:$O$135,6,FALSE),0)</f>
        <v>0</v>
      </c>
      <c r="J41" s="105">
        <f>IFERROR(VLOOKUP($B41,[3]NUM21!$H$3:$O$135,7,FALSE),0)</f>
        <v>0</v>
      </c>
      <c r="K41" s="87"/>
      <c r="L41" s="93"/>
      <c r="M41" s="93"/>
      <c r="N41" s="93"/>
      <c r="O41" s="93"/>
      <c r="P41" s="93"/>
      <c r="Q41" s="15">
        <f t="shared" si="3"/>
        <v>0</v>
      </c>
    </row>
    <row r="42" spans="1:19" s="94" customFormat="1" ht="15" thickBot="1" x14ac:dyDescent="0.25">
      <c r="A42" s="94" t="s">
        <v>75</v>
      </c>
      <c r="B42" s="184" t="s">
        <v>69</v>
      </c>
      <c r="C42" s="59"/>
      <c r="D42" s="89"/>
      <c r="E42" s="105">
        <f>IFERROR(VLOOKUP($B42,[3]NUM21!$H$3:$O$135,2,FALSE),0)</f>
        <v>0</v>
      </c>
      <c r="F42" s="105">
        <f>IFERROR(VLOOKUP($B42,[3]NUM21!$H$3:$O$135,3,FALSE),0)</f>
        <v>0</v>
      </c>
      <c r="G42" s="105">
        <f>IFERROR(VLOOKUP($B42,[3]NUM21!$H$3:$O$135,4,FALSE),0)</f>
        <v>0</v>
      </c>
      <c r="H42" s="105">
        <f>IFERROR(VLOOKUP($B42,[3]NUM21!$H$3:$O$135,5,FALSE),0)</f>
        <v>0</v>
      </c>
      <c r="I42" s="105">
        <f>IFERROR(VLOOKUP($B42,[3]NUM21!$H$3:$O$135,6,FALSE),0)</f>
        <v>0</v>
      </c>
      <c r="J42" s="105">
        <f>IFERROR(VLOOKUP($B42,[3]NUM21!$H$3:$O$135,7,FALSE),0)</f>
        <v>0</v>
      </c>
      <c r="K42" s="87"/>
      <c r="L42" s="93"/>
      <c r="M42" s="93"/>
      <c r="N42" s="93"/>
      <c r="O42" s="93"/>
      <c r="P42" s="93"/>
      <c r="Q42" s="15">
        <f t="shared" si="3"/>
        <v>0</v>
      </c>
    </row>
    <row r="43" spans="1:19" s="94" customFormat="1" ht="15" thickBot="1" x14ac:dyDescent="0.25">
      <c r="A43" s="94" t="s">
        <v>75</v>
      </c>
      <c r="B43" s="184" t="s">
        <v>70</v>
      </c>
      <c r="C43" s="59"/>
      <c r="D43" s="89"/>
      <c r="E43" s="105">
        <f>IFERROR(VLOOKUP($B43,[3]NUM21!$H$3:$O$135,2,FALSE),0)</f>
        <v>0</v>
      </c>
      <c r="F43" s="105">
        <f>IFERROR(VLOOKUP($B43,[3]NUM21!$H$3:$O$135,3,FALSE),0)</f>
        <v>0</v>
      </c>
      <c r="G43" s="105">
        <f>IFERROR(VLOOKUP($B43,[3]NUM21!$H$3:$O$135,4,FALSE),0)</f>
        <v>0</v>
      </c>
      <c r="H43" s="105">
        <f>IFERROR(VLOOKUP($B43,[3]NUM21!$H$3:$O$135,5,FALSE),0)</f>
        <v>0</v>
      </c>
      <c r="I43" s="105">
        <f>IFERROR(VLOOKUP($B43,[3]NUM21!$H$3:$O$135,6,FALSE),0)</f>
        <v>0</v>
      </c>
      <c r="J43" s="105">
        <f>IFERROR(VLOOKUP($B43,[3]NUM21!$H$3:$O$135,7,FALSE),0)</f>
        <v>0</v>
      </c>
      <c r="K43" s="87"/>
      <c r="L43" s="93"/>
      <c r="M43" s="93"/>
      <c r="N43" s="93"/>
      <c r="O43" s="93"/>
      <c r="P43" s="93"/>
      <c r="Q43" s="15">
        <f t="shared" si="3"/>
        <v>0</v>
      </c>
    </row>
    <row r="44" spans="1:19" s="94" customFormat="1" ht="15" thickBot="1" x14ac:dyDescent="0.25">
      <c r="A44" s="94" t="s">
        <v>75</v>
      </c>
      <c r="B44" s="184" t="s">
        <v>71</v>
      </c>
      <c r="C44" s="59"/>
      <c r="D44" s="89"/>
      <c r="E44" s="105">
        <f>IFERROR(VLOOKUP($B44,[3]NUM21!$H$3:$O$135,2,FALSE),0)</f>
        <v>0</v>
      </c>
      <c r="F44" s="105">
        <f>IFERROR(VLOOKUP($B44,[3]NUM21!$H$3:$O$135,3,FALSE),0)</f>
        <v>0</v>
      </c>
      <c r="G44" s="105">
        <f>IFERROR(VLOOKUP($B44,[3]NUM21!$H$3:$O$135,4,FALSE),0)</f>
        <v>0</v>
      </c>
      <c r="H44" s="105">
        <f>IFERROR(VLOOKUP($B44,[3]NUM21!$H$3:$O$135,5,FALSE),0)</f>
        <v>0</v>
      </c>
      <c r="I44" s="105">
        <f>IFERROR(VLOOKUP($B44,[3]NUM21!$H$3:$O$135,6,FALSE),0)</f>
        <v>0</v>
      </c>
      <c r="J44" s="105">
        <f>IFERROR(VLOOKUP($B44,[3]NUM21!$H$3:$O$135,7,FALSE),0)</f>
        <v>0</v>
      </c>
      <c r="K44" s="87"/>
      <c r="L44" s="93"/>
      <c r="M44" s="93"/>
      <c r="N44" s="93"/>
      <c r="O44" s="93"/>
      <c r="P44" s="93"/>
      <c r="Q44" s="15">
        <f t="shared" si="3"/>
        <v>0</v>
      </c>
    </row>
    <row r="45" spans="1:19" s="94" customFormat="1" ht="15" thickBot="1" x14ac:dyDescent="0.25">
      <c r="A45" s="94" t="s">
        <v>75</v>
      </c>
      <c r="B45" s="184" t="s">
        <v>72</v>
      </c>
      <c r="C45" s="59"/>
      <c r="D45" s="89"/>
      <c r="E45" s="105">
        <f>IFERROR(VLOOKUP($B45,[3]NUM21!$H$3:$O$135,2,FALSE),0)</f>
        <v>0</v>
      </c>
      <c r="F45" s="105">
        <f>IFERROR(VLOOKUP($B45,[3]NUM21!$H$3:$O$135,3,FALSE),0)</f>
        <v>0</v>
      </c>
      <c r="G45" s="105">
        <f>IFERROR(VLOOKUP($B45,[3]NUM21!$H$3:$O$135,4,FALSE),0)</f>
        <v>0</v>
      </c>
      <c r="H45" s="105">
        <f>IFERROR(VLOOKUP($B45,[3]NUM21!$H$3:$O$135,5,FALSE),0)</f>
        <v>0</v>
      </c>
      <c r="I45" s="105">
        <f>IFERROR(VLOOKUP($B45,[3]NUM21!$H$3:$O$135,6,FALSE),0)</f>
        <v>0</v>
      </c>
      <c r="J45" s="105">
        <f>IFERROR(VLOOKUP($B45,[3]NUM21!$H$3:$O$135,7,FALSE),0)</f>
        <v>0</v>
      </c>
      <c r="K45" s="87"/>
      <c r="L45" s="93"/>
      <c r="M45" s="93"/>
      <c r="N45" s="93"/>
      <c r="O45" s="93"/>
      <c r="P45" s="93"/>
      <c r="Q45" s="15">
        <f t="shared" si="3"/>
        <v>0</v>
      </c>
    </row>
    <row r="46" spans="1:19" s="94" customFormat="1" ht="15" thickBot="1" x14ac:dyDescent="0.25">
      <c r="A46" s="94" t="s">
        <v>75</v>
      </c>
      <c r="B46" s="184" t="s">
        <v>73</v>
      </c>
      <c r="C46" s="59"/>
      <c r="D46" s="89"/>
      <c r="E46" s="105">
        <f>IFERROR(VLOOKUP($B46,[3]NUM21!$H$3:$O$135,2,FALSE),0)</f>
        <v>0</v>
      </c>
      <c r="F46" s="105">
        <f>IFERROR(VLOOKUP($B46,[3]NUM21!$H$3:$O$135,3,FALSE),0)</f>
        <v>0</v>
      </c>
      <c r="G46" s="105">
        <f>IFERROR(VLOOKUP($B46,[3]NUM21!$H$3:$O$135,4,FALSE),0)</f>
        <v>0</v>
      </c>
      <c r="H46" s="105">
        <f>IFERROR(VLOOKUP($B46,[3]NUM21!$H$3:$O$135,5,FALSE),0)</f>
        <v>0</v>
      </c>
      <c r="I46" s="105">
        <f>IFERROR(VLOOKUP($B46,[3]NUM21!$H$3:$O$135,6,FALSE),0)</f>
        <v>0</v>
      </c>
      <c r="J46" s="105">
        <f>IFERROR(VLOOKUP($B46,[3]NUM21!$H$3:$O$135,7,FALSE),0)</f>
        <v>0</v>
      </c>
      <c r="K46" s="87"/>
      <c r="L46" s="93"/>
      <c r="M46" s="93"/>
      <c r="N46" s="93"/>
      <c r="O46" s="93"/>
      <c r="P46" s="93"/>
      <c r="Q46" s="15">
        <f t="shared" si="3"/>
        <v>0</v>
      </c>
    </row>
    <row r="47" spans="1:19" s="94" customFormat="1" ht="15" thickBot="1" x14ac:dyDescent="0.25">
      <c r="A47" s="94" t="s">
        <v>75</v>
      </c>
      <c r="B47" s="184" t="s">
        <v>74</v>
      </c>
      <c r="C47" s="59"/>
      <c r="D47" s="89"/>
      <c r="E47" s="105">
        <f>IFERROR(VLOOKUP($B47,[3]NUM21!$H$3:$O$135,2,FALSE),0)</f>
        <v>0</v>
      </c>
      <c r="F47" s="105">
        <f>IFERROR(VLOOKUP($B47,[3]NUM21!$H$3:$O$135,3,FALSE),0)</f>
        <v>0</v>
      </c>
      <c r="G47" s="105">
        <f>IFERROR(VLOOKUP($B47,[3]NUM21!$H$3:$O$135,4,FALSE),0)</f>
        <v>0</v>
      </c>
      <c r="H47" s="105">
        <f>IFERROR(VLOOKUP($B47,[3]NUM21!$H$3:$O$135,5,FALSE),0)</f>
        <v>0</v>
      </c>
      <c r="I47" s="105">
        <f>IFERROR(VLOOKUP($B47,[3]NUM21!$H$3:$O$135,6,FALSE),0)</f>
        <v>0</v>
      </c>
      <c r="J47" s="105">
        <f>IFERROR(VLOOKUP($B47,[3]NUM21!$H$3:$O$135,7,FALSE),0)</f>
        <v>0</v>
      </c>
      <c r="K47" s="100"/>
      <c r="L47" s="100"/>
      <c r="M47" s="100"/>
      <c r="N47" s="100"/>
      <c r="O47" s="93"/>
      <c r="P47" s="93"/>
      <c r="Q47" s="15">
        <f t="shared" si="3"/>
        <v>0</v>
      </c>
    </row>
    <row r="48" spans="1:19" s="185" customFormat="1" ht="13.5" thickBot="1" x14ac:dyDescent="0.25">
      <c r="A48" s="351" t="s">
        <v>177</v>
      </c>
      <c r="B48" s="352"/>
      <c r="C48" s="204" t="str">
        <f>IF(Q48&lt;&gt;0,"SI", "NO")</f>
        <v>SI</v>
      </c>
      <c r="D48" s="17">
        <f>+Q48/R48</f>
        <v>4.5296167247386762E-2</v>
      </c>
      <c r="E48" s="187">
        <f>SUM(E38:E47)</f>
        <v>5</v>
      </c>
      <c r="F48" s="187">
        <f t="shared" ref="F48:P48" si="6">SUM(F38:F47)</f>
        <v>7</v>
      </c>
      <c r="G48" s="187">
        <f t="shared" si="6"/>
        <v>0</v>
      </c>
      <c r="H48" s="187">
        <f t="shared" si="6"/>
        <v>0</v>
      </c>
      <c r="I48" s="187">
        <f t="shared" ref="I48:J48" si="7">SUM(I38:I47)</f>
        <v>0</v>
      </c>
      <c r="J48" s="187">
        <f t="shared" si="7"/>
        <v>1</v>
      </c>
      <c r="K48" s="187">
        <f t="shared" si="6"/>
        <v>0</v>
      </c>
      <c r="L48" s="187">
        <f t="shared" si="6"/>
        <v>0</v>
      </c>
      <c r="M48" s="187">
        <f t="shared" si="6"/>
        <v>0</v>
      </c>
      <c r="N48" s="187">
        <f t="shared" si="6"/>
        <v>0</v>
      </c>
      <c r="O48" s="187">
        <f t="shared" si="6"/>
        <v>0</v>
      </c>
      <c r="P48" s="187">
        <f t="shared" si="6"/>
        <v>0</v>
      </c>
      <c r="Q48" s="12">
        <f>SUM(Q38:Q47)</f>
        <v>13</v>
      </c>
      <c r="R48" s="410">
        <v>287</v>
      </c>
      <c r="S48" s="411"/>
    </row>
    <row r="49" spans="1:19" s="94" customFormat="1" ht="15" thickBot="1" x14ac:dyDescent="0.25">
      <c r="A49" s="185" t="s">
        <v>89</v>
      </c>
      <c r="B49" s="184" t="s">
        <v>76</v>
      </c>
      <c r="C49" s="59"/>
      <c r="D49" s="89"/>
      <c r="E49" s="105">
        <f>IFERROR(VLOOKUP($B49,[3]NUM21!$H$3:$O$135,2,FALSE),0)</f>
        <v>1</v>
      </c>
      <c r="F49" s="105">
        <f>IFERROR(VLOOKUP($B49,[3]NUM21!$H$3:$O$135,3,FALSE),0)</f>
        <v>2</v>
      </c>
      <c r="G49" s="105">
        <f>IFERROR(VLOOKUP($B49,[3]NUM21!$H$3:$O$135,4,FALSE),0)</f>
        <v>0</v>
      </c>
      <c r="H49" s="105">
        <f>IFERROR(VLOOKUP($B49,[3]NUM21!$H$3:$O$135,5,FALSE),0)</f>
        <v>44</v>
      </c>
      <c r="I49" s="105">
        <f>IFERROR(VLOOKUP($B49,[3]NUM21!$H$3:$O$135,6,FALSE),0)</f>
        <v>19</v>
      </c>
      <c r="J49" s="105">
        <f>IFERROR(VLOOKUP($B49,[3]NUM21!$H$3:$O$135,7,FALSE),0)</f>
        <v>20</v>
      </c>
      <c r="K49" s="87"/>
      <c r="L49" s="93"/>
      <c r="M49" s="93"/>
      <c r="N49" s="93"/>
      <c r="O49" s="93"/>
      <c r="P49" s="93"/>
      <c r="Q49" s="15">
        <f t="shared" si="3"/>
        <v>86</v>
      </c>
    </row>
    <row r="50" spans="1:19" s="94" customFormat="1" ht="15" thickBot="1" x14ac:dyDescent="0.25">
      <c r="A50" s="185" t="s">
        <v>89</v>
      </c>
      <c r="B50" s="184" t="s">
        <v>77</v>
      </c>
      <c r="C50" s="59"/>
      <c r="D50" s="89"/>
      <c r="E50" s="105">
        <f>IFERROR(VLOOKUP($B50,[3]NUM21!$H$3:$O$135,2,FALSE),0)</f>
        <v>0</v>
      </c>
      <c r="F50" s="105">
        <f>IFERROR(VLOOKUP($B50,[3]NUM21!$H$3:$O$135,3,FALSE),0)</f>
        <v>0</v>
      </c>
      <c r="G50" s="105">
        <f>IFERROR(VLOOKUP($B50,[3]NUM21!$H$3:$O$135,4,FALSE),0)</f>
        <v>0</v>
      </c>
      <c r="H50" s="105">
        <f>IFERROR(VLOOKUP($B50,[3]NUM21!$H$3:$O$135,5,FALSE),0)</f>
        <v>0</v>
      </c>
      <c r="I50" s="105">
        <f>IFERROR(VLOOKUP($B50,[3]NUM21!$H$3:$O$135,6,FALSE),0)</f>
        <v>0</v>
      </c>
      <c r="J50" s="105">
        <f>IFERROR(VLOOKUP($B50,[3]NUM21!$H$3:$O$135,7,FALSE),0)</f>
        <v>0</v>
      </c>
      <c r="K50" s="87"/>
      <c r="L50" s="93"/>
      <c r="M50" s="93"/>
      <c r="N50" s="93"/>
      <c r="O50" s="93"/>
      <c r="P50" s="93"/>
      <c r="Q50" s="15">
        <f t="shared" si="3"/>
        <v>0</v>
      </c>
    </row>
    <row r="51" spans="1:19" s="94" customFormat="1" ht="15" thickBot="1" x14ac:dyDescent="0.25">
      <c r="A51" s="185" t="s">
        <v>89</v>
      </c>
      <c r="B51" s="184" t="s">
        <v>78</v>
      </c>
      <c r="C51" s="59"/>
      <c r="D51" s="89"/>
      <c r="E51" s="105">
        <f>IFERROR(VLOOKUP($B51,[3]NUM21!$H$3:$O$135,2,FALSE),0)</f>
        <v>0</v>
      </c>
      <c r="F51" s="105">
        <f>IFERROR(VLOOKUP($B51,[3]NUM21!$H$3:$O$135,3,FALSE),0)</f>
        <v>0</v>
      </c>
      <c r="G51" s="105">
        <f>IFERROR(VLOOKUP($B51,[3]NUM21!$H$3:$O$135,4,FALSE),0)</f>
        <v>0</v>
      </c>
      <c r="H51" s="105">
        <f>IFERROR(VLOOKUP($B51,[3]NUM21!$H$3:$O$135,5,FALSE),0)</f>
        <v>0</v>
      </c>
      <c r="I51" s="105">
        <f>IFERROR(VLOOKUP($B51,[3]NUM21!$H$3:$O$135,6,FALSE),0)</f>
        <v>0</v>
      </c>
      <c r="J51" s="105">
        <f>IFERROR(VLOOKUP($B51,[3]NUM21!$H$3:$O$135,7,FALSE),0)</f>
        <v>0</v>
      </c>
      <c r="K51" s="87"/>
      <c r="L51" s="93"/>
      <c r="M51" s="93"/>
      <c r="N51" s="93"/>
      <c r="O51" s="93"/>
      <c r="P51" s="93"/>
      <c r="Q51" s="15">
        <f t="shared" si="3"/>
        <v>0</v>
      </c>
    </row>
    <row r="52" spans="1:19" s="94" customFormat="1" ht="15" thickBot="1" x14ac:dyDescent="0.25">
      <c r="A52" s="185" t="s">
        <v>89</v>
      </c>
      <c r="B52" s="184" t="s">
        <v>79</v>
      </c>
      <c r="C52" s="59"/>
      <c r="D52" s="89"/>
      <c r="E52" s="105">
        <f>IFERROR(VLOOKUP($B52,[3]NUM21!$H$3:$O$135,2,FALSE),0)</f>
        <v>0</v>
      </c>
      <c r="F52" s="105">
        <f>IFERROR(VLOOKUP($B52,[3]NUM21!$H$3:$O$135,3,FALSE),0)</f>
        <v>0</v>
      </c>
      <c r="G52" s="105">
        <f>IFERROR(VLOOKUP($B52,[3]NUM21!$H$3:$O$135,4,FALSE),0)</f>
        <v>0</v>
      </c>
      <c r="H52" s="105">
        <f>IFERROR(VLOOKUP($B52,[3]NUM21!$H$3:$O$135,5,FALSE),0)</f>
        <v>0</v>
      </c>
      <c r="I52" s="105">
        <f>IFERROR(VLOOKUP($B52,[3]NUM21!$H$3:$O$135,6,FALSE),0)</f>
        <v>1</v>
      </c>
      <c r="J52" s="105">
        <f>IFERROR(VLOOKUP($B52,[3]NUM21!$H$3:$O$135,7,FALSE),0)</f>
        <v>2</v>
      </c>
      <c r="K52" s="87"/>
      <c r="L52" s="93"/>
      <c r="M52" s="93"/>
      <c r="N52" s="93"/>
      <c r="O52" s="93"/>
      <c r="P52" s="93"/>
      <c r="Q52" s="15">
        <f t="shared" si="3"/>
        <v>3</v>
      </c>
    </row>
    <row r="53" spans="1:19" s="94" customFormat="1" ht="15" thickBot="1" x14ac:dyDescent="0.25">
      <c r="A53" s="185" t="s">
        <v>89</v>
      </c>
      <c r="B53" s="184" t="s">
        <v>80</v>
      </c>
      <c r="C53" s="59"/>
      <c r="D53" s="89"/>
      <c r="E53" s="105">
        <f>IFERROR(VLOOKUP($B53,[3]NUM21!$H$3:$O$135,2,FALSE),0)</f>
        <v>0</v>
      </c>
      <c r="F53" s="105">
        <f>IFERROR(VLOOKUP($B53,[3]NUM21!$H$3:$O$135,3,FALSE),0)</f>
        <v>0</v>
      </c>
      <c r="G53" s="105">
        <f>IFERROR(VLOOKUP($B53,[3]NUM21!$H$3:$O$135,4,FALSE),0)</f>
        <v>0</v>
      </c>
      <c r="H53" s="105">
        <f>IFERROR(VLOOKUP($B53,[3]NUM21!$H$3:$O$135,5,FALSE),0)</f>
        <v>0</v>
      </c>
      <c r="I53" s="105">
        <f>IFERROR(VLOOKUP($B53,[3]NUM21!$H$3:$O$135,6,FALSE),0)</f>
        <v>0</v>
      </c>
      <c r="J53" s="105">
        <f>IFERROR(VLOOKUP($B53,[3]NUM21!$H$3:$O$135,7,FALSE),0)</f>
        <v>0</v>
      </c>
      <c r="K53" s="87"/>
      <c r="L53" s="93"/>
      <c r="M53" s="93"/>
      <c r="N53" s="93"/>
      <c r="O53" s="93"/>
      <c r="P53" s="93"/>
      <c r="Q53" s="15">
        <f t="shared" si="3"/>
        <v>0</v>
      </c>
    </row>
    <row r="54" spans="1:19" s="94" customFormat="1" ht="15" thickBot="1" x14ac:dyDescent="0.25">
      <c r="A54" s="185" t="s">
        <v>89</v>
      </c>
      <c r="B54" s="184" t="s">
        <v>81</v>
      </c>
      <c r="C54" s="59"/>
      <c r="D54" s="89"/>
      <c r="E54" s="105">
        <f>IFERROR(VLOOKUP($B54,[3]NUM21!$H$3:$O$135,2,FALSE),0)</f>
        <v>0</v>
      </c>
      <c r="F54" s="105">
        <f>IFERROR(VLOOKUP($B54,[3]NUM21!$H$3:$O$135,3,FALSE),0)</f>
        <v>0</v>
      </c>
      <c r="G54" s="105">
        <f>IFERROR(VLOOKUP($B54,[3]NUM21!$H$3:$O$135,4,FALSE),0)</f>
        <v>0</v>
      </c>
      <c r="H54" s="105">
        <f>IFERROR(VLOOKUP($B54,[3]NUM21!$H$3:$O$135,5,FALSE),0)</f>
        <v>0</v>
      </c>
      <c r="I54" s="105">
        <f>IFERROR(VLOOKUP($B54,[3]NUM21!$H$3:$O$135,6,FALSE),0)</f>
        <v>0</v>
      </c>
      <c r="J54" s="105">
        <f>IFERROR(VLOOKUP($B54,[3]NUM21!$H$3:$O$135,7,FALSE),0)</f>
        <v>0</v>
      </c>
      <c r="K54" s="87"/>
      <c r="L54" s="93"/>
      <c r="M54" s="93"/>
      <c r="N54" s="93"/>
      <c r="O54" s="93"/>
      <c r="P54" s="93"/>
      <c r="Q54" s="15">
        <f t="shared" si="3"/>
        <v>0</v>
      </c>
    </row>
    <row r="55" spans="1:19" s="94" customFormat="1" ht="15" thickBot="1" x14ac:dyDescent="0.25">
      <c r="A55" s="185" t="s">
        <v>89</v>
      </c>
      <c r="B55" s="184" t="s">
        <v>82</v>
      </c>
      <c r="C55" s="59"/>
      <c r="D55" s="89"/>
      <c r="E55" s="105">
        <f>IFERROR(VLOOKUP($B55,[3]NUM21!$H$3:$O$135,2,FALSE),0)</f>
        <v>0</v>
      </c>
      <c r="F55" s="105">
        <f>IFERROR(VLOOKUP($B55,[3]NUM21!$H$3:$O$135,3,FALSE),0)</f>
        <v>0</v>
      </c>
      <c r="G55" s="105">
        <f>IFERROR(VLOOKUP($B55,[3]NUM21!$H$3:$O$135,4,FALSE),0)</f>
        <v>0</v>
      </c>
      <c r="H55" s="105">
        <f>IFERROR(VLOOKUP($B55,[3]NUM21!$H$3:$O$135,5,FALSE),0)</f>
        <v>0</v>
      </c>
      <c r="I55" s="105">
        <f>IFERROR(VLOOKUP($B55,[3]NUM21!$H$3:$O$135,6,FALSE),0)</f>
        <v>0</v>
      </c>
      <c r="J55" s="105">
        <f>IFERROR(VLOOKUP($B55,[3]NUM21!$H$3:$O$135,7,FALSE),0)</f>
        <v>0</v>
      </c>
      <c r="K55" s="87"/>
      <c r="L55" s="93"/>
      <c r="M55" s="93"/>
      <c r="N55" s="93"/>
      <c r="O55" s="93"/>
      <c r="P55" s="93"/>
      <c r="Q55" s="15">
        <f t="shared" si="3"/>
        <v>0</v>
      </c>
    </row>
    <row r="56" spans="1:19" s="94" customFormat="1" ht="15" thickBot="1" x14ac:dyDescent="0.25">
      <c r="A56" s="185" t="s">
        <v>89</v>
      </c>
      <c r="B56" s="184" t="s">
        <v>83</v>
      </c>
      <c r="C56" s="59"/>
      <c r="D56" s="89"/>
      <c r="E56" s="105">
        <f>IFERROR(VLOOKUP($B56,[3]NUM21!$H$3:$O$135,2,FALSE),0)</f>
        <v>0</v>
      </c>
      <c r="F56" s="105">
        <f>IFERROR(VLOOKUP($B56,[3]NUM21!$H$3:$O$135,3,FALSE),0)</f>
        <v>0</v>
      </c>
      <c r="G56" s="105">
        <f>IFERROR(VLOOKUP($B56,[3]NUM21!$H$3:$O$135,4,FALSE),0)</f>
        <v>0</v>
      </c>
      <c r="H56" s="105">
        <f>IFERROR(VLOOKUP($B56,[3]NUM21!$H$3:$O$135,5,FALSE),0)</f>
        <v>0</v>
      </c>
      <c r="I56" s="105">
        <f>IFERROR(VLOOKUP($B56,[3]NUM21!$H$3:$O$135,6,FALSE),0)</f>
        <v>0</v>
      </c>
      <c r="J56" s="105">
        <f>IFERROR(VLOOKUP($B56,[3]NUM21!$H$3:$O$135,7,FALSE),0)</f>
        <v>0</v>
      </c>
      <c r="K56" s="87"/>
      <c r="L56" s="93"/>
      <c r="M56" s="93"/>
      <c r="N56" s="93"/>
      <c r="O56" s="93"/>
      <c r="P56" s="93"/>
      <c r="Q56" s="15">
        <f t="shared" si="3"/>
        <v>0</v>
      </c>
    </row>
    <row r="57" spans="1:19" s="94" customFormat="1" ht="15" thickBot="1" x14ac:dyDescent="0.25">
      <c r="A57" s="185" t="s">
        <v>89</v>
      </c>
      <c r="B57" s="184" t="s">
        <v>84</v>
      </c>
      <c r="C57" s="59"/>
      <c r="D57" s="89"/>
      <c r="E57" s="105">
        <f>IFERROR(VLOOKUP($B57,[3]NUM21!$H$3:$O$135,2,FALSE),0)</f>
        <v>0</v>
      </c>
      <c r="F57" s="105">
        <f>IFERROR(VLOOKUP($B57,[3]NUM21!$H$3:$O$135,3,FALSE),0)</f>
        <v>0</v>
      </c>
      <c r="G57" s="105">
        <f>IFERROR(VLOOKUP($B57,[3]NUM21!$H$3:$O$135,4,FALSE),0)</f>
        <v>0</v>
      </c>
      <c r="H57" s="105">
        <f>IFERROR(VLOOKUP($B57,[3]NUM21!$H$3:$O$135,5,FALSE),0)</f>
        <v>0</v>
      </c>
      <c r="I57" s="105">
        <f>IFERROR(VLOOKUP($B57,[3]NUM21!$H$3:$O$135,6,FALSE),0)</f>
        <v>0</v>
      </c>
      <c r="J57" s="105">
        <f>IFERROR(VLOOKUP($B57,[3]NUM21!$H$3:$O$135,7,FALSE),0)</f>
        <v>36</v>
      </c>
      <c r="K57" s="87"/>
      <c r="L57" s="93"/>
      <c r="M57" s="93"/>
      <c r="N57" s="93"/>
      <c r="O57" s="93"/>
      <c r="P57" s="93"/>
      <c r="Q57" s="15">
        <f t="shared" si="3"/>
        <v>36</v>
      </c>
    </row>
    <row r="58" spans="1:19" s="94" customFormat="1" ht="15" thickBot="1" x14ac:dyDescent="0.25">
      <c r="A58" s="185" t="s">
        <v>89</v>
      </c>
      <c r="B58" s="184" t="s">
        <v>85</v>
      </c>
      <c r="C58" s="59"/>
      <c r="D58" s="89"/>
      <c r="E58" s="105">
        <f>IFERROR(VLOOKUP($B58,[3]NUM21!$H$3:$O$135,2,FALSE),0)</f>
        <v>0</v>
      </c>
      <c r="F58" s="105">
        <f>IFERROR(VLOOKUP($B58,[3]NUM21!$H$3:$O$135,3,FALSE),0)</f>
        <v>0</v>
      </c>
      <c r="G58" s="105">
        <f>IFERROR(VLOOKUP($B58,[3]NUM21!$H$3:$O$135,4,FALSE),0)</f>
        <v>0</v>
      </c>
      <c r="H58" s="105">
        <f>IFERROR(VLOOKUP($B58,[3]NUM21!$H$3:$O$135,5,FALSE),0)</f>
        <v>0</v>
      </c>
      <c r="I58" s="105">
        <f>IFERROR(VLOOKUP($B58,[3]NUM21!$H$3:$O$135,6,FALSE),0)</f>
        <v>0</v>
      </c>
      <c r="J58" s="105">
        <f>IFERROR(VLOOKUP($B58,[3]NUM21!$H$3:$O$135,7,FALSE),0)</f>
        <v>0</v>
      </c>
      <c r="K58" s="87"/>
      <c r="L58" s="93"/>
      <c r="M58" s="93"/>
      <c r="N58" s="93"/>
      <c r="O58" s="93"/>
      <c r="P58" s="93"/>
      <c r="Q58" s="15">
        <f t="shared" si="3"/>
        <v>0</v>
      </c>
    </row>
    <row r="59" spans="1:19" s="94" customFormat="1" ht="15" thickBot="1" x14ac:dyDescent="0.25">
      <c r="A59" s="185" t="s">
        <v>89</v>
      </c>
      <c r="B59" s="184" t="s">
        <v>86</v>
      </c>
      <c r="C59" s="59"/>
      <c r="D59" s="89"/>
      <c r="E59" s="105">
        <f>IFERROR(VLOOKUP($B59,[3]NUM21!$H$3:$O$135,2,FALSE),0)</f>
        <v>0</v>
      </c>
      <c r="F59" s="105">
        <f>IFERROR(VLOOKUP($B59,[3]NUM21!$H$3:$O$135,3,FALSE),0)</f>
        <v>2</v>
      </c>
      <c r="G59" s="105">
        <f>IFERROR(VLOOKUP($B59,[3]NUM21!$H$3:$O$135,4,FALSE),0)</f>
        <v>0</v>
      </c>
      <c r="H59" s="105">
        <f>IFERROR(VLOOKUP($B59,[3]NUM21!$H$3:$O$135,5,FALSE),0)</f>
        <v>4</v>
      </c>
      <c r="I59" s="105">
        <f>IFERROR(VLOOKUP($B59,[3]NUM21!$H$3:$O$135,6,FALSE),0)</f>
        <v>2</v>
      </c>
      <c r="J59" s="105">
        <f>IFERROR(VLOOKUP($B59,[3]NUM21!$H$3:$O$135,7,FALSE),0)</f>
        <v>3</v>
      </c>
      <c r="K59" s="87"/>
      <c r="L59" s="93"/>
      <c r="M59" s="93"/>
      <c r="N59" s="93"/>
      <c r="O59" s="93"/>
      <c r="P59" s="93"/>
      <c r="Q59" s="15">
        <f>SUM(E59:P59)</f>
        <v>11</v>
      </c>
    </row>
    <row r="60" spans="1:19" s="94" customFormat="1" ht="15" thickBot="1" x14ac:dyDescent="0.25">
      <c r="A60" s="185" t="s">
        <v>89</v>
      </c>
      <c r="B60" s="184" t="s">
        <v>87</v>
      </c>
      <c r="C60" s="59"/>
      <c r="D60" s="89"/>
      <c r="E60" s="105">
        <f>IFERROR(VLOOKUP($B60,[3]NUM21!$H$3:$O$135,2,FALSE),0)</f>
        <v>0</v>
      </c>
      <c r="F60" s="105">
        <f>IFERROR(VLOOKUP($B60,[3]NUM21!$H$3:$O$135,3,FALSE),0)</f>
        <v>0</v>
      </c>
      <c r="G60" s="105">
        <f>IFERROR(VLOOKUP($B60,[3]NUM21!$H$3:$O$135,4,FALSE),0)</f>
        <v>0</v>
      </c>
      <c r="H60" s="105">
        <f>IFERROR(VLOOKUP($B60,[3]NUM21!$H$3:$O$135,5,FALSE),0)</f>
        <v>0</v>
      </c>
      <c r="I60" s="105">
        <f>IFERROR(VLOOKUP($B60,[3]NUM21!$H$3:$O$135,6,FALSE),0)</f>
        <v>0</v>
      </c>
      <c r="J60" s="105">
        <f>IFERROR(VLOOKUP($B60,[3]NUM21!$H$3:$O$135,7,FALSE),0)</f>
        <v>0</v>
      </c>
      <c r="K60" s="87"/>
      <c r="L60" s="93"/>
      <c r="M60" s="93"/>
      <c r="N60" s="93"/>
      <c r="O60" s="93"/>
      <c r="P60" s="93"/>
      <c r="Q60" s="15">
        <f>SUM(E60:P60)</f>
        <v>0</v>
      </c>
    </row>
    <row r="61" spans="1:19" s="94" customFormat="1" ht="15" thickBot="1" x14ac:dyDescent="0.25">
      <c r="A61" s="185" t="s">
        <v>89</v>
      </c>
      <c r="B61" s="184" t="s">
        <v>88</v>
      </c>
      <c r="C61" s="59"/>
      <c r="D61" s="89"/>
      <c r="E61" s="105">
        <f>IFERROR(VLOOKUP($B61,[3]NUM21!$H$3:$O$135,2,FALSE),0)</f>
        <v>0</v>
      </c>
      <c r="F61" s="105">
        <f>IFERROR(VLOOKUP($B61,[3]NUM21!$H$3:$O$135,3,FALSE),0)</f>
        <v>0</v>
      </c>
      <c r="G61" s="105">
        <f>IFERROR(VLOOKUP($B61,[3]NUM21!$H$3:$O$135,4,FALSE),0)</f>
        <v>0</v>
      </c>
      <c r="H61" s="105">
        <f>IFERROR(VLOOKUP($B61,[3]NUM21!$H$3:$O$135,5,FALSE),0)</f>
        <v>0</v>
      </c>
      <c r="I61" s="105">
        <f>IFERROR(VLOOKUP($B61,[3]NUM21!$H$3:$O$135,6,FALSE),0)</f>
        <v>0</v>
      </c>
      <c r="J61" s="105">
        <f>IFERROR(VLOOKUP($B61,[3]NUM21!$H$3:$O$135,7,FALSE),0)</f>
        <v>0</v>
      </c>
      <c r="K61" s="87"/>
      <c r="L61" s="93"/>
      <c r="M61" s="93"/>
      <c r="N61" s="93"/>
      <c r="O61" s="93"/>
      <c r="P61" s="93"/>
      <c r="Q61" s="15">
        <f>SUM(E61:P61)</f>
        <v>0</v>
      </c>
    </row>
    <row r="62" spans="1:19" s="185" customFormat="1" ht="13.5" thickBot="1" x14ac:dyDescent="0.25">
      <c r="A62" s="351" t="s">
        <v>178</v>
      </c>
      <c r="B62" s="352"/>
      <c r="C62" s="204" t="str">
        <f>IF(Q62&lt;&gt;0,"SI", "NO")</f>
        <v>SI</v>
      </c>
      <c r="D62" s="17">
        <f>+Q62/R62</f>
        <v>0.43174603174603177</v>
      </c>
      <c r="E62" s="187">
        <f t="shared" ref="E62:J62" si="8">SUM(E49:E61)</f>
        <v>1</v>
      </c>
      <c r="F62" s="187">
        <f t="shared" si="8"/>
        <v>4</v>
      </c>
      <c r="G62" s="187">
        <f t="shared" si="8"/>
        <v>0</v>
      </c>
      <c r="H62" s="187">
        <f t="shared" si="8"/>
        <v>48</v>
      </c>
      <c r="I62" s="187">
        <f t="shared" si="8"/>
        <v>22</v>
      </c>
      <c r="J62" s="187">
        <f t="shared" si="8"/>
        <v>61</v>
      </c>
      <c r="K62" s="187">
        <f t="shared" ref="K62:P62" si="9">SUM(K49:K61)</f>
        <v>0</v>
      </c>
      <c r="L62" s="187">
        <f t="shared" si="9"/>
        <v>0</v>
      </c>
      <c r="M62" s="187">
        <f t="shared" si="9"/>
        <v>0</v>
      </c>
      <c r="N62" s="187">
        <f t="shared" si="9"/>
        <v>0</v>
      </c>
      <c r="O62" s="187">
        <f t="shared" si="9"/>
        <v>0</v>
      </c>
      <c r="P62" s="187">
        <f t="shared" si="9"/>
        <v>0</v>
      </c>
      <c r="Q62" s="12">
        <f>SUM(Q49:Q61)</f>
        <v>136</v>
      </c>
      <c r="R62" s="410">
        <v>315</v>
      </c>
      <c r="S62" s="411"/>
    </row>
    <row r="63" spans="1:19" s="94" customFormat="1" ht="15" thickBot="1" x14ac:dyDescent="0.25">
      <c r="A63" s="185" t="s">
        <v>100</v>
      </c>
      <c r="B63" s="184" t="s">
        <v>90</v>
      </c>
      <c r="C63" s="59"/>
      <c r="D63" s="89"/>
      <c r="E63" s="105">
        <f>IFERROR(VLOOKUP($B63,[3]NUM21!$H$3:$O$135,2,FALSE),0)</f>
        <v>0</v>
      </c>
      <c r="F63" s="105">
        <f>IFERROR(VLOOKUP($B63,[3]NUM21!$H$3:$O$135,3,FALSE),0)</f>
        <v>0</v>
      </c>
      <c r="G63" s="105">
        <f>IFERROR(VLOOKUP($B63,[3]NUM21!$H$3:$O$135,4,FALSE),0)</f>
        <v>0</v>
      </c>
      <c r="H63" s="105">
        <f>IFERROR(VLOOKUP($B63,[3]NUM21!$H$3:$O$135,5,FALSE),0)</f>
        <v>3</v>
      </c>
      <c r="I63" s="105">
        <f>IFERROR(VLOOKUP($B63,[3]NUM21!$H$3:$O$135,6,FALSE),0)</f>
        <v>9</v>
      </c>
      <c r="J63" s="105">
        <f>IFERROR(VLOOKUP($B63,[3]NUM21!$H$3:$O$135,7,FALSE),0)</f>
        <v>5</v>
      </c>
      <c r="K63" s="87"/>
      <c r="L63" s="93"/>
      <c r="M63" s="93"/>
      <c r="N63" s="93"/>
      <c r="O63" s="93"/>
      <c r="Q63" s="15">
        <f t="shared" ref="Q63:Q72" si="10">SUM(E63:P63)</f>
        <v>17</v>
      </c>
    </row>
    <row r="64" spans="1:19" s="94" customFormat="1" ht="15" thickBot="1" x14ac:dyDescent="0.25">
      <c r="A64" s="185" t="s">
        <v>100</v>
      </c>
      <c r="B64" s="184" t="s">
        <v>91</v>
      </c>
      <c r="C64" s="59"/>
      <c r="D64" s="89"/>
      <c r="E64" s="105">
        <f>IFERROR(VLOOKUP($B64,[3]NUM21!$H$3:$O$135,2,FALSE),0)</f>
        <v>0</v>
      </c>
      <c r="F64" s="105">
        <f>IFERROR(VLOOKUP($B64,[3]NUM21!$H$3:$O$135,3,FALSE),0)</f>
        <v>0</v>
      </c>
      <c r="G64" s="105">
        <f>IFERROR(VLOOKUP($B64,[3]NUM21!$H$3:$O$135,4,FALSE),0)</f>
        <v>0</v>
      </c>
      <c r="H64" s="105">
        <f>IFERROR(VLOOKUP($B64,[3]NUM21!$H$3:$O$135,5,FALSE),0)</f>
        <v>0</v>
      </c>
      <c r="I64" s="105">
        <f>IFERROR(VLOOKUP($B64,[3]NUM21!$H$3:$O$135,6,FALSE),0)</f>
        <v>2</v>
      </c>
      <c r="J64" s="105">
        <f>IFERROR(VLOOKUP($B64,[3]NUM21!$H$3:$O$135,7,FALSE),0)</f>
        <v>1</v>
      </c>
      <c r="K64" s="87"/>
      <c r="L64" s="93"/>
      <c r="M64" s="93"/>
      <c r="N64" s="93"/>
      <c r="O64" s="93"/>
      <c r="Q64" s="15">
        <f t="shared" si="10"/>
        <v>3</v>
      </c>
    </row>
    <row r="65" spans="1:19" s="94" customFormat="1" ht="15" thickBot="1" x14ac:dyDescent="0.25">
      <c r="A65" s="185" t="s">
        <v>100</v>
      </c>
      <c r="B65" s="184" t="s">
        <v>92</v>
      </c>
      <c r="C65" s="59"/>
      <c r="D65" s="89"/>
      <c r="E65" s="105">
        <f>IFERROR(VLOOKUP($B65,[3]NUM21!$H$3:$O$135,2,FALSE),0)</f>
        <v>0</v>
      </c>
      <c r="F65" s="105">
        <f>IFERROR(VLOOKUP($B65,[3]NUM21!$H$3:$O$135,3,FALSE),0)</f>
        <v>0</v>
      </c>
      <c r="G65" s="105">
        <f>IFERROR(VLOOKUP($B65,[3]NUM21!$H$3:$O$135,4,FALSE),0)</f>
        <v>0</v>
      </c>
      <c r="H65" s="105">
        <f>IFERROR(VLOOKUP($B65,[3]NUM21!$H$3:$O$135,5,FALSE),0)</f>
        <v>0</v>
      </c>
      <c r="I65" s="105">
        <f>IFERROR(VLOOKUP($B65,[3]NUM21!$H$3:$O$135,6,FALSE),0)</f>
        <v>0</v>
      </c>
      <c r="J65" s="105">
        <f>IFERROR(VLOOKUP($B65,[3]NUM21!$H$3:$O$135,7,FALSE),0)</f>
        <v>0</v>
      </c>
      <c r="K65" s="87"/>
      <c r="L65" s="93"/>
      <c r="M65" s="93"/>
      <c r="N65" s="93"/>
      <c r="O65" s="93"/>
      <c r="Q65" s="15">
        <f t="shared" si="10"/>
        <v>0</v>
      </c>
    </row>
    <row r="66" spans="1:19" s="94" customFormat="1" ht="15" thickBot="1" x14ac:dyDescent="0.25">
      <c r="A66" s="185" t="s">
        <v>100</v>
      </c>
      <c r="B66" s="184" t="s">
        <v>93</v>
      </c>
      <c r="C66" s="59"/>
      <c r="D66" s="89"/>
      <c r="E66" s="105">
        <f>IFERROR(VLOOKUP($B66,[3]NUM21!$H$3:$O$135,2,FALSE),0)</f>
        <v>0</v>
      </c>
      <c r="F66" s="105">
        <f>IFERROR(VLOOKUP($B66,[3]NUM21!$H$3:$O$135,3,FALSE),0)</f>
        <v>0</v>
      </c>
      <c r="G66" s="105">
        <f>IFERROR(VLOOKUP($B66,[3]NUM21!$H$3:$O$135,4,FALSE),0)</f>
        <v>0</v>
      </c>
      <c r="H66" s="105">
        <f>IFERROR(VLOOKUP($B66,[3]NUM21!$H$3:$O$135,5,FALSE),0)</f>
        <v>0</v>
      </c>
      <c r="I66" s="105">
        <f>IFERROR(VLOOKUP($B66,[3]NUM21!$H$3:$O$135,6,FALSE),0)</f>
        <v>0</v>
      </c>
      <c r="J66" s="105">
        <f>IFERROR(VLOOKUP($B66,[3]NUM21!$H$3:$O$135,7,FALSE),0)</f>
        <v>0</v>
      </c>
      <c r="K66" s="87"/>
      <c r="L66" s="93"/>
      <c r="M66" s="93"/>
      <c r="N66" s="93"/>
      <c r="O66" s="93"/>
      <c r="Q66" s="15">
        <f t="shared" si="10"/>
        <v>0</v>
      </c>
    </row>
    <row r="67" spans="1:19" s="94" customFormat="1" ht="15" thickBot="1" x14ac:dyDescent="0.25">
      <c r="A67" s="185" t="s">
        <v>100</v>
      </c>
      <c r="B67" s="184" t="s">
        <v>94</v>
      </c>
      <c r="C67" s="59"/>
      <c r="D67" s="89"/>
      <c r="E67" s="105">
        <f>IFERROR(VLOOKUP($B67,[3]NUM21!$H$3:$O$135,2,FALSE),0)</f>
        <v>0</v>
      </c>
      <c r="F67" s="105">
        <f>IFERROR(VLOOKUP($B67,[3]NUM21!$H$3:$O$135,3,FALSE),0)</f>
        <v>0</v>
      </c>
      <c r="G67" s="105">
        <f>IFERROR(VLOOKUP($B67,[3]NUM21!$H$3:$O$135,4,FALSE),0)</f>
        <v>0</v>
      </c>
      <c r="H67" s="105">
        <f>IFERROR(VLOOKUP($B67,[3]NUM21!$H$3:$O$135,5,FALSE),0)</f>
        <v>0</v>
      </c>
      <c r="I67" s="105">
        <f>IFERROR(VLOOKUP($B67,[3]NUM21!$H$3:$O$135,6,FALSE),0)</f>
        <v>4</v>
      </c>
      <c r="J67" s="105">
        <f>IFERROR(VLOOKUP($B67,[3]NUM21!$H$3:$O$135,7,FALSE),0)</f>
        <v>0</v>
      </c>
      <c r="K67" s="87"/>
      <c r="L67" s="93"/>
      <c r="M67" s="93"/>
      <c r="N67" s="93"/>
      <c r="O67" s="93"/>
      <c r="Q67" s="15">
        <f t="shared" si="10"/>
        <v>4</v>
      </c>
    </row>
    <row r="68" spans="1:19" s="94" customFormat="1" ht="15" thickBot="1" x14ac:dyDescent="0.25">
      <c r="A68" s="185" t="s">
        <v>100</v>
      </c>
      <c r="B68" s="184" t="s">
        <v>95</v>
      </c>
      <c r="C68" s="59"/>
      <c r="D68" s="89"/>
      <c r="E68" s="105">
        <f>IFERROR(VLOOKUP($B68,[3]NUM21!$H$3:$O$135,2,FALSE),0)</f>
        <v>0</v>
      </c>
      <c r="F68" s="105">
        <f>IFERROR(VLOOKUP($B68,[3]NUM21!$H$3:$O$135,3,FALSE),0)</f>
        <v>0</v>
      </c>
      <c r="G68" s="105">
        <f>IFERROR(VLOOKUP($B68,[3]NUM21!$H$3:$O$135,4,FALSE),0)</f>
        <v>0</v>
      </c>
      <c r="H68" s="105">
        <f>IFERROR(VLOOKUP($B68,[3]NUM21!$H$3:$O$135,5,FALSE),0)</f>
        <v>0</v>
      </c>
      <c r="I68" s="105">
        <f>IFERROR(VLOOKUP($B68,[3]NUM21!$H$3:$O$135,6,FALSE),0)</f>
        <v>6</v>
      </c>
      <c r="J68" s="105">
        <f>IFERROR(VLOOKUP($B68,[3]NUM21!$H$3:$O$135,7,FALSE),0)</f>
        <v>1</v>
      </c>
      <c r="K68" s="87"/>
      <c r="L68" s="93"/>
      <c r="M68" s="93"/>
      <c r="N68" s="93"/>
      <c r="O68" s="93"/>
      <c r="Q68" s="15">
        <f t="shared" si="10"/>
        <v>7</v>
      </c>
    </row>
    <row r="69" spans="1:19" s="94" customFormat="1" ht="15" thickBot="1" x14ac:dyDescent="0.25">
      <c r="A69" s="185" t="s">
        <v>100</v>
      </c>
      <c r="B69" s="184" t="s">
        <v>96</v>
      </c>
      <c r="C69" s="59"/>
      <c r="D69" s="89"/>
      <c r="E69" s="105">
        <f>IFERROR(VLOOKUP($B69,[3]NUM21!$H$3:$O$135,2,FALSE),0)</f>
        <v>0</v>
      </c>
      <c r="F69" s="105">
        <f>IFERROR(VLOOKUP($B69,[3]NUM21!$H$3:$O$135,3,FALSE),0)</f>
        <v>0</v>
      </c>
      <c r="G69" s="105">
        <f>IFERROR(VLOOKUP($B69,[3]NUM21!$H$3:$O$135,4,FALSE),0)</f>
        <v>0</v>
      </c>
      <c r="H69" s="105">
        <f>IFERROR(VLOOKUP($B69,[3]NUM21!$H$3:$O$135,5,FALSE),0)</f>
        <v>0</v>
      </c>
      <c r="I69" s="105">
        <f>IFERROR(VLOOKUP($B69,[3]NUM21!$H$3:$O$135,6,FALSE),0)</f>
        <v>0</v>
      </c>
      <c r="J69" s="105">
        <f>IFERROR(VLOOKUP($B69,[3]NUM21!$H$3:$O$135,7,FALSE),0)</f>
        <v>0</v>
      </c>
      <c r="K69" s="87"/>
      <c r="L69" s="93"/>
      <c r="M69" s="93"/>
      <c r="N69" s="93"/>
      <c r="O69" s="93"/>
      <c r="Q69" s="15">
        <f t="shared" si="10"/>
        <v>0</v>
      </c>
    </row>
    <row r="70" spans="1:19" s="94" customFormat="1" ht="15" thickBot="1" x14ac:dyDescent="0.25">
      <c r="A70" s="185" t="s">
        <v>100</v>
      </c>
      <c r="B70" s="184" t="s">
        <v>97</v>
      </c>
      <c r="C70" s="59"/>
      <c r="D70" s="89"/>
      <c r="E70" s="105">
        <f>IFERROR(VLOOKUP($B70,[3]NUM21!$H$3:$O$135,2,FALSE),0)</f>
        <v>0</v>
      </c>
      <c r="F70" s="105">
        <f>IFERROR(VLOOKUP($B70,[3]NUM21!$H$3:$O$135,3,FALSE),0)</f>
        <v>0</v>
      </c>
      <c r="G70" s="105">
        <f>IFERROR(VLOOKUP($B70,[3]NUM21!$H$3:$O$135,4,FALSE),0)</f>
        <v>0</v>
      </c>
      <c r="H70" s="105">
        <f>IFERROR(VLOOKUP($B70,[3]NUM21!$H$3:$O$135,5,FALSE),0)</f>
        <v>0</v>
      </c>
      <c r="I70" s="105">
        <f>IFERROR(VLOOKUP($B70,[3]NUM21!$H$3:$O$135,6,FALSE),0)</f>
        <v>0</v>
      </c>
      <c r="J70" s="105">
        <f>IFERROR(VLOOKUP($B70,[3]NUM21!$H$3:$O$135,7,FALSE),0)</f>
        <v>0</v>
      </c>
      <c r="K70" s="87"/>
      <c r="L70" s="93"/>
      <c r="M70" s="93"/>
      <c r="N70" s="93"/>
      <c r="O70" s="93"/>
      <c r="Q70" s="15">
        <f t="shared" si="10"/>
        <v>0</v>
      </c>
    </row>
    <row r="71" spans="1:19" s="94" customFormat="1" ht="15" thickBot="1" x14ac:dyDescent="0.25">
      <c r="A71" s="185" t="s">
        <v>100</v>
      </c>
      <c r="B71" s="184" t="s">
        <v>98</v>
      </c>
      <c r="C71" s="59"/>
      <c r="D71" s="89"/>
      <c r="E71" s="105">
        <f>IFERROR(VLOOKUP($B71,[3]NUM21!$H$3:$O$135,2,FALSE),0)</f>
        <v>0</v>
      </c>
      <c r="F71" s="105">
        <f>IFERROR(VLOOKUP($B71,[3]NUM21!$H$3:$O$135,3,FALSE),0)</f>
        <v>0</v>
      </c>
      <c r="G71" s="105">
        <f>IFERROR(VLOOKUP($B71,[3]NUM21!$H$3:$O$135,4,FALSE),0)</f>
        <v>0</v>
      </c>
      <c r="H71" s="105">
        <f>IFERROR(VLOOKUP($B71,[3]NUM21!$H$3:$O$135,5,FALSE),0)</f>
        <v>0</v>
      </c>
      <c r="I71" s="105">
        <f>IFERROR(VLOOKUP($B71,[3]NUM21!$H$3:$O$135,6,FALSE),0)</f>
        <v>0</v>
      </c>
      <c r="J71" s="105">
        <f>IFERROR(VLOOKUP($B71,[3]NUM21!$H$3:$O$135,7,FALSE),0)</f>
        <v>0</v>
      </c>
      <c r="K71" s="87"/>
      <c r="L71" s="93"/>
      <c r="M71" s="93"/>
      <c r="N71" s="93"/>
      <c r="O71" s="93"/>
      <c r="Q71" s="15">
        <f t="shared" si="10"/>
        <v>0</v>
      </c>
    </row>
    <row r="72" spans="1:19" s="94" customFormat="1" ht="15" thickBot="1" x14ac:dyDescent="0.25">
      <c r="A72" s="185" t="s">
        <v>100</v>
      </c>
      <c r="B72" s="184" t="s">
        <v>99</v>
      </c>
      <c r="C72" s="59"/>
      <c r="D72" s="89"/>
      <c r="E72" s="105">
        <f>IFERROR(VLOOKUP($B72,[3]NUM21!$H$3:$O$135,2,FALSE),0)</f>
        <v>0</v>
      </c>
      <c r="F72" s="105">
        <f>IFERROR(VLOOKUP($B72,[3]NUM21!$H$3:$O$135,3,FALSE),0)</f>
        <v>0</v>
      </c>
      <c r="G72" s="105">
        <f>IFERROR(VLOOKUP($B72,[3]NUM21!$H$3:$O$135,4,FALSE),0)</f>
        <v>0</v>
      </c>
      <c r="H72" s="105">
        <f>IFERROR(VLOOKUP($B72,[3]NUM21!$H$3:$O$135,5,FALSE),0)</f>
        <v>0</v>
      </c>
      <c r="I72" s="105">
        <f>IFERROR(VLOOKUP($B72,[3]NUM21!$H$3:$O$135,6,FALSE),0)</f>
        <v>0</v>
      </c>
      <c r="J72" s="105">
        <f>IFERROR(VLOOKUP($B72,[3]NUM21!$H$3:$O$135,7,FALSE),0)</f>
        <v>0</v>
      </c>
      <c r="K72" s="85"/>
      <c r="Q72" s="15">
        <f t="shared" si="10"/>
        <v>0</v>
      </c>
    </row>
    <row r="73" spans="1:19" s="185" customFormat="1" ht="13.5" thickBot="1" x14ac:dyDescent="0.25">
      <c r="A73" s="351" t="s">
        <v>18</v>
      </c>
      <c r="B73" s="352"/>
      <c r="C73" s="204" t="str">
        <f>IF(Q73&lt;&gt;0,"SI", "NO")</f>
        <v>SI</v>
      </c>
      <c r="D73" s="17">
        <f>+Q73/R73</f>
        <v>0.17714285714285713</v>
      </c>
      <c r="E73" s="187">
        <f>SUM(E63:E72)</f>
        <v>0</v>
      </c>
      <c r="F73" s="187">
        <f t="shared" ref="F73:P73" si="11">SUM(F63:F72)</f>
        <v>0</v>
      </c>
      <c r="G73" s="187">
        <f t="shared" si="11"/>
        <v>0</v>
      </c>
      <c r="H73" s="187">
        <f t="shared" si="11"/>
        <v>3</v>
      </c>
      <c r="I73" s="187">
        <f t="shared" ref="I73:J73" si="12">SUM(I63:I72)</f>
        <v>21</v>
      </c>
      <c r="J73" s="187">
        <f t="shared" si="12"/>
        <v>7</v>
      </c>
      <c r="K73" s="187">
        <f t="shared" si="11"/>
        <v>0</v>
      </c>
      <c r="L73" s="187">
        <f t="shared" si="11"/>
        <v>0</v>
      </c>
      <c r="M73" s="187">
        <f t="shared" si="11"/>
        <v>0</v>
      </c>
      <c r="N73" s="187">
        <f t="shared" si="11"/>
        <v>0</v>
      </c>
      <c r="O73" s="187">
        <f t="shared" si="11"/>
        <v>0</v>
      </c>
      <c r="P73" s="187">
        <f t="shared" si="11"/>
        <v>0</v>
      </c>
      <c r="Q73" s="187">
        <f>SUM(Q63:Q72)</f>
        <v>31</v>
      </c>
      <c r="R73" s="410">
        <v>175</v>
      </c>
      <c r="S73" s="411"/>
    </row>
    <row r="74" spans="1:19" s="94" customFormat="1" ht="15" thickBot="1" x14ac:dyDescent="0.25">
      <c r="A74" s="94" t="s">
        <v>106</v>
      </c>
      <c r="B74" s="184" t="s">
        <v>101</v>
      </c>
      <c r="C74" s="59"/>
      <c r="D74" s="89"/>
      <c r="E74" s="105">
        <f>IFERROR(VLOOKUP($B74,[3]NUM21!$H$3:$O$135,2,FALSE),0)</f>
        <v>3</v>
      </c>
      <c r="F74" s="105">
        <f>IFERROR(VLOOKUP($B74,[3]NUM21!$H$3:$O$135,3,FALSE),0)</f>
        <v>3</v>
      </c>
      <c r="G74" s="105">
        <f>IFERROR(VLOOKUP($B74,[3]NUM21!$H$3:$O$135,4,FALSE),0)</f>
        <v>0</v>
      </c>
      <c r="H74" s="105">
        <f>IFERROR(VLOOKUP($B74,[3]NUM21!$H$3:$O$135,5,FALSE),0)</f>
        <v>29</v>
      </c>
      <c r="I74" s="105">
        <f>IFERROR(VLOOKUP($B74,[3]NUM21!$H$3:$O$135,6,FALSE),0)</f>
        <v>7</v>
      </c>
      <c r="J74" s="105">
        <f>IFERROR(VLOOKUP($B74,[3]NUM21!$H$3:$O$135,7,FALSE),0)</f>
        <v>14</v>
      </c>
      <c r="K74" s="87"/>
      <c r="L74" s="93"/>
      <c r="M74" s="93"/>
      <c r="N74" s="93"/>
      <c r="O74" s="93"/>
      <c r="P74" s="185"/>
      <c r="Q74" s="15">
        <f>SUM(E74:P74)</f>
        <v>56</v>
      </c>
    </row>
    <row r="75" spans="1:19" s="94" customFormat="1" ht="15" thickBot="1" x14ac:dyDescent="0.25">
      <c r="A75" s="94" t="s">
        <v>106</v>
      </c>
      <c r="B75" s="184" t="s">
        <v>102</v>
      </c>
      <c r="C75" s="59"/>
      <c r="D75" s="89"/>
      <c r="E75" s="105">
        <f>IFERROR(VLOOKUP($B75,[3]NUM21!$H$3:$O$135,2,FALSE),0)</f>
        <v>0</v>
      </c>
      <c r="F75" s="105">
        <f>IFERROR(VLOOKUP($B75,[3]NUM21!$H$3:$O$135,3,FALSE),0)</f>
        <v>0</v>
      </c>
      <c r="G75" s="105">
        <f>IFERROR(VLOOKUP($B75,[3]NUM21!$H$3:$O$135,4,FALSE),0)</f>
        <v>0</v>
      </c>
      <c r="H75" s="105">
        <f>IFERROR(VLOOKUP($B75,[3]NUM21!$H$3:$O$135,5,FALSE),0)</f>
        <v>0</v>
      </c>
      <c r="I75" s="105">
        <f>IFERROR(VLOOKUP($B75,[3]NUM21!$H$3:$O$135,6,FALSE),0)</f>
        <v>0</v>
      </c>
      <c r="J75" s="105">
        <f>IFERROR(VLOOKUP($B75,[3]NUM21!$H$3:$O$135,7,FALSE),0)</f>
        <v>4</v>
      </c>
      <c r="K75" s="87"/>
      <c r="L75" s="93"/>
      <c r="M75" s="93"/>
      <c r="N75" s="93"/>
      <c r="O75" s="93"/>
      <c r="Q75" s="15">
        <f>SUM(E75:P75)</f>
        <v>4</v>
      </c>
    </row>
    <row r="76" spans="1:19" s="94" customFormat="1" ht="15" thickBot="1" x14ac:dyDescent="0.25">
      <c r="A76" s="94" t="s">
        <v>106</v>
      </c>
      <c r="B76" s="184" t="s">
        <v>103</v>
      </c>
      <c r="C76" s="59"/>
      <c r="D76" s="89"/>
      <c r="E76" s="105">
        <f>IFERROR(VLOOKUP($B76,[3]NUM21!$H$3:$O$135,2,FALSE),0)</f>
        <v>0</v>
      </c>
      <c r="F76" s="105">
        <f>IFERROR(VLOOKUP($B76,[3]NUM21!$H$3:$O$135,3,FALSE),0)</f>
        <v>0</v>
      </c>
      <c r="G76" s="105">
        <f>IFERROR(VLOOKUP($B76,[3]NUM21!$H$3:$O$135,4,FALSE),0)</f>
        <v>8</v>
      </c>
      <c r="H76" s="105">
        <f>IFERROR(VLOOKUP($B76,[3]NUM21!$H$3:$O$135,5,FALSE),0)</f>
        <v>11</v>
      </c>
      <c r="I76" s="105">
        <f>IFERROR(VLOOKUP($B76,[3]NUM21!$H$3:$O$135,6,FALSE),0)</f>
        <v>10</v>
      </c>
      <c r="J76" s="105">
        <f>IFERROR(VLOOKUP($B76,[3]NUM21!$H$3:$O$135,7,FALSE),0)</f>
        <v>15</v>
      </c>
      <c r="K76" s="87"/>
      <c r="L76" s="93"/>
      <c r="M76" s="93"/>
      <c r="N76" s="93"/>
      <c r="O76" s="93"/>
      <c r="Q76" s="15">
        <f>SUM(E76:P76)</f>
        <v>44</v>
      </c>
    </row>
    <row r="77" spans="1:19" s="94" customFormat="1" ht="15" thickBot="1" x14ac:dyDescent="0.25">
      <c r="A77" s="94" t="s">
        <v>106</v>
      </c>
      <c r="B77" s="184" t="s">
        <v>104</v>
      </c>
      <c r="C77" s="59"/>
      <c r="D77" s="89"/>
      <c r="E77" s="105">
        <f>IFERROR(VLOOKUP($B77,[3]NUM21!$H$3:$O$135,2,FALSE),0)</f>
        <v>1</v>
      </c>
      <c r="F77" s="105">
        <f>IFERROR(VLOOKUP($B77,[3]NUM21!$H$3:$O$135,3,FALSE),0)</f>
        <v>0</v>
      </c>
      <c r="G77" s="105">
        <f>IFERROR(VLOOKUP($B77,[3]NUM21!$H$3:$O$135,4,FALSE),0)</f>
        <v>1</v>
      </c>
      <c r="H77" s="105">
        <f>IFERROR(VLOOKUP($B77,[3]NUM21!$H$3:$O$135,5,FALSE),0)</f>
        <v>0</v>
      </c>
      <c r="I77" s="105">
        <f>IFERROR(VLOOKUP($B77,[3]NUM21!$H$3:$O$135,6,FALSE),0)</f>
        <v>0</v>
      </c>
      <c r="J77" s="105">
        <f>IFERROR(VLOOKUP($B77,[3]NUM21!$H$3:$O$135,7,FALSE),0)</f>
        <v>0</v>
      </c>
      <c r="K77" s="93"/>
      <c r="L77" s="93"/>
      <c r="M77" s="93"/>
      <c r="N77" s="93"/>
      <c r="O77" s="93"/>
      <c r="Q77" s="15">
        <f>SUM(E77:P77)</f>
        <v>2</v>
      </c>
    </row>
    <row r="78" spans="1:19" s="94" customFormat="1" ht="15" thickBot="1" x14ac:dyDescent="0.25">
      <c r="A78" s="94" t="s">
        <v>106</v>
      </c>
      <c r="B78" s="184" t="s">
        <v>105</v>
      </c>
      <c r="C78" s="59"/>
      <c r="D78" s="89"/>
      <c r="E78" s="105">
        <f>IFERROR(VLOOKUP($B78,[3]NUM21!$H$3:$O$135,2,FALSE),0)</f>
        <v>3</v>
      </c>
      <c r="F78" s="105">
        <f>IFERROR(VLOOKUP($B78,[3]NUM21!$H$3:$O$135,3,FALSE),0)</f>
        <v>1</v>
      </c>
      <c r="G78" s="105">
        <f>IFERROR(VLOOKUP($B78,[3]NUM21!$H$3:$O$135,4,FALSE),0)</f>
        <v>1</v>
      </c>
      <c r="H78" s="105">
        <f>IFERROR(VLOOKUP($B78,[3]NUM21!$H$3:$O$135,5,FALSE),0)</f>
        <v>0</v>
      </c>
      <c r="I78" s="105">
        <f>IFERROR(VLOOKUP($B78,[3]NUM21!$H$3:$O$135,6,FALSE),0)</f>
        <v>0</v>
      </c>
      <c r="J78" s="105">
        <f>IFERROR(VLOOKUP($B78,[3]NUM21!$H$3:$O$135,7,FALSE),0)</f>
        <v>1</v>
      </c>
      <c r="K78" s="87"/>
      <c r="L78" s="93"/>
      <c r="M78" s="93"/>
      <c r="N78" s="93"/>
      <c r="O78" s="93"/>
      <c r="Q78" s="15">
        <f>SUM(E78:P78)</f>
        <v>6</v>
      </c>
    </row>
    <row r="79" spans="1:19" s="185" customFormat="1" ht="13.5" thickBot="1" x14ac:dyDescent="0.25">
      <c r="A79" s="351" t="s">
        <v>179</v>
      </c>
      <c r="B79" s="352"/>
      <c r="C79" s="204" t="str">
        <f>IF(Q79&lt;&gt;0,"SI", "NO")</f>
        <v>SI</v>
      </c>
      <c r="D79" s="17">
        <f>+Q79/R79</f>
        <v>0.97391304347826091</v>
      </c>
      <c r="E79" s="187">
        <f t="shared" ref="E79:Q79" si="13">SUM(E74:E78)</f>
        <v>7</v>
      </c>
      <c r="F79" s="187">
        <f t="shared" si="13"/>
        <v>4</v>
      </c>
      <c r="G79" s="187">
        <f t="shared" si="13"/>
        <v>10</v>
      </c>
      <c r="H79" s="187">
        <f t="shared" si="13"/>
        <v>40</v>
      </c>
      <c r="I79" s="187">
        <f t="shared" ref="I79:J79" si="14">SUM(I74:I78)</f>
        <v>17</v>
      </c>
      <c r="J79" s="187">
        <f t="shared" si="14"/>
        <v>34</v>
      </c>
      <c r="K79" s="187">
        <f t="shared" si="13"/>
        <v>0</v>
      </c>
      <c r="L79" s="187">
        <f t="shared" si="13"/>
        <v>0</v>
      </c>
      <c r="M79" s="187">
        <f t="shared" si="13"/>
        <v>0</v>
      </c>
      <c r="N79" s="187">
        <f t="shared" si="13"/>
        <v>0</v>
      </c>
      <c r="O79" s="187">
        <f t="shared" si="13"/>
        <v>0</v>
      </c>
      <c r="P79" s="187">
        <f t="shared" si="13"/>
        <v>0</v>
      </c>
      <c r="Q79" s="187">
        <f t="shared" si="13"/>
        <v>112</v>
      </c>
      <c r="R79" s="410">
        <v>115</v>
      </c>
      <c r="S79" s="411"/>
    </row>
    <row r="80" spans="1:19" s="94" customFormat="1" ht="15" thickBot="1" x14ac:dyDescent="0.25">
      <c r="A80" s="94" t="s">
        <v>117</v>
      </c>
      <c r="B80" s="184" t="s">
        <v>107</v>
      </c>
      <c r="C80" s="59"/>
      <c r="D80" s="89"/>
      <c r="E80" s="105">
        <f>IFERROR(VLOOKUP($B80,[3]NUM21!$H$3:$O$135,2,FALSE),0)</f>
        <v>0</v>
      </c>
      <c r="F80" s="105">
        <f>IFERROR(VLOOKUP($B80,[3]NUM21!$H$3:$O$135,3,FALSE),0)</f>
        <v>2</v>
      </c>
      <c r="G80" s="105">
        <f>IFERROR(VLOOKUP($B80,[3]NUM21!$H$3:$O$135,4,FALSE),0)</f>
        <v>6</v>
      </c>
      <c r="H80" s="105">
        <f>IFERROR(VLOOKUP($B80,[3]NUM21!$H$3:$O$135,5,FALSE),0)</f>
        <v>2</v>
      </c>
      <c r="I80" s="105">
        <f>IFERROR(VLOOKUP($B80,[3]NUM21!$H$3:$O$135,6,FALSE),0)</f>
        <v>21</v>
      </c>
      <c r="J80" s="105">
        <f>IFERROR(VLOOKUP($B80,[3]NUM21!$H$3:$O$135,7,FALSE),0)</f>
        <v>0</v>
      </c>
      <c r="K80" s="87"/>
      <c r="L80" s="93"/>
      <c r="M80" s="93"/>
      <c r="N80" s="93"/>
      <c r="O80" s="93"/>
      <c r="P80" s="93"/>
      <c r="Q80" s="15">
        <f t="shared" ref="Q80:Q89" si="15">SUM(E80:P80)</f>
        <v>31</v>
      </c>
    </row>
    <row r="81" spans="1:19" s="94" customFormat="1" ht="15" thickBot="1" x14ac:dyDescent="0.25">
      <c r="A81" s="94" t="s">
        <v>117</v>
      </c>
      <c r="B81" s="184" t="s">
        <v>108</v>
      </c>
      <c r="C81" s="59"/>
      <c r="D81" s="89"/>
      <c r="E81" s="105">
        <f>IFERROR(VLOOKUP($B81,[3]NUM21!$H$3:$O$135,2,FALSE),0)</f>
        <v>0</v>
      </c>
      <c r="F81" s="105">
        <f>IFERROR(VLOOKUP($B81,[3]NUM21!$H$3:$O$135,3,FALSE),0)</f>
        <v>0</v>
      </c>
      <c r="G81" s="105">
        <f>IFERROR(VLOOKUP($B81,[3]NUM21!$H$3:$O$135,4,FALSE),0)</f>
        <v>0</v>
      </c>
      <c r="H81" s="105">
        <f>IFERROR(VLOOKUP($B81,[3]NUM21!$H$3:$O$135,5,FALSE),0)</f>
        <v>4</v>
      </c>
      <c r="I81" s="105">
        <f>IFERROR(VLOOKUP($B81,[3]NUM21!$H$3:$O$135,6,FALSE),0)</f>
        <v>0</v>
      </c>
      <c r="J81" s="105">
        <f>IFERROR(VLOOKUP($B81,[3]NUM21!$H$3:$O$135,7,FALSE),0)</f>
        <v>0</v>
      </c>
      <c r="K81" s="87"/>
      <c r="L81" s="93"/>
      <c r="M81" s="93"/>
      <c r="N81" s="93"/>
      <c r="O81" s="93"/>
      <c r="P81" s="93"/>
      <c r="Q81" s="15">
        <f t="shared" si="15"/>
        <v>4</v>
      </c>
    </row>
    <row r="82" spans="1:19" s="94" customFormat="1" ht="15" thickBot="1" x14ac:dyDescent="0.25">
      <c r="A82" s="94" t="s">
        <v>117</v>
      </c>
      <c r="B82" s="184" t="s">
        <v>109</v>
      </c>
      <c r="C82" s="59"/>
      <c r="D82" s="89"/>
      <c r="E82" s="105">
        <f>IFERROR(VLOOKUP($B82,[3]NUM21!$H$3:$O$135,2,FALSE),0)</f>
        <v>0</v>
      </c>
      <c r="F82" s="105">
        <f>IFERROR(VLOOKUP($B82,[3]NUM21!$H$3:$O$135,3,FALSE),0)</f>
        <v>0</v>
      </c>
      <c r="G82" s="105">
        <f>IFERROR(VLOOKUP($B82,[3]NUM21!$H$3:$O$135,4,FALSE),0)</f>
        <v>0</v>
      </c>
      <c r="H82" s="105">
        <f>IFERROR(VLOOKUP($B82,[3]NUM21!$H$3:$O$135,5,FALSE),0)</f>
        <v>0</v>
      </c>
      <c r="I82" s="105">
        <f>IFERROR(VLOOKUP($B82,[3]NUM21!$H$3:$O$135,6,FALSE),0)</f>
        <v>0</v>
      </c>
      <c r="J82" s="105">
        <f>IFERROR(VLOOKUP($B82,[3]NUM21!$H$3:$O$135,7,FALSE),0)</f>
        <v>0</v>
      </c>
      <c r="K82" s="87"/>
      <c r="L82" s="93"/>
      <c r="M82" s="93"/>
      <c r="N82" s="93"/>
      <c r="O82" s="93"/>
      <c r="P82" s="93"/>
      <c r="Q82" s="15">
        <f t="shared" si="15"/>
        <v>0</v>
      </c>
    </row>
    <row r="83" spans="1:19" s="94" customFormat="1" ht="15" thickBot="1" x14ac:dyDescent="0.25">
      <c r="A83" s="94" t="s">
        <v>117</v>
      </c>
      <c r="B83" s="184" t="s">
        <v>110</v>
      </c>
      <c r="C83" s="59"/>
      <c r="D83" s="89"/>
      <c r="E83" s="105">
        <f>IFERROR(VLOOKUP($B83,[3]NUM21!$H$3:$O$135,2,FALSE),0)</f>
        <v>0</v>
      </c>
      <c r="F83" s="105">
        <f>IFERROR(VLOOKUP($B83,[3]NUM21!$H$3:$O$135,3,FALSE),0)</f>
        <v>0</v>
      </c>
      <c r="G83" s="105">
        <f>IFERROR(VLOOKUP($B83,[3]NUM21!$H$3:$O$135,4,FALSE),0)</f>
        <v>0</v>
      </c>
      <c r="H83" s="105">
        <f>IFERROR(VLOOKUP($B83,[3]NUM21!$H$3:$O$135,5,FALSE),0)</f>
        <v>0</v>
      </c>
      <c r="I83" s="105">
        <f>IFERROR(VLOOKUP($B83,[3]NUM21!$H$3:$O$135,6,FALSE),0)</f>
        <v>0</v>
      </c>
      <c r="J83" s="105">
        <f>IFERROR(VLOOKUP($B83,[3]NUM21!$H$3:$O$135,7,FALSE),0)</f>
        <v>25</v>
      </c>
      <c r="K83" s="87"/>
      <c r="L83" s="93"/>
      <c r="M83" s="93"/>
      <c r="N83" s="93"/>
      <c r="O83" s="93"/>
      <c r="P83" s="93"/>
      <c r="Q83" s="15">
        <f t="shared" si="15"/>
        <v>25</v>
      </c>
    </row>
    <row r="84" spans="1:19" s="94" customFormat="1" ht="15" thickBot="1" x14ac:dyDescent="0.25">
      <c r="A84" s="94" t="s">
        <v>117</v>
      </c>
      <c r="B84" s="184" t="s">
        <v>111</v>
      </c>
      <c r="C84" s="59"/>
      <c r="D84" s="89"/>
      <c r="E84" s="105">
        <f>IFERROR(VLOOKUP($B84,[3]NUM21!$H$3:$O$135,2,FALSE),0)</f>
        <v>0</v>
      </c>
      <c r="F84" s="105">
        <f>IFERROR(VLOOKUP($B84,[3]NUM21!$H$3:$O$135,3,FALSE),0)</f>
        <v>0</v>
      </c>
      <c r="G84" s="105">
        <f>IFERROR(VLOOKUP($B84,[3]NUM21!$H$3:$O$135,4,FALSE),0)</f>
        <v>0</v>
      </c>
      <c r="H84" s="105">
        <f>IFERROR(VLOOKUP($B84,[3]NUM21!$H$3:$O$135,5,FALSE),0)</f>
        <v>0</v>
      </c>
      <c r="I84" s="105">
        <f>IFERROR(VLOOKUP($B84,[3]NUM21!$H$3:$O$135,6,FALSE),0)</f>
        <v>0</v>
      </c>
      <c r="J84" s="105">
        <f>IFERROR(VLOOKUP($B84,[3]NUM21!$H$3:$O$135,7,FALSE),0)</f>
        <v>20</v>
      </c>
      <c r="K84" s="87"/>
      <c r="L84" s="93"/>
      <c r="M84" s="93"/>
      <c r="N84" s="93"/>
      <c r="O84" s="93"/>
      <c r="P84" s="93"/>
      <c r="Q84" s="15">
        <f t="shared" si="15"/>
        <v>20</v>
      </c>
    </row>
    <row r="85" spans="1:19" s="94" customFormat="1" ht="15" thickBot="1" x14ac:dyDescent="0.25">
      <c r="A85" s="94" t="s">
        <v>117</v>
      </c>
      <c r="B85" s="184" t="s">
        <v>112</v>
      </c>
      <c r="C85" s="59"/>
      <c r="D85" s="89"/>
      <c r="E85" s="105">
        <f>IFERROR(VLOOKUP($B85,[3]NUM21!$H$3:$O$135,2,FALSE),0)</f>
        <v>0</v>
      </c>
      <c r="F85" s="105">
        <f>IFERROR(VLOOKUP($B85,[3]NUM21!$H$3:$O$135,3,FALSE),0)</f>
        <v>0</v>
      </c>
      <c r="G85" s="105">
        <f>IFERROR(VLOOKUP($B85,[3]NUM21!$H$3:$O$135,4,FALSE),0)</f>
        <v>0</v>
      </c>
      <c r="H85" s="105">
        <f>IFERROR(VLOOKUP($B85,[3]NUM21!$H$3:$O$135,5,FALSE),0)</f>
        <v>0</v>
      </c>
      <c r="I85" s="105">
        <f>IFERROR(VLOOKUP($B85,[3]NUM21!$H$3:$O$135,6,FALSE),0)</f>
        <v>0</v>
      </c>
      <c r="J85" s="105">
        <f>IFERROR(VLOOKUP($B85,[3]NUM21!$H$3:$O$135,7,FALSE),0)</f>
        <v>5</v>
      </c>
      <c r="K85" s="87"/>
      <c r="L85" s="93"/>
      <c r="M85" s="93"/>
      <c r="N85" s="93"/>
      <c r="O85" s="93"/>
      <c r="P85" s="93"/>
      <c r="Q85" s="15">
        <f t="shared" si="15"/>
        <v>5</v>
      </c>
    </row>
    <row r="86" spans="1:19" s="94" customFormat="1" ht="15" thickBot="1" x14ac:dyDescent="0.25">
      <c r="A86" s="94" t="s">
        <v>117</v>
      </c>
      <c r="B86" s="184" t="s">
        <v>113</v>
      </c>
      <c r="C86" s="59"/>
      <c r="D86" s="89"/>
      <c r="E86" s="105">
        <f>IFERROR(VLOOKUP($B86,[3]NUM21!$H$3:$O$135,2,FALSE),0)</f>
        <v>0</v>
      </c>
      <c r="F86" s="105">
        <f>IFERROR(VLOOKUP($B86,[3]NUM21!$H$3:$O$135,3,FALSE),0)</f>
        <v>0</v>
      </c>
      <c r="G86" s="105">
        <f>IFERROR(VLOOKUP($B86,[3]NUM21!$H$3:$O$135,4,FALSE),0)</f>
        <v>19</v>
      </c>
      <c r="H86" s="105">
        <f>IFERROR(VLOOKUP($B86,[3]NUM21!$H$3:$O$135,5,FALSE),0)</f>
        <v>0</v>
      </c>
      <c r="I86" s="105">
        <f>IFERROR(VLOOKUP($B86,[3]NUM21!$H$3:$O$135,6,FALSE),0)</f>
        <v>13</v>
      </c>
      <c r="J86" s="105">
        <f>IFERROR(VLOOKUP($B86,[3]NUM21!$H$3:$O$135,7,FALSE),0)</f>
        <v>4</v>
      </c>
      <c r="K86" s="87"/>
      <c r="L86" s="93"/>
      <c r="M86" s="93"/>
      <c r="N86" s="93"/>
      <c r="O86" s="93"/>
      <c r="P86" s="93"/>
      <c r="Q86" s="15">
        <f t="shared" si="15"/>
        <v>36</v>
      </c>
    </row>
    <row r="87" spans="1:19" s="94" customFormat="1" ht="15" thickBot="1" x14ac:dyDescent="0.25">
      <c r="A87" s="94" t="s">
        <v>117</v>
      </c>
      <c r="B87" s="184" t="s">
        <v>114</v>
      </c>
      <c r="C87" s="59"/>
      <c r="D87" s="89"/>
      <c r="E87" s="105">
        <f>IFERROR(VLOOKUP($B87,[3]NUM21!$H$3:$O$135,2,FALSE),0)</f>
        <v>0</v>
      </c>
      <c r="F87" s="105">
        <f>IFERROR(VLOOKUP($B87,[3]NUM21!$H$3:$O$135,3,FALSE),0)</f>
        <v>0</v>
      </c>
      <c r="G87" s="105">
        <f>IFERROR(VLOOKUP($B87,[3]NUM21!$H$3:$O$135,4,FALSE),0)</f>
        <v>0</v>
      </c>
      <c r="H87" s="105">
        <f>IFERROR(VLOOKUP($B87,[3]NUM21!$H$3:$O$135,5,FALSE),0)</f>
        <v>0</v>
      </c>
      <c r="I87" s="105">
        <f>IFERROR(VLOOKUP($B87,[3]NUM21!$H$3:$O$135,6,FALSE),0)</f>
        <v>0</v>
      </c>
      <c r="J87" s="105">
        <f>IFERROR(VLOOKUP($B87,[3]NUM21!$H$3:$O$135,7,FALSE),0)</f>
        <v>30</v>
      </c>
      <c r="K87" s="87"/>
      <c r="L87" s="93"/>
      <c r="M87" s="93"/>
      <c r="N87" s="93"/>
      <c r="O87" s="93"/>
      <c r="P87" s="93"/>
      <c r="Q87" s="15">
        <f t="shared" si="15"/>
        <v>30</v>
      </c>
    </row>
    <row r="88" spans="1:19" s="94" customFormat="1" ht="15" thickBot="1" x14ac:dyDescent="0.25">
      <c r="A88" s="94" t="s">
        <v>117</v>
      </c>
      <c r="B88" s="184" t="s">
        <v>115</v>
      </c>
      <c r="C88" s="59"/>
      <c r="D88" s="89"/>
      <c r="E88" s="105">
        <f>IFERROR(VLOOKUP($B88,[3]NUM21!$H$3:$O$135,2,FALSE),0)</f>
        <v>0</v>
      </c>
      <c r="F88" s="105">
        <f>IFERROR(VLOOKUP($B88,[3]NUM21!$H$3:$O$135,3,FALSE),0)</f>
        <v>0</v>
      </c>
      <c r="G88" s="105">
        <f>IFERROR(VLOOKUP($B88,[3]NUM21!$H$3:$O$135,4,FALSE),0)</f>
        <v>1</v>
      </c>
      <c r="H88" s="105">
        <f>IFERROR(VLOOKUP($B88,[3]NUM21!$H$3:$O$135,5,FALSE),0)</f>
        <v>2</v>
      </c>
      <c r="I88" s="105">
        <f>IFERROR(VLOOKUP($B88,[3]NUM21!$H$3:$O$135,6,FALSE),0)</f>
        <v>0</v>
      </c>
      <c r="J88" s="105">
        <f>IFERROR(VLOOKUP($B88,[3]NUM21!$H$3:$O$135,7,FALSE),0)</f>
        <v>10</v>
      </c>
      <c r="K88" s="87"/>
      <c r="L88" s="93"/>
      <c r="M88" s="93"/>
      <c r="N88" s="93"/>
      <c r="O88" s="93"/>
      <c r="P88" s="93"/>
      <c r="Q88" s="15">
        <f t="shared" si="15"/>
        <v>13</v>
      </c>
    </row>
    <row r="89" spans="1:19" s="94" customFormat="1" ht="15" thickBot="1" x14ac:dyDescent="0.25">
      <c r="A89" s="94" t="s">
        <v>117</v>
      </c>
      <c r="B89" s="184" t="s">
        <v>116</v>
      </c>
      <c r="C89" s="59"/>
      <c r="D89" s="89"/>
      <c r="E89" s="105">
        <f>IFERROR(VLOOKUP($B89,[3]NUM21!$H$3:$O$135,2,FALSE),0)</f>
        <v>0</v>
      </c>
      <c r="F89" s="105">
        <f>IFERROR(VLOOKUP($B89,[3]NUM21!$H$3:$O$135,3,FALSE),0)</f>
        <v>0</v>
      </c>
      <c r="G89" s="105">
        <f>IFERROR(VLOOKUP($B89,[3]NUM21!$H$3:$O$135,4,FALSE),0)</f>
        <v>0</v>
      </c>
      <c r="H89" s="105">
        <f>IFERROR(VLOOKUP($B89,[3]NUM21!$H$3:$O$135,5,FALSE),0)</f>
        <v>2</v>
      </c>
      <c r="I89" s="105">
        <f>IFERROR(VLOOKUP($B89,[3]NUM21!$H$3:$O$135,6,FALSE),0)</f>
        <v>0</v>
      </c>
      <c r="J89" s="105">
        <f>IFERROR(VLOOKUP($B89,[3]NUM21!$H$3:$O$135,7,FALSE),0)</f>
        <v>8</v>
      </c>
      <c r="K89" s="87"/>
      <c r="L89" s="93"/>
      <c r="M89" s="93"/>
      <c r="N89" s="93"/>
      <c r="O89" s="93"/>
      <c r="P89" s="93"/>
      <c r="Q89" s="15">
        <f t="shared" si="15"/>
        <v>10</v>
      </c>
    </row>
    <row r="90" spans="1:19" s="185" customFormat="1" ht="13.5" thickBot="1" x14ac:dyDescent="0.25">
      <c r="A90" s="351" t="s">
        <v>180</v>
      </c>
      <c r="B90" s="352"/>
      <c r="C90" s="204" t="str">
        <f>IF(Q90&lt;&gt;0,"SI", "NO")</f>
        <v>SI</v>
      </c>
      <c r="D90" s="17">
        <f>+Q90/R90</f>
        <v>0.70445344129554655</v>
      </c>
      <c r="E90" s="187">
        <f>SUM(E80:E89)</f>
        <v>0</v>
      </c>
      <c r="F90" s="187">
        <f t="shared" ref="F90:P90" si="16">SUM(F80:F89)</f>
        <v>2</v>
      </c>
      <c r="G90" s="187">
        <f t="shared" si="16"/>
        <v>26</v>
      </c>
      <c r="H90" s="187">
        <f t="shared" si="16"/>
        <v>10</v>
      </c>
      <c r="I90" s="187">
        <f t="shared" ref="I90:J90" si="17">SUM(I80:I89)</f>
        <v>34</v>
      </c>
      <c r="J90" s="187">
        <f t="shared" si="17"/>
        <v>102</v>
      </c>
      <c r="K90" s="187">
        <f t="shared" si="16"/>
        <v>0</v>
      </c>
      <c r="L90" s="187">
        <f t="shared" si="16"/>
        <v>0</v>
      </c>
      <c r="M90" s="187">
        <f t="shared" si="16"/>
        <v>0</v>
      </c>
      <c r="N90" s="187">
        <f t="shared" si="16"/>
        <v>0</v>
      </c>
      <c r="O90" s="187">
        <f t="shared" si="16"/>
        <v>0</v>
      </c>
      <c r="P90" s="187">
        <f t="shared" si="16"/>
        <v>0</v>
      </c>
      <c r="Q90" s="187">
        <f>SUM(Q80:Q89)</f>
        <v>174</v>
      </c>
      <c r="R90" s="410">
        <v>247</v>
      </c>
      <c r="S90" s="411"/>
    </row>
    <row r="91" spans="1:19" s="94" customFormat="1" ht="15" thickBot="1" x14ac:dyDescent="0.25">
      <c r="A91" s="94" t="s">
        <v>134</v>
      </c>
      <c r="B91" s="184" t="s">
        <v>118</v>
      </c>
      <c r="C91" s="59"/>
      <c r="D91" s="89"/>
      <c r="E91" s="105">
        <f>IFERROR(VLOOKUP($B91,[3]NUM21!$H$3:$O$135,2,FALSE),0)</f>
        <v>5</v>
      </c>
      <c r="F91" s="105">
        <f>IFERROR(VLOOKUP($B91,[3]NUM21!$H$3:$O$135,3,FALSE),0)</f>
        <v>2</v>
      </c>
      <c r="G91" s="105">
        <f>IFERROR(VLOOKUP($B91,[3]NUM21!$H$3:$O$135,4,FALSE),0)</f>
        <v>0</v>
      </c>
      <c r="H91" s="105">
        <f>IFERROR(VLOOKUP($B91,[3]NUM21!$H$3:$O$135,5,FALSE),0)</f>
        <v>4</v>
      </c>
      <c r="I91" s="105">
        <f>IFERROR(VLOOKUP($B91,[3]NUM21!$H$3:$O$135,6,FALSE),0)</f>
        <v>5</v>
      </c>
      <c r="J91" s="105">
        <f>IFERROR(VLOOKUP($B91,[3]NUM21!$H$3:$O$135,7,FALSE),0)</f>
        <v>3</v>
      </c>
      <c r="K91" s="87"/>
      <c r="L91" s="93"/>
      <c r="M91" s="93"/>
      <c r="N91" s="93"/>
      <c r="O91" s="93"/>
      <c r="Q91" s="15">
        <f t="shared" ref="Q91:Q107" si="18">SUM(E91:P91)</f>
        <v>19</v>
      </c>
    </row>
    <row r="92" spans="1:19" s="94" customFormat="1" ht="15" thickBot="1" x14ac:dyDescent="0.25">
      <c r="A92" s="94" t="s">
        <v>134</v>
      </c>
      <c r="B92" s="184" t="s">
        <v>119</v>
      </c>
      <c r="C92" s="59"/>
      <c r="D92" s="89"/>
      <c r="E92" s="105">
        <f>IFERROR(VLOOKUP($B92,[3]NUM21!$H$3:$O$135,2,FALSE),0)</f>
        <v>9</v>
      </c>
      <c r="F92" s="105">
        <f>IFERROR(VLOOKUP($B92,[3]NUM21!$H$3:$O$135,3,FALSE),0)</f>
        <v>6</v>
      </c>
      <c r="G92" s="105">
        <f>IFERROR(VLOOKUP($B92,[3]NUM21!$H$3:$O$135,4,FALSE),0)</f>
        <v>3</v>
      </c>
      <c r="H92" s="105">
        <f>IFERROR(VLOOKUP($B92,[3]NUM21!$H$3:$O$135,5,FALSE),0)</f>
        <v>15</v>
      </c>
      <c r="I92" s="105">
        <f>IFERROR(VLOOKUP($B92,[3]NUM21!$H$3:$O$135,6,FALSE),0)</f>
        <v>9</v>
      </c>
      <c r="J92" s="105">
        <f>IFERROR(VLOOKUP($B92,[3]NUM21!$H$3:$O$135,7,FALSE),0)</f>
        <v>13</v>
      </c>
      <c r="K92" s="87"/>
      <c r="L92" s="93"/>
      <c r="M92" s="93"/>
      <c r="N92" s="93"/>
      <c r="O92" s="93"/>
      <c r="Q92" s="15">
        <f t="shared" si="18"/>
        <v>55</v>
      </c>
    </row>
    <row r="93" spans="1:19" s="94" customFormat="1" ht="15" thickBot="1" x14ac:dyDescent="0.25">
      <c r="A93" s="94" t="s">
        <v>134</v>
      </c>
      <c r="B93" s="184" t="s">
        <v>120</v>
      </c>
      <c r="C93" s="59"/>
      <c r="D93" s="89"/>
      <c r="E93" s="105">
        <f>IFERROR(VLOOKUP($B93,[3]NUM21!$H$3:$O$135,2,FALSE),0)</f>
        <v>2</v>
      </c>
      <c r="F93" s="105">
        <f>IFERROR(VLOOKUP($B93,[3]NUM21!$H$3:$O$135,3,FALSE),0)</f>
        <v>5</v>
      </c>
      <c r="G93" s="105">
        <f>IFERROR(VLOOKUP($B93,[3]NUM21!$H$3:$O$135,4,FALSE),0)</f>
        <v>14</v>
      </c>
      <c r="H93" s="105">
        <f>IFERROR(VLOOKUP($B93,[3]NUM21!$H$3:$O$135,5,FALSE),0)</f>
        <v>15</v>
      </c>
      <c r="I93" s="105">
        <f>IFERROR(VLOOKUP($B93,[3]NUM21!$H$3:$O$135,6,FALSE),0)</f>
        <v>20</v>
      </c>
      <c r="J93" s="105">
        <f>IFERROR(VLOOKUP($B93,[3]NUM21!$H$3:$O$135,7,FALSE),0)</f>
        <v>19</v>
      </c>
      <c r="K93" s="87"/>
      <c r="L93" s="93"/>
      <c r="M93" s="93"/>
      <c r="N93" s="93"/>
      <c r="O93" s="93"/>
      <c r="Q93" s="15">
        <f t="shared" si="18"/>
        <v>75</v>
      </c>
    </row>
    <row r="94" spans="1:19" s="94" customFormat="1" ht="15" thickBot="1" x14ac:dyDescent="0.25">
      <c r="A94" s="94" t="s">
        <v>134</v>
      </c>
      <c r="B94" s="184" t="s">
        <v>121</v>
      </c>
      <c r="C94" s="59"/>
      <c r="D94" s="89"/>
      <c r="E94" s="105">
        <f>IFERROR(VLOOKUP($B94,[3]NUM21!$H$3:$O$135,2,FALSE),0)</f>
        <v>0</v>
      </c>
      <c r="F94" s="105">
        <f>IFERROR(VLOOKUP($B94,[3]NUM21!$H$3:$O$135,3,FALSE),0)</f>
        <v>1</v>
      </c>
      <c r="G94" s="105">
        <f>IFERROR(VLOOKUP($B94,[3]NUM21!$H$3:$O$135,4,FALSE),0)</f>
        <v>7</v>
      </c>
      <c r="H94" s="105">
        <f>IFERROR(VLOOKUP($B94,[3]NUM21!$H$3:$O$135,5,FALSE),0)</f>
        <v>9</v>
      </c>
      <c r="I94" s="105">
        <f>IFERROR(VLOOKUP($B94,[3]NUM21!$H$3:$O$135,6,FALSE),0)</f>
        <v>7</v>
      </c>
      <c r="J94" s="105">
        <f>IFERROR(VLOOKUP($B94,[3]NUM21!$H$3:$O$135,7,FALSE),0)</f>
        <v>14</v>
      </c>
      <c r="K94" s="87"/>
      <c r="L94" s="93"/>
      <c r="M94" s="93"/>
      <c r="N94" s="93"/>
      <c r="O94" s="93"/>
      <c r="Q94" s="15">
        <f t="shared" si="18"/>
        <v>38</v>
      </c>
    </row>
    <row r="95" spans="1:19" s="94" customFormat="1" ht="15" thickBot="1" x14ac:dyDescent="0.25">
      <c r="A95" s="94" t="s">
        <v>134</v>
      </c>
      <c r="B95" s="184" t="s">
        <v>122</v>
      </c>
      <c r="C95" s="59"/>
      <c r="D95" s="89"/>
      <c r="E95" s="105">
        <f>IFERROR(VLOOKUP($B95,[3]NUM21!$H$3:$O$135,2,FALSE),0)</f>
        <v>0</v>
      </c>
      <c r="F95" s="105">
        <f>IFERROR(VLOOKUP($B95,[3]NUM21!$H$3:$O$135,3,FALSE),0)</f>
        <v>0</v>
      </c>
      <c r="G95" s="105">
        <f>IFERROR(VLOOKUP($B95,[3]NUM21!$H$3:$O$135,4,FALSE),0)</f>
        <v>0</v>
      </c>
      <c r="H95" s="105">
        <f>IFERROR(VLOOKUP($B95,[3]NUM21!$H$3:$O$135,5,FALSE),0)</f>
        <v>0</v>
      </c>
      <c r="I95" s="105">
        <f>IFERROR(VLOOKUP($B95,[3]NUM21!$H$3:$O$135,6,FALSE),0)</f>
        <v>0</v>
      </c>
      <c r="J95" s="105">
        <f>IFERROR(VLOOKUP($B95,[3]NUM21!$H$3:$O$135,7,FALSE),0)</f>
        <v>0</v>
      </c>
      <c r="K95" s="87"/>
      <c r="L95" s="93"/>
      <c r="M95" s="93"/>
      <c r="N95" s="93"/>
      <c r="O95" s="93"/>
      <c r="Q95" s="15">
        <f t="shared" si="18"/>
        <v>0</v>
      </c>
    </row>
    <row r="96" spans="1:19" s="94" customFormat="1" ht="15" thickBot="1" x14ac:dyDescent="0.25">
      <c r="A96" s="94" t="s">
        <v>134</v>
      </c>
      <c r="B96" s="184" t="s">
        <v>123</v>
      </c>
      <c r="C96" s="59"/>
      <c r="D96" s="89"/>
      <c r="E96" s="105">
        <f>IFERROR(VLOOKUP($B96,[3]NUM21!$H$3:$O$135,2,FALSE),0)</f>
        <v>0</v>
      </c>
      <c r="F96" s="105">
        <f>IFERROR(VLOOKUP($B96,[3]NUM21!$H$3:$O$135,3,FALSE),0)</f>
        <v>0</v>
      </c>
      <c r="G96" s="105">
        <f>IFERROR(VLOOKUP($B96,[3]NUM21!$H$3:$O$135,4,FALSE),0)</f>
        <v>0</v>
      </c>
      <c r="H96" s="105">
        <f>IFERROR(VLOOKUP($B96,[3]NUM21!$H$3:$O$135,5,FALSE),0)</f>
        <v>0</v>
      </c>
      <c r="I96" s="105">
        <f>IFERROR(VLOOKUP($B96,[3]NUM21!$H$3:$O$135,6,FALSE),0)</f>
        <v>0</v>
      </c>
      <c r="J96" s="105">
        <f>IFERROR(VLOOKUP($B96,[3]NUM21!$H$3:$O$135,7,FALSE),0)</f>
        <v>0</v>
      </c>
      <c r="K96" s="87"/>
      <c r="L96" s="93"/>
      <c r="M96" s="93"/>
      <c r="N96" s="93"/>
      <c r="O96" s="93"/>
      <c r="Q96" s="15">
        <f t="shared" si="18"/>
        <v>0</v>
      </c>
    </row>
    <row r="97" spans="1:19" s="94" customFormat="1" ht="15" thickBot="1" x14ac:dyDescent="0.25">
      <c r="A97" s="94" t="s">
        <v>134</v>
      </c>
      <c r="B97" s="184" t="s">
        <v>124</v>
      </c>
      <c r="C97" s="59"/>
      <c r="D97" s="89"/>
      <c r="E97" s="105">
        <f>IFERROR(VLOOKUP($B97,[3]NUM21!$H$3:$O$135,2,FALSE),0)</f>
        <v>0</v>
      </c>
      <c r="F97" s="105">
        <f>IFERROR(VLOOKUP($B97,[3]NUM21!$H$3:$O$135,3,FALSE),0)</f>
        <v>0</v>
      </c>
      <c r="G97" s="105">
        <f>IFERROR(VLOOKUP($B97,[3]NUM21!$H$3:$O$135,4,FALSE),0)</f>
        <v>0</v>
      </c>
      <c r="H97" s="105">
        <f>IFERROR(VLOOKUP($B97,[3]NUM21!$H$3:$O$135,5,FALSE),0)</f>
        <v>0</v>
      </c>
      <c r="I97" s="105">
        <f>IFERROR(VLOOKUP($B97,[3]NUM21!$H$3:$O$135,6,FALSE),0)</f>
        <v>0</v>
      </c>
      <c r="J97" s="105">
        <f>IFERROR(VLOOKUP($B97,[3]NUM21!$H$3:$O$135,7,FALSE),0)</f>
        <v>0</v>
      </c>
      <c r="K97" s="87"/>
      <c r="L97" s="93"/>
      <c r="M97" s="93"/>
      <c r="N97" s="93"/>
      <c r="O97" s="93"/>
      <c r="Q97" s="15">
        <f t="shared" si="18"/>
        <v>0</v>
      </c>
    </row>
    <row r="98" spans="1:19" s="94" customFormat="1" ht="15" thickBot="1" x14ac:dyDescent="0.25">
      <c r="A98" s="94" t="s">
        <v>134</v>
      </c>
      <c r="B98" s="184" t="s">
        <v>125</v>
      </c>
      <c r="C98" s="59"/>
      <c r="D98" s="89"/>
      <c r="E98" s="105">
        <f>IFERROR(VLOOKUP($B98,[3]NUM21!$H$3:$O$135,2,FALSE),0)</f>
        <v>0</v>
      </c>
      <c r="F98" s="105">
        <f>IFERROR(VLOOKUP($B98,[3]NUM21!$H$3:$O$135,3,FALSE),0)</f>
        <v>0</v>
      </c>
      <c r="G98" s="105">
        <f>IFERROR(VLOOKUP($B98,[3]NUM21!$H$3:$O$135,4,FALSE),0)</f>
        <v>0</v>
      </c>
      <c r="H98" s="105">
        <f>IFERROR(VLOOKUP($B98,[3]NUM21!$H$3:$O$135,5,FALSE),0)</f>
        <v>0</v>
      </c>
      <c r="I98" s="105">
        <f>IFERROR(VLOOKUP($B98,[3]NUM21!$H$3:$O$135,6,FALSE),0)</f>
        <v>0</v>
      </c>
      <c r="J98" s="105">
        <f>IFERROR(VLOOKUP($B98,[3]NUM21!$H$3:$O$135,7,FALSE),0)</f>
        <v>0</v>
      </c>
      <c r="K98" s="87"/>
      <c r="L98" s="93"/>
      <c r="M98" s="93"/>
      <c r="N98" s="93"/>
      <c r="O98" s="93"/>
      <c r="Q98" s="15">
        <f t="shared" si="18"/>
        <v>0</v>
      </c>
    </row>
    <row r="99" spans="1:19" s="94" customFormat="1" ht="15" thickBot="1" x14ac:dyDescent="0.25">
      <c r="A99" s="94" t="s">
        <v>134</v>
      </c>
      <c r="B99" s="184" t="s">
        <v>126</v>
      </c>
      <c r="C99" s="59"/>
      <c r="D99" s="89"/>
      <c r="E99" s="105">
        <f>IFERROR(VLOOKUP($B99,[3]NUM21!$H$3:$O$135,2,FALSE),0)</f>
        <v>0</v>
      </c>
      <c r="F99" s="105">
        <f>IFERROR(VLOOKUP($B99,[3]NUM21!$H$3:$O$135,3,FALSE),0)</f>
        <v>0</v>
      </c>
      <c r="G99" s="105">
        <f>IFERROR(VLOOKUP($B99,[3]NUM21!$H$3:$O$135,4,FALSE),0)</f>
        <v>0</v>
      </c>
      <c r="H99" s="105">
        <f>IFERROR(VLOOKUP($B99,[3]NUM21!$H$3:$O$135,5,FALSE),0)</f>
        <v>0</v>
      </c>
      <c r="I99" s="105">
        <f>IFERROR(VLOOKUP($B99,[3]NUM21!$H$3:$O$135,6,FALSE),0)</f>
        <v>0</v>
      </c>
      <c r="J99" s="105">
        <f>IFERROR(VLOOKUP($B99,[3]NUM21!$H$3:$O$135,7,FALSE),0)</f>
        <v>0</v>
      </c>
      <c r="K99" s="87"/>
      <c r="L99" s="93"/>
      <c r="M99" s="93"/>
      <c r="N99" s="93"/>
      <c r="O99" s="93"/>
      <c r="Q99" s="15">
        <f t="shared" si="18"/>
        <v>0</v>
      </c>
    </row>
    <row r="100" spans="1:19" s="94" customFormat="1" ht="15" thickBot="1" x14ac:dyDescent="0.25">
      <c r="A100" s="94" t="s">
        <v>134</v>
      </c>
      <c r="B100" s="184" t="s">
        <v>127</v>
      </c>
      <c r="C100" s="59"/>
      <c r="D100" s="89"/>
      <c r="E100" s="105">
        <f>IFERROR(VLOOKUP($B100,[3]NUM21!$H$3:$O$135,2,FALSE),0)</f>
        <v>0</v>
      </c>
      <c r="F100" s="105">
        <f>IFERROR(VLOOKUP($B100,[3]NUM21!$H$3:$O$135,3,FALSE),0)</f>
        <v>0</v>
      </c>
      <c r="G100" s="105">
        <f>IFERROR(VLOOKUP($B100,[3]NUM21!$H$3:$O$135,4,FALSE),0)</f>
        <v>0</v>
      </c>
      <c r="H100" s="105">
        <f>IFERROR(VLOOKUP($B100,[3]NUM21!$H$3:$O$135,5,FALSE),0)</f>
        <v>0</v>
      </c>
      <c r="I100" s="105">
        <f>IFERROR(VLOOKUP($B100,[3]NUM21!$H$3:$O$135,6,FALSE),0)</f>
        <v>0</v>
      </c>
      <c r="J100" s="105">
        <f>IFERROR(VLOOKUP($B100,[3]NUM21!$H$3:$O$135,7,FALSE),0)</f>
        <v>0</v>
      </c>
      <c r="K100" s="87"/>
      <c r="L100" s="93"/>
      <c r="M100" s="93"/>
      <c r="N100" s="93"/>
      <c r="O100" s="93"/>
      <c r="Q100" s="15">
        <f t="shared" si="18"/>
        <v>0</v>
      </c>
    </row>
    <row r="101" spans="1:19" s="94" customFormat="1" ht="15" thickBot="1" x14ac:dyDescent="0.25">
      <c r="A101" s="94" t="s">
        <v>134</v>
      </c>
      <c r="B101" s="184" t="s">
        <v>128</v>
      </c>
      <c r="C101" s="59"/>
      <c r="D101" s="89"/>
      <c r="E101" s="105">
        <f>IFERROR(VLOOKUP($B101,[3]NUM21!$H$3:$O$135,2,FALSE),0)</f>
        <v>0</v>
      </c>
      <c r="F101" s="105">
        <f>IFERROR(VLOOKUP($B101,[3]NUM21!$H$3:$O$135,3,FALSE),0)</f>
        <v>0</v>
      </c>
      <c r="G101" s="105">
        <f>IFERROR(VLOOKUP($B101,[3]NUM21!$H$3:$O$135,4,FALSE),0)</f>
        <v>0</v>
      </c>
      <c r="H101" s="105">
        <f>IFERROR(VLOOKUP($B101,[3]NUM21!$H$3:$O$135,5,FALSE),0)</f>
        <v>0</v>
      </c>
      <c r="I101" s="105">
        <f>IFERROR(VLOOKUP($B101,[3]NUM21!$H$3:$O$135,6,FALSE),0)</f>
        <v>0</v>
      </c>
      <c r="J101" s="105">
        <f>IFERROR(VLOOKUP($B101,[3]NUM21!$H$3:$O$135,7,FALSE),0)</f>
        <v>0</v>
      </c>
      <c r="K101" s="87"/>
      <c r="L101" s="93"/>
      <c r="M101" s="93"/>
      <c r="N101" s="93"/>
      <c r="O101" s="93"/>
      <c r="Q101" s="15">
        <f t="shared" si="18"/>
        <v>0</v>
      </c>
    </row>
    <row r="102" spans="1:19" s="94" customFormat="1" ht="15" thickBot="1" x14ac:dyDescent="0.25">
      <c r="A102" s="94" t="s">
        <v>134</v>
      </c>
      <c r="B102" s="184" t="s">
        <v>129</v>
      </c>
      <c r="C102" s="59"/>
      <c r="D102" s="89"/>
      <c r="E102" s="105">
        <f>IFERROR(VLOOKUP($B102,[3]NUM21!$H$3:$O$135,2,FALSE),0)</f>
        <v>0</v>
      </c>
      <c r="F102" s="105">
        <f>IFERROR(VLOOKUP($B102,[3]NUM21!$H$3:$O$135,3,FALSE),0)</f>
        <v>0</v>
      </c>
      <c r="G102" s="105">
        <f>IFERROR(VLOOKUP($B102,[3]NUM21!$H$3:$O$135,4,FALSE),0)</f>
        <v>0</v>
      </c>
      <c r="H102" s="105">
        <f>IFERROR(VLOOKUP($B102,[3]NUM21!$H$3:$O$135,5,FALSE),0)</f>
        <v>0</v>
      </c>
      <c r="I102" s="105">
        <f>IFERROR(VLOOKUP($B102,[3]NUM21!$H$3:$O$135,6,FALSE),0)</f>
        <v>0</v>
      </c>
      <c r="J102" s="105">
        <f>IFERROR(VLOOKUP($B102,[3]NUM21!$H$3:$O$135,7,FALSE),0)</f>
        <v>0</v>
      </c>
      <c r="K102" s="87"/>
      <c r="L102" s="93"/>
      <c r="M102" s="93"/>
      <c r="N102" s="93"/>
      <c r="O102" s="93"/>
      <c r="Q102" s="15">
        <f t="shared" si="18"/>
        <v>0</v>
      </c>
    </row>
    <row r="103" spans="1:19" s="94" customFormat="1" ht="15" thickBot="1" x14ac:dyDescent="0.25">
      <c r="A103" s="94" t="s">
        <v>134</v>
      </c>
      <c r="B103" s="184" t="s">
        <v>130</v>
      </c>
      <c r="C103" s="59"/>
      <c r="D103" s="89"/>
      <c r="E103" s="105">
        <f>IFERROR(VLOOKUP($B103,[3]NUM21!$H$3:$O$135,2,FALSE),0)</f>
        <v>0</v>
      </c>
      <c r="F103" s="105">
        <f>IFERROR(VLOOKUP($B103,[3]NUM21!$H$3:$O$135,3,FALSE),0)</f>
        <v>0</v>
      </c>
      <c r="G103" s="105">
        <f>IFERROR(VLOOKUP($B103,[3]NUM21!$H$3:$O$135,4,FALSE),0)</f>
        <v>0</v>
      </c>
      <c r="H103" s="105">
        <f>IFERROR(VLOOKUP($B103,[3]NUM21!$H$3:$O$135,5,FALSE),0)</f>
        <v>0</v>
      </c>
      <c r="I103" s="105">
        <f>IFERROR(VLOOKUP($B103,[3]NUM21!$H$3:$O$135,6,FALSE),0)</f>
        <v>0</v>
      </c>
      <c r="J103" s="105">
        <f>IFERROR(VLOOKUP($B103,[3]NUM21!$H$3:$O$135,7,FALSE),0)</f>
        <v>0</v>
      </c>
      <c r="K103" s="87"/>
      <c r="L103" s="93"/>
      <c r="M103" s="93"/>
      <c r="N103" s="93"/>
      <c r="O103" s="93"/>
      <c r="Q103" s="15">
        <f t="shared" si="18"/>
        <v>0</v>
      </c>
    </row>
    <row r="104" spans="1:19" s="94" customFormat="1" ht="15" thickBot="1" x14ac:dyDescent="0.25">
      <c r="A104" s="94" t="s">
        <v>134</v>
      </c>
      <c r="B104" s="184" t="s">
        <v>131</v>
      </c>
      <c r="C104" s="59"/>
      <c r="D104" s="89"/>
      <c r="E104" s="105">
        <f>IFERROR(VLOOKUP($B104,[3]NUM21!$H$3:$O$135,2,FALSE),0)</f>
        <v>0</v>
      </c>
      <c r="F104" s="105">
        <f>IFERROR(VLOOKUP($B104,[3]NUM21!$H$3:$O$135,3,FALSE),0)</f>
        <v>0</v>
      </c>
      <c r="G104" s="105">
        <f>IFERROR(VLOOKUP($B104,[3]NUM21!$H$3:$O$135,4,FALSE),0)</f>
        <v>0</v>
      </c>
      <c r="H104" s="105">
        <f>IFERROR(VLOOKUP($B104,[3]NUM21!$H$3:$O$135,5,FALSE),0)</f>
        <v>0</v>
      </c>
      <c r="I104" s="105">
        <f>IFERROR(VLOOKUP($B104,[3]NUM21!$H$3:$O$135,6,FALSE),0)</f>
        <v>0</v>
      </c>
      <c r="J104" s="105">
        <f>IFERROR(VLOOKUP($B104,[3]NUM21!$H$3:$O$135,7,FALSE),0)</f>
        <v>0</v>
      </c>
      <c r="K104" s="87"/>
      <c r="L104" s="93"/>
      <c r="M104" s="93"/>
      <c r="N104" s="93"/>
      <c r="O104" s="93"/>
      <c r="Q104" s="15">
        <f t="shared" si="18"/>
        <v>0</v>
      </c>
    </row>
    <row r="105" spans="1:19" s="94" customFormat="1" ht="15" thickBot="1" x14ac:dyDescent="0.25">
      <c r="A105" s="94" t="s">
        <v>134</v>
      </c>
      <c r="B105" s="184" t="s">
        <v>132</v>
      </c>
      <c r="C105" s="59"/>
      <c r="D105" s="89"/>
      <c r="E105" s="105">
        <f>IFERROR(VLOOKUP($B105,[3]NUM21!$H$3:$O$135,2,FALSE),0)</f>
        <v>2</v>
      </c>
      <c r="F105" s="105">
        <f>IFERROR(VLOOKUP($B105,[3]NUM21!$H$3:$O$135,3,FALSE),0)</f>
        <v>4</v>
      </c>
      <c r="G105" s="105">
        <f>IFERROR(VLOOKUP($B105,[3]NUM21!$H$3:$O$135,4,FALSE),0)</f>
        <v>13</v>
      </c>
      <c r="H105" s="105">
        <f>IFERROR(VLOOKUP($B105,[3]NUM21!$H$3:$O$135,5,FALSE),0)</f>
        <v>12</v>
      </c>
      <c r="I105" s="105">
        <f>IFERROR(VLOOKUP($B105,[3]NUM21!$H$3:$O$135,6,FALSE),0)</f>
        <v>7</v>
      </c>
      <c r="J105" s="105">
        <f>IFERROR(VLOOKUP($B105,[3]NUM21!$H$3:$O$135,7,FALSE),0)</f>
        <v>6</v>
      </c>
      <c r="K105" s="87"/>
      <c r="L105" s="93"/>
      <c r="M105" s="93"/>
      <c r="N105" s="93"/>
      <c r="O105" s="93"/>
      <c r="Q105" s="15">
        <f t="shared" si="18"/>
        <v>44</v>
      </c>
    </row>
    <row r="106" spans="1:19" s="94" customFormat="1" ht="15" thickBot="1" x14ac:dyDescent="0.25">
      <c r="A106" s="94" t="s">
        <v>134</v>
      </c>
      <c r="B106" s="184" t="s">
        <v>133</v>
      </c>
      <c r="C106" s="59"/>
      <c r="D106" s="89"/>
      <c r="E106" s="105">
        <f>IFERROR(VLOOKUP($B106,[3]NUM21!$H$3:$O$135,2,FALSE),0)</f>
        <v>0</v>
      </c>
      <c r="F106" s="105">
        <f>IFERROR(VLOOKUP($B106,[3]NUM21!$H$3:$O$135,3,FALSE),0)</f>
        <v>0</v>
      </c>
      <c r="G106" s="105">
        <f>IFERROR(VLOOKUP($B106,[3]NUM21!$H$3:$O$135,4,FALSE),0)</f>
        <v>0</v>
      </c>
      <c r="H106" s="105">
        <f>IFERROR(VLOOKUP($B106,[3]NUM21!$H$3:$O$135,5,FALSE),0)</f>
        <v>11</v>
      </c>
      <c r="I106" s="105">
        <f>IFERROR(VLOOKUP($B106,[3]NUM21!$H$3:$O$135,6,FALSE),0)</f>
        <v>0</v>
      </c>
      <c r="J106" s="105">
        <f>IFERROR(VLOOKUP($B106,[3]NUM21!$H$3:$O$135,7,FALSE),0)</f>
        <v>2</v>
      </c>
      <c r="K106" s="87"/>
      <c r="L106" s="93"/>
      <c r="M106" s="93"/>
      <c r="N106" s="93"/>
      <c r="O106" s="93"/>
      <c r="Q106" s="15">
        <f t="shared" si="18"/>
        <v>13</v>
      </c>
    </row>
    <row r="107" spans="1:19" s="94" customFormat="1" ht="15" thickBot="1" x14ac:dyDescent="0.25">
      <c r="A107" s="94" t="s">
        <v>134</v>
      </c>
      <c r="B107" s="184" t="s">
        <v>347</v>
      </c>
      <c r="C107" s="59"/>
      <c r="D107" s="89"/>
      <c r="E107" s="105">
        <f>IFERROR(VLOOKUP($B107,[3]NUM21!$H$3:$O$135,2,FALSE),0)</f>
        <v>5</v>
      </c>
      <c r="F107" s="105">
        <f>IFERROR(VLOOKUP($B107,[3]NUM21!$H$3:$O$135,3,FALSE),0)</f>
        <v>1</v>
      </c>
      <c r="G107" s="105">
        <f>IFERROR(VLOOKUP($B107,[3]NUM21!$H$3:$O$135,4,FALSE),0)</f>
        <v>5</v>
      </c>
      <c r="H107" s="105">
        <f>IFERROR(VLOOKUP($B107,[3]NUM21!$H$3:$O$135,5,FALSE),0)</f>
        <v>5</v>
      </c>
      <c r="I107" s="105">
        <f>IFERROR(VLOOKUP($B107,[3]NUM21!$H$3:$O$135,6,FALSE),0)</f>
        <v>7</v>
      </c>
      <c r="J107" s="105">
        <f>IFERROR(VLOOKUP($B107,[3]NUM21!$H$3:$O$135,7,FALSE),0)</f>
        <v>4</v>
      </c>
      <c r="K107" s="87"/>
      <c r="L107" s="93"/>
      <c r="M107" s="93"/>
      <c r="N107" s="93"/>
      <c r="O107" s="93"/>
      <c r="Q107" s="15">
        <f t="shared" si="18"/>
        <v>27</v>
      </c>
    </row>
    <row r="108" spans="1:19" s="185" customFormat="1" ht="13.5" thickBot="1" x14ac:dyDescent="0.25">
      <c r="A108" s="351" t="s">
        <v>181</v>
      </c>
      <c r="B108" s="352"/>
      <c r="C108" s="204" t="str">
        <f>IF(Q108&lt;&gt;0,"SI", "NO")</f>
        <v>SI</v>
      </c>
      <c r="D108" s="17">
        <f>+Q108/R108</f>
        <v>7.8847832411987201E-2</v>
      </c>
      <c r="E108" s="187">
        <f>SUM(E91:E107)</f>
        <v>23</v>
      </c>
      <c r="F108" s="187">
        <f t="shared" ref="F108:P108" si="19">SUM(F91:F107)</f>
        <v>19</v>
      </c>
      <c r="G108" s="187">
        <f t="shared" si="19"/>
        <v>42</v>
      </c>
      <c r="H108" s="187">
        <f t="shared" si="19"/>
        <v>71</v>
      </c>
      <c r="I108" s="187">
        <f t="shared" ref="I108:J108" si="20">SUM(I91:I107)</f>
        <v>55</v>
      </c>
      <c r="J108" s="187">
        <f t="shared" si="20"/>
        <v>61</v>
      </c>
      <c r="K108" s="187">
        <f t="shared" si="19"/>
        <v>0</v>
      </c>
      <c r="L108" s="187">
        <f t="shared" si="19"/>
        <v>0</v>
      </c>
      <c r="M108" s="187">
        <f t="shared" si="19"/>
        <v>0</v>
      </c>
      <c r="N108" s="187">
        <f t="shared" si="19"/>
        <v>0</v>
      </c>
      <c r="O108" s="187">
        <f t="shared" si="19"/>
        <v>0</v>
      </c>
      <c r="P108" s="187">
        <f t="shared" si="19"/>
        <v>0</v>
      </c>
      <c r="Q108" s="187">
        <f>SUM(Q91:Q107)</f>
        <v>271</v>
      </c>
      <c r="R108" s="410">
        <v>3437</v>
      </c>
      <c r="S108" s="411"/>
    </row>
    <row r="109" spans="1:19" s="94" customFormat="1" ht="15" thickBot="1" x14ac:dyDescent="0.25">
      <c r="A109" s="94" t="s">
        <v>147</v>
      </c>
      <c r="B109" s="184" t="s">
        <v>135</v>
      </c>
      <c r="C109" s="59"/>
      <c r="D109" s="89"/>
      <c r="E109" s="105">
        <f>IFERROR(VLOOKUP($B109,[3]NUM21!$H$3:$O$135,2,FALSE),0)</f>
        <v>0</v>
      </c>
      <c r="F109" s="105">
        <f>IFERROR(VLOOKUP($B109,[3]NUM21!$H$3:$O$135,3,FALSE),0)</f>
        <v>0</v>
      </c>
      <c r="G109" s="105">
        <f>IFERROR(VLOOKUP($B109,[3]NUM21!$H$3:$O$135,4,FALSE),0)</f>
        <v>0</v>
      </c>
      <c r="H109" s="105">
        <f>IFERROR(VLOOKUP($B109,[3]NUM21!$H$3:$O$135,5,FALSE),0)</f>
        <v>0</v>
      </c>
      <c r="I109" s="105">
        <f>IFERROR(VLOOKUP($B109,[3]NUM21!$H$3:$O$135,6,FALSE),0)</f>
        <v>0</v>
      </c>
      <c r="J109" s="105">
        <f>IFERROR(VLOOKUP($B109,[3]NUM21!$H$3:$O$135,7,FALSE),0)</f>
        <v>0</v>
      </c>
      <c r="K109" s="87"/>
      <c r="L109" s="93"/>
      <c r="M109" s="93"/>
      <c r="N109" s="93"/>
      <c r="O109" s="93"/>
      <c r="P109" s="93"/>
      <c r="Q109" s="15">
        <f t="shared" ref="Q109:Q120" si="21">SUM(E109:P109)</f>
        <v>0</v>
      </c>
    </row>
    <row r="110" spans="1:19" s="94" customFormat="1" ht="15" thickBot="1" x14ac:dyDescent="0.25">
      <c r="A110" s="94" t="s">
        <v>147</v>
      </c>
      <c r="B110" s="184" t="s">
        <v>136</v>
      </c>
      <c r="C110" s="59"/>
      <c r="D110" s="89"/>
      <c r="E110" s="105">
        <f>IFERROR(VLOOKUP($B110,[3]NUM21!$H$3:$O$135,2,FALSE),0)</f>
        <v>0</v>
      </c>
      <c r="F110" s="105">
        <f>IFERROR(VLOOKUP($B110,[3]NUM21!$H$3:$O$135,3,FALSE),0)</f>
        <v>0</v>
      </c>
      <c r="G110" s="105">
        <f>IFERROR(VLOOKUP($B110,[3]NUM21!$H$3:$O$135,4,FALSE),0)</f>
        <v>0</v>
      </c>
      <c r="H110" s="105">
        <f>IFERROR(VLOOKUP($B110,[3]NUM21!$H$3:$O$135,5,FALSE),0)</f>
        <v>0</v>
      </c>
      <c r="I110" s="105">
        <f>IFERROR(VLOOKUP($B110,[3]NUM21!$H$3:$O$135,6,FALSE),0)</f>
        <v>0</v>
      </c>
      <c r="J110" s="105">
        <f>IFERROR(VLOOKUP($B110,[3]NUM21!$H$3:$O$135,7,FALSE),0)</f>
        <v>0</v>
      </c>
      <c r="K110" s="87"/>
      <c r="L110" s="93"/>
      <c r="M110" s="93"/>
      <c r="N110" s="93"/>
      <c r="O110" s="93"/>
      <c r="P110" s="93"/>
      <c r="Q110" s="15">
        <f t="shared" si="21"/>
        <v>0</v>
      </c>
    </row>
    <row r="111" spans="1:19" s="94" customFormat="1" ht="15" thickBot="1" x14ac:dyDescent="0.25">
      <c r="A111" s="94" t="s">
        <v>147</v>
      </c>
      <c r="B111" s="184" t="s">
        <v>137</v>
      </c>
      <c r="C111" s="59"/>
      <c r="D111" s="89"/>
      <c r="E111" s="105">
        <f>IFERROR(VLOOKUP($B111,[3]NUM21!$H$3:$O$135,2,FALSE),0)</f>
        <v>0</v>
      </c>
      <c r="F111" s="105">
        <f>IFERROR(VLOOKUP($B111,[3]NUM21!$H$3:$O$135,3,FALSE),0)</f>
        <v>0</v>
      </c>
      <c r="G111" s="105">
        <f>IFERROR(VLOOKUP($B111,[3]NUM21!$H$3:$O$135,4,FALSE),0)</f>
        <v>0</v>
      </c>
      <c r="H111" s="105">
        <f>IFERROR(VLOOKUP($B111,[3]NUM21!$H$3:$O$135,5,FALSE),0)</f>
        <v>2</v>
      </c>
      <c r="I111" s="105">
        <f>IFERROR(VLOOKUP($B111,[3]NUM21!$H$3:$O$135,6,FALSE),0)</f>
        <v>2</v>
      </c>
      <c r="J111" s="105">
        <f>IFERROR(VLOOKUP($B111,[3]NUM21!$H$3:$O$135,7,FALSE),0)</f>
        <v>0</v>
      </c>
      <c r="K111" s="87"/>
      <c r="L111" s="93"/>
      <c r="M111" s="93"/>
      <c r="N111" s="93"/>
      <c r="O111" s="93"/>
      <c r="P111" s="93"/>
      <c r="Q111" s="15">
        <f t="shared" si="21"/>
        <v>4</v>
      </c>
    </row>
    <row r="112" spans="1:19" s="94" customFormat="1" ht="15" thickBot="1" x14ac:dyDescent="0.25">
      <c r="A112" s="94" t="s">
        <v>147</v>
      </c>
      <c r="B112" s="184" t="s">
        <v>138</v>
      </c>
      <c r="C112" s="59"/>
      <c r="D112" s="89"/>
      <c r="E112" s="105">
        <f>IFERROR(VLOOKUP($B112,[3]NUM21!$H$3:$O$135,2,FALSE),0)</f>
        <v>0</v>
      </c>
      <c r="F112" s="105">
        <f>IFERROR(VLOOKUP($B112,[3]NUM21!$H$3:$O$135,3,FALSE),0)</f>
        <v>0</v>
      </c>
      <c r="G112" s="105">
        <f>IFERROR(VLOOKUP($B112,[3]NUM21!$H$3:$O$135,4,FALSE),0)</f>
        <v>0</v>
      </c>
      <c r="H112" s="105">
        <f>IFERROR(VLOOKUP($B112,[3]NUM21!$H$3:$O$135,5,FALSE),0)</f>
        <v>0</v>
      </c>
      <c r="I112" s="105">
        <f>IFERROR(VLOOKUP($B112,[3]NUM21!$H$3:$O$135,6,FALSE),0)</f>
        <v>0</v>
      </c>
      <c r="J112" s="105">
        <f>IFERROR(VLOOKUP($B112,[3]NUM21!$H$3:$O$135,7,FALSE),0)</f>
        <v>0</v>
      </c>
      <c r="K112" s="87"/>
      <c r="L112" s="93"/>
      <c r="M112" s="93"/>
      <c r="N112" s="93"/>
      <c r="O112" s="93"/>
      <c r="P112" s="93"/>
      <c r="Q112" s="15">
        <f t="shared" si="21"/>
        <v>0</v>
      </c>
    </row>
    <row r="113" spans="1:19" s="94" customFormat="1" ht="15" thickBot="1" x14ac:dyDescent="0.25">
      <c r="A113" s="94" t="s">
        <v>147</v>
      </c>
      <c r="B113" s="184" t="s">
        <v>139</v>
      </c>
      <c r="C113" s="59"/>
      <c r="D113" s="89"/>
      <c r="E113" s="105">
        <f>IFERROR(VLOOKUP($B113,[3]NUM21!$H$3:$O$135,2,FALSE),0)</f>
        <v>0</v>
      </c>
      <c r="F113" s="105">
        <f>IFERROR(VLOOKUP($B113,[3]NUM21!$H$3:$O$135,3,FALSE),0)</f>
        <v>0</v>
      </c>
      <c r="G113" s="105">
        <f>IFERROR(VLOOKUP($B113,[3]NUM21!$H$3:$O$135,4,FALSE),0)</f>
        <v>0</v>
      </c>
      <c r="H113" s="105">
        <f>IFERROR(VLOOKUP($B113,[3]NUM21!$H$3:$O$135,5,FALSE),0)</f>
        <v>0</v>
      </c>
      <c r="I113" s="105">
        <f>IFERROR(VLOOKUP($B113,[3]NUM21!$H$3:$O$135,6,FALSE),0)</f>
        <v>0</v>
      </c>
      <c r="J113" s="105">
        <f>IFERROR(VLOOKUP($B113,[3]NUM21!$H$3:$O$135,7,FALSE),0)</f>
        <v>0</v>
      </c>
      <c r="K113" s="87"/>
      <c r="L113" s="93"/>
      <c r="M113" s="93"/>
      <c r="N113" s="93"/>
      <c r="O113" s="93"/>
      <c r="P113" s="93"/>
      <c r="Q113" s="15">
        <f t="shared" si="21"/>
        <v>0</v>
      </c>
    </row>
    <row r="114" spans="1:19" s="94" customFormat="1" ht="15" thickBot="1" x14ac:dyDescent="0.25">
      <c r="A114" s="94" t="s">
        <v>147</v>
      </c>
      <c r="B114" s="184" t="s">
        <v>140</v>
      </c>
      <c r="C114" s="59"/>
      <c r="D114" s="89"/>
      <c r="E114" s="105">
        <f>IFERROR(VLOOKUP($B114,[3]NUM21!$H$3:$O$135,2,FALSE),0)</f>
        <v>0</v>
      </c>
      <c r="F114" s="105">
        <f>IFERROR(VLOOKUP($B114,[3]NUM21!$H$3:$O$135,3,FALSE),0)</f>
        <v>0</v>
      </c>
      <c r="G114" s="105">
        <f>IFERROR(VLOOKUP($B114,[3]NUM21!$H$3:$O$135,4,FALSE),0)</f>
        <v>0</v>
      </c>
      <c r="H114" s="105">
        <f>IFERROR(VLOOKUP($B114,[3]NUM21!$H$3:$O$135,5,FALSE),0)</f>
        <v>0</v>
      </c>
      <c r="I114" s="105">
        <f>IFERROR(VLOOKUP($B114,[3]NUM21!$H$3:$O$135,6,FALSE),0)</f>
        <v>0</v>
      </c>
      <c r="J114" s="105">
        <f>IFERROR(VLOOKUP($B114,[3]NUM21!$H$3:$O$135,7,FALSE),0)</f>
        <v>0</v>
      </c>
      <c r="K114" s="87"/>
      <c r="L114" s="93"/>
      <c r="M114" s="93"/>
      <c r="N114" s="93"/>
      <c r="O114" s="93"/>
      <c r="P114" s="93"/>
      <c r="Q114" s="15">
        <f t="shared" si="21"/>
        <v>0</v>
      </c>
    </row>
    <row r="115" spans="1:19" s="94" customFormat="1" ht="15" thickBot="1" x14ac:dyDescent="0.25">
      <c r="A115" s="94" t="s">
        <v>147</v>
      </c>
      <c r="B115" s="184" t="s">
        <v>141</v>
      </c>
      <c r="C115" s="59"/>
      <c r="D115" s="89"/>
      <c r="E115" s="105">
        <f>IFERROR(VLOOKUP($B115,[3]NUM21!$H$3:$O$135,2,FALSE),0)</f>
        <v>0</v>
      </c>
      <c r="F115" s="105">
        <f>IFERROR(VLOOKUP($B115,[3]NUM21!$H$3:$O$135,3,FALSE),0)</f>
        <v>0</v>
      </c>
      <c r="G115" s="105">
        <f>IFERROR(VLOOKUP($B115,[3]NUM21!$H$3:$O$135,4,FALSE),0)</f>
        <v>0</v>
      </c>
      <c r="H115" s="105">
        <f>IFERROR(VLOOKUP($B115,[3]NUM21!$H$3:$O$135,5,FALSE),0)</f>
        <v>0</v>
      </c>
      <c r="I115" s="105">
        <f>IFERROR(VLOOKUP($B115,[3]NUM21!$H$3:$O$135,6,FALSE),0)</f>
        <v>0</v>
      </c>
      <c r="J115" s="105">
        <f>IFERROR(VLOOKUP($B115,[3]NUM21!$H$3:$O$135,7,FALSE),0)</f>
        <v>0</v>
      </c>
      <c r="K115" s="87"/>
      <c r="L115" s="93"/>
      <c r="M115" s="93"/>
      <c r="N115" s="93"/>
      <c r="O115" s="93"/>
      <c r="P115" s="93"/>
      <c r="Q115" s="15">
        <f t="shared" si="21"/>
        <v>0</v>
      </c>
    </row>
    <row r="116" spans="1:19" s="94" customFormat="1" ht="15" thickBot="1" x14ac:dyDescent="0.25">
      <c r="A116" s="94" t="s">
        <v>147</v>
      </c>
      <c r="B116" s="184" t="s">
        <v>142</v>
      </c>
      <c r="C116" s="59"/>
      <c r="D116" s="89"/>
      <c r="E116" s="105">
        <f>IFERROR(VLOOKUP($B116,[3]NUM21!$H$3:$O$135,2,FALSE),0)</f>
        <v>0</v>
      </c>
      <c r="F116" s="105">
        <f>IFERROR(VLOOKUP($B116,[3]NUM21!$H$3:$O$135,3,FALSE),0)</f>
        <v>0</v>
      </c>
      <c r="G116" s="105">
        <f>IFERROR(VLOOKUP($B116,[3]NUM21!$H$3:$O$135,4,FALSE),0)</f>
        <v>0</v>
      </c>
      <c r="H116" s="105">
        <f>IFERROR(VLOOKUP($B116,[3]NUM21!$H$3:$O$135,5,FALSE),0)</f>
        <v>0</v>
      </c>
      <c r="I116" s="105">
        <f>IFERROR(VLOOKUP($B116,[3]NUM21!$H$3:$O$135,6,FALSE),0)</f>
        <v>0</v>
      </c>
      <c r="J116" s="105">
        <f>IFERROR(VLOOKUP($B116,[3]NUM21!$H$3:$O$135,7,FALSE),0)</f>
        <v>0</v>
      </c>
      <c r="K116" s="87"/>
      <c r="L116" s="93"/>
      <c r="M116" s="93"/>
      <c r="N116" s="93"/>
      <c r="O116" s="93"/>
      <c r="P116" s="93"/>
      <c r="Q116" s="15">
        <f t="shared" si="21"/>
        <v>0</v>
      </c>
    </row>
    <row r="117" spans="1:19" s="94" customFormat="1" ht="15" thickBot="1" x14ac:dyDescent="0.25">
      <c r="A117" s="94" t="s">
        <v>147</v>
      </c>
      <c r="B117" s="184" t="s">
        <v>143</v>
      </c>
      <c r="C117" s="59"/>
      <c r="D117" s="89"/>
      <c r="E117" s="105">
        <f>IFERROR(VLOOKUP($B117,[3]NUM21!$H$3:$O$135,2,FALSE),0)</f>
        <v>0</v>
      </c>
      <c r="F117" s="105">
        <f>IFERROR(VLOOKUP($B117,[3]NUM21!$H$3:$O$135,3,FALSE),0)</f>
        <v>0</v>
      </c>
      <c r="G117" s="105">
        <f>IFERROR(VLOOKUP($B117,[3]NUM21!$H$3:$O$135,4,FALSE),0)</f>
        <v>0</v>
      </c>
      <c r="H117" s="105">
        <f>IFERROR(VLOOKUP($B117,[3]NUM21!$H$3:$O$135,5,FALSE),0)</f>
        <v>0</v>
      </c>
      <c r="I117" s="105">
        <f>IFERROR(VLOOKUP($B117,[3]NUM21!$H$3:$O$135,6,FALSE),0)</f>
        <v>0</v>
      </c>
      <c r="J117" s="105">
        <f>IFERROR(VLOOKUP($B117,[3]NUM21!$H$3:$O$135,7,FALSE),0)</f>
        <v>0</v>
      </c>
      <c r="K117" s="87"/>
      <c r="L117" s="93"/>
      <c r="M117" s="93"/>
      <c r="N117" s="93"/>
      <c r="O117" s="93"/>
      <c r="P117" s="93"/>
      <c r="Q117" s="15">
        <f t="shared" si="21"/>
        <v>0</v>
      </c>
    </row>
    <row r="118" spans="1:19" s="94" customFormat="1" ht="15" thickBot="1" x14ac:dyDescent="0.25">
      <c r="A118" s="94" t="s">
        <v>147</v>
      </c>
      <c r="B118" s="184" t="s">
        <v>144</v>
      </c>
      <c r="C118" s="59"/>
      <c r="D118" s="89"/>
      <c r="E118" s="105">
        <f>IFERROR(VLOOKUP($B118,[3]NUM21!$H$3:$O$135,2,FALSE),0)</f>
        <v>0</v>
      </c>
      <c r="F118" s="105">
        <f>IFERROR(VLOOKUP($B118,[3]NUM21!$H$3:$O$135,3,FALSE),0)</f>
        <v>0</v>
      </c>
      <c r="G118" s="105">
        <f>IFERROR(VLOOKUP($B118,[3]NUM21!$H$3:$O$135,4,FALSE),0)</f>
        <v>1</v>
      </c>
      <c r="H118" s="105">
        <f>IFERROR(VLOOKUP($B118,[3]NUM21!$H$3:$O$135,5,FALSE),0)</f>
        <v>0</v>
      </c>
      <c r="I118" s="105">
        <f>IFERROR(VLOOKUP($B118,[3]NUM21!$H$3:$O$135,6,FALSE),0)</f>
        <v>0</v>
      </c>
      <c r="J118" s="105">
        <f>IFERROR(VLOOKUP($B118,[3]NUM21!$H$3:$O$135,7,FALSE),0)</f>
        <v>0</v>
      </c>
      <c r="K118" s="87"/>
      <c r="L118" s="93"/>
      <c r="M118" s="93"/>
      <c r="N118" s="93"/>
      <c r="O118" s="93"/>
      <c r="P118" s="93"/>
      <c r="Q118" s="15">
        <f t="shared" si="21"/>
        <v>1</v>
      </c>
    </row>
    <row r="119" spans="1:19" s="94" customFormat="1" ht="15" thickBot="1" x14ac:dyDescent="0.25">
      <c r="A119" s="94" t="s">
        <v>147</v>
      </c>
      <c r="B119" s="184" t="s">
        <v>145</v>
      </c>
      <c r="C119" s="59"/>
      <c r="D119" s="89"/>
      <c r="E119" s="105">
        <f>IFERROR(VLOOKUP($B119,[3]NUM21!$H$3:$O$135,2,FALSE),0)</f>
        <v>0</v>
      </c>
      <c r="F119" s="105">
        <f>IFERROR(VLOOKUP($B119,[3]NUM21!$H$3:$O$135,3,FALSE),0)</f>
        <v>1</v>
      </c>
      <c r="G119" s="105">
        <f>IFERROR(VLOOKUP($B119,[3]NUM21!$H$3:$O$135,4,FALSE),0)</f>
        <v>0</v>
      </c>
      <c r="H119" s="105">
        <f>IFERROR(VLOOKUP($B119,[3]NUM21!$H$3:$O$135,5,FALSE),0)</f>
        <v>0</v>
      </c>
      <c r="I119" s="105">
        <f>IFERROR(VLOOKUP($B119,[3]NUM21!$H$3:$O$135,6,FALSE),0)</f>
        <v>0</v>
      </c>
      <c r="J119" s="105">
        <f>IFERROR(VLOOKUP($B119,[3]NUM21!$H$3:$O$135,7,FALSE),0)</f>
        <v>0</v>
      </c>
      <c r="K119" s="87"/>
      <c r="L119" s="93"/>
      <c r="M119" s="93"/>
      <c r="N119" s="93"/>
      <c r="O119" s="93"/>
      <c r="P119" s="93"/>
      <c r="Q119" s="15">
        <f t="shared" si="21"/>
        <v>1</v>
      </c>
    </row>
    <row r="120" spans="1:19" s="94" customFormat="1" ht="15" thickBot="1" x14ac:dyDescent="0.25">
      <c r="A120" s="94" t="s">
        <v>147</v>
      </c>
      <c r="B120" s="184" t="s">
        <v>146</v>
      </c>
      <c r="C120" s="59"/>
      <c r="D120" s="89"/>
      <c r="E120" s="105">
        <f>IFERROR(VLOOKUP($B120,[3]NUM21!$H$3:$O$135,2,FALSE),0)</f>
        <v>0</v>
      </c>
      <c r="F120" s="105">
        <f>IFERROR(VLOOKUP($B120,[3]NUM21!$H$3:$O$135,3,FALSE),0)</f>
        <v>0</v>
      </c>
      <c r="G120" s="105">
        <f>IFERROR(VLOOKUP($B120,[3]NUM21!$H$3:$O$135,4,FALSE),0)</f>
        <v>0</v>
      </c>
      <c r="H120" s="105">
        <f>IFERROR(VLOOKUP($B120,[3]NUM21!$H$3:$O$135,5,FALSE),0)</f>
        <v>0</v>
      </c>
      <c r="I120" s="105">
        <f>IFERROR(VLOOKUP($B120,[3]NUM21!$H$3:$O$135,6,FALSE),0)</f>
        <v>0</v>
      </c>
      <c r="J120" s="105">
        <f>IFERROR(VLOOKUP($B120,[3]NUM21!$H$3:$O$135,7,FALSE),0)</f>
        <v>0</v>
      </c>
      <c r="K120" s="87"/>
      <c r="L120" s="93"/>
      <c r="M120" s="93"/>
      <c r="N120" s="93"/>
      <c r="O120" s="93"/>
      <c r="P120" s="93"/>
      <c r="Q120" s="15">
        <f t="shared" si="21"/>
        <v>0</v>
      </c>
    </row>
    <row r="121" spans="1:19" s="185" customFormat="1" ht="13.5" thickBot="1" x14ac:dyDescent="0.25">
      <c r="A121" s="351" t="s">
        <v>182</v>
      </c>
      <c r="B121" s="352"/>
      <c r="C121" s="204" t="str">
        <f>IF(Q121&lt;&gt;0,"SI", "NO")</f>
        <v>SI</v>
      </c>
      <c r="D121" s="17">
        <f>+Q121/R121</f>
        <v>6.8965517241379309E-2</v>
      </c>
      <c r="E121" s="187">
        <f>SUM(E109:E120)</f>
        <v>0</v>
      </c>
      <c r="F121" s="187">
        <f t="shared" ref="F121:P121" si="22">SUM(F109:F120)</f>
        <v>1</v>
      </c>
      <c r="G121" s="187">
        <f t="shared" si="22"/>
        <v>1</v>
      </c>
      <c r="H121" s="187">
        <f t="shared" si="22"/>
        <v>2</v>
      </c>
      <c r="I121" s="187">
        <f t="shared" ref="I121:J121" si="23">SUM(I109:I120)</f>
        <v>2</v>
      </c>
      <c r="J121" s="187">
        <f t="shared" si="23"/>
        <v>0</v>
      </c>
      <c r="K121" s="187">
        <f t="shared" si="22"/>
        <v>0</v>
      </c>
      <c r="L121" s="187">
        <f t="shared" si="22"/>
        <v>0</v>
      </c>
      <c r="M121" s="187">
        <f t="shared" si="22"/>
        <v>0</v>
      </c>
      <c r="N121" s="187">
        <f t="shared" si="22"/>
        <v>0</v>
      </c>
      <c r="O121" s="187">
        <f t="shared" si="22"/>
        <v>0</v>
      </c>
      <c r="P121" s="187">
        <f t="shared" si="22"/>
        <v>0</v>
      </c>
      <c r="Q121" s="187">
        <f>SUM(Q109:Q120)</f>
        <v>6</v>
      </c>
      <c r="R121" s="410">
        <v>87</v>
      </c>
      <c r="S121" s="411"/>
    </row>
    <row r="122" spans="1:19" s="94" customFormat="1" ht="15" thickBot="1" x14ac:dyDescent="0.25">
      <c r="A122" s="94" t="s">
        <v>161</v>
      </c>
      <c r="B122" s="184" t="s">
        <v>148</v>
      </c>
      <c r="C122" s="59"/>
      <c r="D122" s="89"/>
      <c r="E122" s="105">
        <f>IFERROR(VLOOKUP($B122,[3]NUM21!$H$3:$O$135,2,FALSE),0)</f>
        <v>9</v>
      </c>
      <c r="F122" s="105">
        <f>IFERROR(VLOOKUP($B122,[3]NUM21!$H$3:$O$135,3,FALSE),0)</f>
        <v>6</v>
      </c>
      <c r="G122" s="105">
        <f>IFERROR(VLOOKUP($B122,[3]NUM21!$H$3:$O$135,4,FALSE),0)</f>
        <v>2</v>
      </c>
      <c r="H122" s="105">
        <f>IFERROR(VLOOKUP($B122,[3]NUM21!$H$3:$O$135,5,FALSE),0)</f>
        <v>0</v>
      </c>
      <c r="I122" s="105">
        <f>IFERROR(VLOOKUP($B122,[3]NUM21!$H$3:$O$135,6,FALSE),0)</f>
        <v>0</v>
      </c>
      <c r="J122" s="105">
        <f>IFERROR(VLOOKUP($B122,[3]NUM21!$H$3:$O$135,7,FALSE),0)</f>
        <v>2</v>
      </c>
      <c r="K122" s="87"/>
      <c r="L122" s="93"/>
      <c r="M122" s="93"/>
      <c r="N122" s="93"/>
      <c r="O122" s="93"/>
      <c r="P122" s="93"/>
      <c r="Q122" s="15">
        <f t="shared" ref="Q122:Q134" si="24">SUM(E122:P122)</f>
        <v>19</v>
      </c>
    </row>
    <row r="123" spans="1:19" s="94" customFormat="1" ht="15" thickBot="1" x14ac:dyDescent="0.25">
      <c r="A123" s="94" t="s">
        <v>161</v>
      </c>
      <c r="B123" s="184" t="s">
        <v>149</v>
      </c>
      <c r="C123" s="59"/>
      <c r="D123" s="89"/>
      <c r="E123" s="105">
        <f>IFERROR(VLOOKUP($B123,[3]NUM21!$H$3:$O$135,2,FALSE),0)</f>
        <v>3</v>
      </c>
      <c r="F123" s="105">
        <f>IFERROR(VLOOKUP($B123,[3]NUM21!$H$3:$O$135,3,FALSE),0)</f>
        <v>1</v>
      </c>
      <c r="G123" s="105">
        <f>IFERROR(VLOOKUP($B123,[3]NUM21!$H$3:$O$135,4,FALSE),0)</f>
        <v>15</v>
      </c>
      <c r="H123" s="105">
        <f>IFERROR(VLOOKUP($B123,[3]NUM21!$H$3:$O$135,5,FALSE),0)</f>
        <v>2</v>
      </c>
      <c r="I123" s="105">
        <f>IFERROR(VLOOKUP($B123,[3]NUM21!$H$3:$O$135,6,FALSE),0)</f>
        <v>4</v>
      </c>
      <c r="J123" s="105">
        <f>IFERROR(VLOOKUP($B123,[3]NUM21!$H$3:$O$135,7,FALSE),0)</f>
        <v>1</v>
      </c>
      <c r="K123" s="87"/>
      <c r="L123" s="93"/>
      <c r="M123" s="93"/>
      <c r="N123" s="93"/>
      <c r="O123" s="93"/>
      <c r="P123" s="93"/>
      <c r="Q123" s="15">
        <f t="shared" si="24"/>
        <v>26</v>
      </c>
    </row>
    <row r="124" spans="1:19" s="94" customFormat="1" ht="15" thickBot="1" x14ac:dyDescent="0.25">
      <c r="A124" s="94" t="s">
        <v>161</v>
      </c>
      <c r="B124" s="184" t="s">
        <v>150</v>
      </c>
      <c r="C124" s="59"/>
      <c r="D124" s="89"/>
      <c r="E124" s="105">
        <f>IFERROR(VLOOKUP($B124,[3]NUM21!$H$3:$O$135,2,FALSE),0)</f>
        <v>0</v>
      </c>
      <c r="F124" s="105">
        <f>IFERROR(VLOOKUP($B124,[3]NUM21!$H$3:$O$135,3,FALSE),0)</f>
        <v>0</v>
      </c>
      <c r="G124" s="105">
        <f>IFERROR(VLOOKUP($B124,[3]NUM21!$H$3:$O$135,4,FALSE),0)</f>
        <v>0</v>
      </c>
      <c r="H124" s="105">
        <f>IFERROR(VLOOKUP($B124,[3]NUM21!$H$3:$O$135,5,FALSE),0)</f>
        <v>0</v>
      </c>
      <c r="I124" s="105">
        <f>IFERROR(VLOOKUP($B124,[3]NUM21!$H$3:$O$135,6,FALSE),0)</f>
        <v>2</v>
      </c>
      <c r="J124" s="105">
        <f>IFERROR(VLOOKUP($B124,[3]NUM21!$H$3:$O$135,7,FALSE),0)</f>
        <v>2</v>
      </c>
      <c r="K124" s="87"/>
      <c r="L124" s="93"/>
      <c r="M124" s="93"/>
      <c r="N124" s="93"/>
      <c r="O124" s="93"/>
      <c r="P124" s="93"/>
      <c r="Q124" s="15">
        <f t="shared" si="24"/>
        <v>4</v>
      </c>
    </row>
    <row r="125" spans="1:19" s="94" customFormat="1" ht="15" thickBot="1" x14ac:dyDescent="0.25">
      <c r="A125" s="94" t="s">
        <v>161</v>
      </c>
      <c r="B125" s="184" t="s">
        <v>151</v>
      </c>
      <c r="C125" s="59"/>
      <c r="D125" s="89"/>
      <c r="E125" s="105">
        <f>IFERROR(VLOOKUP($B125,[3]NUM21!$H$3:$O$135,2,FALSE),0)</f>
        <v>0</v>
      </c>
      <c r="F125" s="105">
        <f>IFERROR(VLOOKUP($B125,[3]NUM21!$H$3:$O$135,3,FALSE),0)</f>
        <v>0</v>
      </c>
      <c r="G125" s="105">
        <f>IFERROR(VLOOKUP($B125,[3]NUM21!$H$3:$O$135,4,FALSE),0)</f>
        <v>0</v>
      </c>
      <c r="H125" s="105">
        <f>IFERROR(VLOOKUP($B125,[3]NUM21!$H$3:$O$135,5,FALSE),0)</f>
        <v>0</v>
      </c>
      <c r="I125" s="105">
        <f>IFERROR(VLOOKUP($B125,[3]NUM21!$H$3:$O$135,6,FALSE),0)</f>
        <v>0</v>
      </c>
      <c r="J125" s="105">
        <f>IFERROR(VLOOKUP($B125,[3]NUM21!$H$3:$O$135,7,FALSE),0)</f>
        <v>0</v>
      </c>
      <c r="K125" s="87"/>
      <c r="L125" s="93"/>
      <c r="M125" s="93"/>
      <c r="N125" s="93"/>
      <c r="O125" s="93"/>
      <c r="P125" s="93"/>
      <c r="Q125" s="15">
        <f t="shared" si="24"/>
        <v>0</v>
      </c>
    </row>
    <row r="126" spans="1:19" s="94" customFormat="1" ht="15" thickBot="1" x14ac:dyDescent="0.25">
      <c r="A126" s="94" t="s">
        <v>161</v>
      </c>
      <c r="B126" s="184" t="s">
        <v>152</v>
      </c>
      <c r="C126" s="59"/>
      <c r="D126" s="89"/>
      <c r="E126" s="105">
        <f>IFERROR(VLOOKUP($B126,[3]NUM21!$H$3:$O$135,2,FALSE),0)</f>
        <v>0</v>
      </c>
      <c r="F126" s="105">
        <f>IFERROR(VLOOKUP($B126,[3]NUM21!$H$3:$O$135,3,FALSE),0)</f>
        <v>0</v>
      </c>
      <c r="G126" s="105">
        <f>IFERROR(VLOOKUP($B126,[3]NUM21!$H$3:$O$135,4,FALSE),0)</f>
        <v>0</v>
      </c>
      <c r="H126" s="105">
        <f>IFERROR(VLOOKUP($B126,[3]NUM21!$H$3:$O$135,5,FALSE),0)</f>
        <v>0</v>
      </c>
      <c r="I126" s="105">
        <f>IFERROR(VLOOKUP($B126,[3]NUM21!$H$3:$O$135,6,FALSE),0)</f>
        <v>0</v>
      </c>
      <c r="J126" s="105">
        <f>IFERROR(VLOOKUP($B126,[3]NUM21!$H$3:$O$135,7,FALSE),0)</f>
        <v>0</v>
      </c>
      <c r="K126" s="87"/>
      <c r="L126" s="93"/>
      <c r="M126" s="93"/>
      <c r="N126" s="93"/>
      <c r="O126" s="93"/>
      <c r="P126" s="93"/>
      <c r="Q126" s="15">
        <f t="shared" si="24"/>
        <v>0</v>
      </c>
    </row>
    <row r="127" spans="1:19" s="94" customFormat="1" ht="15" thickBot="1" x14ac:dyDescent="0.25">
      <c r="A127" s="94" t="s">
        <v>161</v>
      </c>
      <c r="B127" s="184" t="s">
        <v>153</v>
      </c>
      <c r="C127" s="59"/>
      <c r="D127" s="89"/>
      <c r="E127" s="105">
        <f>IFERROR(VLOOKUP($B127,[3]NUM21!$H$3:$O$135,2,FALSE),0)</f>
        <v>1</v>
      </c>
      <c r="F127" s="105">
        <f>IFERROR(VLOOKUP($B127,[3]NUM21!$H$3:$O$135,3,FALSE),0)</f>
        <v>0</v>
      </c>
      <c r="G127" s="105">
        <f>IFERROR(VLOOKUP($B127,[3]NUM21!$H$3:$O$135,4,FALSE),0)</f>
        <v>1</v>
      </c>
      <c r="H127" s="105">
        <f>IFERROR(VLOOKUP($B127,[3]NUM21!$H$3:$O$135,5,FALSE),0)</f>
        <v>0</v>
      </c>
      <c r="I127" s="105">
        <f>IFERROR(VLOOKUP($B127,[3]NUM21!$H$3:$O$135,6,FALSE),0)</f>
        <v>0</v>
      </c>
      <c r="J127" s="105">
        <f>IFERROR(VLOOKUP($B127,[3]NUM21!$H$3:$O$135,7,FALSE),0)</f>
        <v>0</v>
      </c>
      <c r="K127" s="87"/>
      <c r="L127" s="93"/>
      <c r="M127" s="93"/>
      <c r="N127" s="93"/>
      <c r="O127" s="93"/>
      <c r="P127" s="93"/>
      <c r="Q127" s="15">
        <f t="shared" si="24"/>
        <v>2</v>
      </c>
    </row>
    <row r="128" spans="1:19" s="94" customFormat="1" ht="15" thickBot="1" x14ac:dyDescent="0.25">
      <c r="A128" s="94" t="s">
        <v>161</v>
      </c>
      <c r="B128" s="184" t="s">
        <v>154</v>
      </c>
      <c r="C128" s="59"/>
      <c r="D128" s="89"/>
      <c r="E128" s="105">
        <f>IFERROR(VLOOKUP($B128,[3]NUM21!$H$3:$O$135,2,FALSE),0)</f>
        <v>0</v>
      </c>
      <c r="F128" s="105">
        <f>IFERROR(VLOOKUP($B128,[3]NUM21!$H$3:$O$135,3,FALSE),0)</f>
        <v>0</v>
      </c>
      <c r="G128" s="105">
        <f>IFERROR(VLOOKUP($B128,[3]NUM21!$H$3:$O$135,4,FALSE),0)</f>
        <v>0</v>
      </c>
      <c r="H128" s="105">
        <f>IFERROR(VLOOKUP($B128,[3]NUM21!$H$3:$O$135,5,FALSE),0)</f>
        <v>0</v>
      </c>
      <c r="I128" s="105">
        <f>IFERROR(VLOOKUP($B128,[3]NUM21!$H$3:$O$135,6,FALSE),0)</f>
        <v>0</v>
      </c>
      <c r="J128" s="105">
        <f>IFERROR(VLOOKUP($B128,[3]NUM21!$H$3:$O$135,7,FALSE),0)</f>
        <v>0</v>
      </c>
      <c r="K128" s="87"/>
      <c r="L128" s="93"/>
      <c r="M128" s="93"/>
      <c r="N128" s="93"/>
      <c r="O128" s="93"/>
      <c r="P128" s="93"/>
      <c r="Q128" s="15">
        <f t="shared" si="24"/>
        <v>0</v>
      </c>
    </row>
    <row r="129" spans="1:20" s="94" customFormat="1" ht="15" thickBot="1" x14ac:dyDescent="0.25">
      <c r="A129" s="94" t="s">
        <v>161</v>
      </c>
      <c r="B129" s="184" t="s">
        <v>155</v>
      </c>
      <c r="C129" s="59"/>
      <c r="D129" s="89"/>
      <c r="E129" s="105">
        <f>IFERROR(VLOOKUP($B129,[3]NUM21!$H$3:$O$135,2,FALSE),0)</f>
        <v>0</v>
      </c>
      <c r="F129" s="105">
        <f>IFERROR(VLOOKUP($B129,[3]NUM21!$H$3:$O$135,3,FALSE),0)</f>
        <v>0</v>
      </c>
      <c r="G129" s="105">
        <f>IFERROR(VLOOKUP($B129,[3]NUM21!$H$3:$O$135,4,FALSE),0)</f>
        <v>0</v>
      </c>
      <c r="H129" s="105">
        <f>IFERROR(VLOOKUP($B129,[3]NUM21!$H$3:$O$135,5,FALSE),0)</f>
        <v>0</v>
      </c>
      <c r="I129" s="105">
        <f>IFERROR(VLOOKUP($B129,[3]NUM21!$H$3:$O$135,6,FALSE),0)</f>
        <v>0</v>
      </c>
      <c r="J129" s="105">
        <f>IFERROR(VLOOKUP($B129,[3]NUM21!$H$3:$O$135,7,FALSE),0)</f>
        <v>0</v>
      </c>
      <c r="K129" s="87"/>
      <c r="L129" s="93"/>
      <c r="M129" s="93"/>
      <c r="N129" s="93"/>
      <c r="O129" s="93"/>
      <c r="P129" s="93"/>
      <c r="Q129" s="15">
        <f t="shared" si="24"/>
        <v>0</v>
      </c>
    </row>
    <row r="130" spans="1:20" s="94" customFormat="1" ht="15" thickBot="1" x14ac:dyDescent="0.25">
      <c r="A130" s="94" t="s">
        <v>161</v>
      </c>
      <c r="B130" s="184" t="s">
        <v>156</v>
      </c>
      <c r="C130" s="59"/>
      <c r="D130" s="89"/>
      <c r="E130" s="105">
        <f>IFERROR(VLOOKUP($B130,[3]NUM21!$H$3:$O$135,2,FALSE),0)</f>
        <v>0</v>
      </c>
      <c r="F130" s="105">
        <f>IFERROR(VLOOKUP($B130,[3]NUM21!$H$3:$O$135,3,FALSE),0)</f>
        <v>0</v>
      </c>
      <c r="G130" s="105">
        <f>IFERROR(VLOOKUP($B130,[3]NUM21!$H$3:$O$135,4,FALSE),0)</f>
        <v>0</v>
      </c>
      <c r="H130" s="105">
        <f>IFERROR(VLOOKUP($B130,[3]NUM21!$H$3:$O$135,5,FALSE),0)</f>
        <v>0</v>
      </c>
      <c r="I130" s="105">
        <f>IFERROR(VLOOKUP($B130,[3]NUM21!$H$3:$O$135,6,FALSE),0)</f>
        <v>0</v>
      </c>
      <c r="J130" s="105">
        <f>IFERROR(VLOOKUP($B130,[3]NUM21!$H$3:$O$135,7,FALSE),0)</f>
        <v>0</v>
      </c>
      <c r="K130" s="87"/>
      <c r="L130" s="93"/>
      <c r="M130" s="93"/>
      <c r="N130" s="93"/>
      <c r="O130" s="93"/>
      <c r="P130" s="93"/>
      <c r="Q130" s="15">
        <f t="shared" si="24"/>
        <v>0</v>
      </c>
    </row>
    <row r="131" spans="1:20" s="94" customFormat="1" ht="15" thickBot="1" x14ac:dyDescent="0.25">
      <c r="A131" s="94" t="s">
        <v>161</v>
      </c>
      <c r="B131" s="184" t="s">
        <v>157</v>
      </c>
      <c r="C131" s="59"/>
      <c r="D131" s="89"/>
      <c r="E131" s="105">
        <f>IFERROR(VLOOKUP($B131,[3]NUM21!$H$3:$O$135,2,FALSE),0)</f>
        <v>0</v>
      </c>
      <c r="F131" s="105">
        <f>IFERROR(VLOOKUP($B131,[3]NUM21!$H$3:$O$135,3,FALSE),0)</f>
        <v>0</v>
      </c>
      <c r="G131" s="105">
        <f>IFERROR(VLOOKUP($B131,[3]NUM21!$H$3:$O$135,4,FALSE),0)</f>
        <v>0</v>
      </c>
      <c r="H131" s="105">
        <f>IFERROR(VLOOKUP($B131,[3]NUM21!$H$3:$O$135,5,FALSE),0)</f>
        <v>0</v>
      </c>
      <c r="I131" s="105">
        <f>IFERROR(VLOOKUP($B131,[3]NUM21!$H$3:$O$135,6,FALSE),0)</f>
        <v>1</v>
      </c>
      <c r="J131" s="105">
        <f>IFERROR(VLOOKUP($B131,[3]NUM21!$H$3:$O$135,7,FALSE),0)</f>
        <v>0</v>
      </c>
      <c r="K131" s="87"/>
      <c r="L131" s="93"/>
      <c r="M131" s="93"/>
      <c r="N131" s="93"/>
      <c r="O131" s="93"/>
      <c r="P131" s="93"/>
      <c r="Q131" s="15">
        <f t="shared" si="24"/>
        <v>1</v>
      </c>
    </row>
    <row r="132" spans="1:20" s="94" customFormat="1" ht="15" thickBot="1" x14ac:dyDescent="0.25">
      <c r="A132" s="94" t="s">
        <v>161</v>
      </c>
      <c r="B132" s="184" t="s">
        <v>158</v>
      </c>
      <c r="C132" s="59"/>
      <c r="D132" s="89"/>
      <c r="E132" s="105">
        <f>IFERROR(VLOOKUP($B132,[3]NUM21!$H$3:$O$135,2,FALSE),0)</f>
        <v>0</v>
      </c>
      <c r="F132" s="105">
        <f>IFERROR(VLOOKUP($B132,[3]NUM21!$H$3:$O$135,3,FALSE),0)</f>
        <v>0</v>
      </c>
      <c r="G132" s="105">
        <f>IFERROR(VLOOKUP($B132,[3]NUM21!$H$3:$O$135,4,FALSE),0)</f>
        <v>0</v>
      </c>
      <c r="H132" s="105">
        <f>IFERROR(VLOOKUP($B132,[3]NUM21!$H$3:$O$135,5,FALSE),0)</f>
        <v>0</v>
      </c>
      <c r="I132" s="105">
        <f>IFERROR(VLOOKUP($B132,[3]NUM21!$H$3:$O$135,6,FALSE),0)</f>
        <v>0</v>
      </c>
      <c r="J132" s="105">
        <f>IFERROR(VLOOKUP($B132,[3]NUM21!$H$3:$O$135,7,FALSE),0)</f>
        <v>1</v>
      </c>
      <c r="K132" s="87"/>
      <c r="L132" s="93"/>
      <c r="M132" s="93"/>
      <c r="N132" s="93"/>
      <c r="O132" s="93"/>
      <c r="P132" s="93"/>
      <c r="Q132" s="15">
        <f t="shared" si="24"/>
        <v>1</v>
      </c>
    </row>
    <row r="133" spans="1:20" s="94" customFormat="1" ht="15" thickBot="1" x14ac:dyDescent="0.25">
      <c r="A133" s="94" t="s">
        <v>161</v>
      </c>
      <c r="B133" s="184" t="s">
        <v>159</v>
      </c>
      <c r="C133" s="59"/>
      <c r="D133" s="89"/>
      <c r="E133" s="105">
        <f>IFERROR(VLOOKUP($B133,[3]NUM21!$H$3:$O$135,2,FALSE),0)</f>
        <v>0</v>
      </c>
      <c r="F133" s="105">
        <f>IFERROR(VLOOKUP($B133,[3]NUM21!$H$3:$O$135,3,FALSE),0)</f>
        <v>0</v>
      </c>
      <c r="G133" s="105">
        <f>IFERROR(VLOOKUP($B133,[3]NUM21!$H$3:$O$135,4,FALSE),0)</f>
        <v>0</v>
      </c>
      <c r="H133" s="105">
        <f>IFERROR(VLOOKUP($B133,[3]NUM21!$H$3:$O$135,5,FALSE),0)</f>
        <v>0</v>
      </c>
      <c r="I133" s="105">
        <f>IFERROR(VLOOKUP($B133,[3]NUM21!$H$3:$O$135,6,FALSE),0)</f>
        <v>3</v>
      </c>
      <c r="J133" s="105">
        <f>IFERROR(VLOOKUP($B133,[3]NUM21!$H$3:$O$135,7,FALSE),0)</f>
        <v>0</v>
      </c>
      <c r="K133" s="87"/>
      <c r="L133" s="93"/>
      <c r="M133" s="93"/>
      <c r="N133" s="93"/>
      <c r="O133" s="93"/>
      <c r="P133" s="93"/>
      <c r="Q133" s="15">
        <f t="shared" si="24"/>
        <v>3</v>
      </c>
    </row>
    <row r="134" spans="1:20" s="94" customFormat="1" ht="15" thickBot="1" x14ac:dyDescent="0.25">
      <c r="A134" s="94" t="s">
        <v>161</v>
      </c>
      <c r="B134" s="184" t="s">
        <v>160</v>
      </c>
      <c r="C134" s="59"/>
      <c r="D134" s="89"/>
      <c r="E134" s="105">
        <f>IFERROR(VLOOKUP($B134,[3]NUM21!$H$3:$O$135,2,FALSE),0)</f>
        <v>0</v>
      </c>
      <c r="F134" s="105">
        <f>IFERROR(VLOOKUP($B134,[3]NUM21!$H$3:$O$135,3,FALSE),0)</f>
        <v>0</v>
      </c>
      <c r="G134" s="105">
        <f>IFERROR(VLOOKUP($B134,[3]NUM21!$H$3:$O$135,4,FALSE),0)</f>
        <v>0</v>
      </c>
      <c r="H134" s="105">
        <f>IFERROR(VLOOKUP($B134,[3]NUM21!$H$3:$O$135,5,FALSE),0)</f>
        <v>0</v>
      </c>
      <c r="I134" s="105">
        <f>IFERROR(VLOOKUP($B134,[3]NUM21!$H$3:$O$135,6,FALSE),0)</f>
        <v>0</v>
      </c>
      <c r="J134" s="105">
        <f>IFERROR(VLOOKUP($B134,[3]NUM21!$H$3:$O$135,7,FALSE),0)</f>
        <v>1</v>
      </c>
      <c r="K134" s="87"/>
      <c r="L134" s="93"/>
      <c r="M134" s="93"/>
      <c r="N134" s="93"/>
      <c r="O134" s="93"/>
      <c r="P134" s="93"/>
      <c r="Q134" s="15">
        <f t="shared" si="24"/>
        <v>1</v>
      </c>
    </row>
    <row r="135" spans="1:20" s="185" customFormat="1" ht="13.5" thickBot="1" x14ac:dyDescent="0.25">
      <c r="A135" s="351" t="s">
        <v>183</v>
      </c>
      <c r="B135" s="352"/>
      <c r="C135" s="204" t="str">
        <f>IF(Q135&lt;&gt;0,"SI", "NO")</f>
        <v>SI</v>
      </c>
      <c r="D135" s="17">
        <f>+Q135/R135</f>
        <v>4.6683046683046681E-2</v>
      </c>
      <c r="E135" s="187">
        <f>SUM(E122:E134)</f>
        <v>13</v>
      </c>
      <c r="F135" s="187">
        <f t="shared" ref="F135:P135" si="25">SUM(F122:F134)</f>
        <v>7</v>
      </c>
      <c r="G135" s="187">
        <f t="shared" si="25"/>
        <v>18</v>
      </c>
      <c r="H135" s="187">
        <f t="shared" si="25"/>
        <v>2</v>
      </c>
      <c r="I135" s="187">
        <f t="shared" ref="I135:J135" si="26">SUM(I122:I134)</f>
        <v>10</v>
      </c>
      <c r="J135" s="187">
        <f t="shared" si="26"/>
        <v>7</v>
      </c>
      <c r="K135" s="187">
        <f t="shared" si="25"/>
        <v>0</v>
      </c>
      <c r="L135" s="187">
        <f t="shared" si="25"/>
        <v>0</v>
      </c>
      <c r="M135" s="187">
        <f t="shared" si="25"/>
        <v>0</v>
      </c>
      <c r="N135" s="187">
        <f t="shared" si="25"/>
        <v>0</v>
      </c>
      <c r="O135" s="187">
        <f t="shared" si="25"/>
        <v>0</v>
      </c>
      <c r="P135" s="187">
        <f t="shared" si="25"/>
        <v>0</v>
      </c>
      <c r="Q135" s="187">
        <f>SUM(Q122:Q134)</f>
        <v>57</v>
      </c>
      <c r="R135" s="410">
        <v>1221</v>
      </c>
      <c r="S135" s="411"/>
      <c r="T135" s="224"/>
    </row>
    <row r="136" spans="1:20" s="94" customFormat="1" ht="15" thickBot="1" x14ac:dyDescent="0.25">
      <c r="A136" s="94" t="s">
        <v>166</v>
      </c>
      <c r="B136" s="184" t="s">
        <v>162</v>
      </c>
      <c r="C136" s="59"/>
      <c r="D136" s="89"/>
      <c r="E136" s="105">
        <f>IFERROR(VLOOKUP($B136,[3]NUM21!$H$3:$O$135,2,FALSE),0)</f>
        <v>8</v>
      </c>
      <c r="F136" s="105">
        <f>IFERROR(VLOOKUP($B136,[3]NUM21!$H$3:$O$135,3,FALSE),0)</f>
        <v>4</v>
      </c>
      <c r="G136" s="105">
        <f>IFERROR(VLOOKUP($B136,[3]NUM21!$H$3:$O$135,4,FALSE),0)</f>
        <v>20</v>
      </c>
      <c r="H136" s="105">
        <f>IFERROR(VLOOKUP($B136,[3]NUM21!$H$3:$O$135,5,FALSE),0)</f>
        <v>5</v>
      </c>
      <c r="I136" s="105">
        <f>IFERROR(VLOOKUP($B136,[3]NUM21!$H$3:$O$135,6,FALSE),0)</f>
        <v>5</v>
      </c>
      <c r="J136" s="105">
        <f>IFERROR(VLOOKUP($B136,[3]NUM21!$H$3:$O$135,7,FALSE),0)</f>
        <v>5</v>
      </c>
      <c r="K136" s="85"/>
      <c r="Q136" s="15">
        <f>SUM(E136:P136)</f>
        <v>47</v>
      </c>
    </row>
    <row r="137" spans="1:20" s="94" customFormat="1" ht="15" thickBot="1" x14ac:dyDescent="0.25">
      <c r="A137" s="94" t="s">
        <v>166</v>
      </c>
      <c r="B137" s="184" t="s">
        <v>163</v>
      </c>
      <c r="C137" s="59"/>
      <c r="D137" s="89"/>
      <c r="E137" s="105">
        <f>IFERROR(VLOOKUP($B137,[3]NUM21!$H$3:$O$135,2,FALSE),0)</f>
        <v>0</v>
      </c>
      <c r="F137" s="105">
        <f>IFERROR(VLOOKUP($B137,[3]NUM21!$H$3:$O$135,3,FALSE),0)</f>
        <v>0</v>
      </c>
      <c r="G137" s="105">
        <f>IFERROR(VLOOKUP($B137,[3]NUM21!$H$3:$O$135,4,FALSE),0)</f>
        <v>0</v>
      </c>
      <c r="H137" s="105">
        <f>IFERROR(VLOOKUP($B137,[3]NUM21!$H$3:$O$135,5,FALSE),0)</f>
        <v>0</v>
      </c>
      <c r="I137" s="105">
        <f>IFERROR(VLOOKUP($B137,[3]NUM21!$H$3:$O$135,6,FALSE),0)</f>
        <v>0</v>
      </c>
      <c r="J137" s="105">
        <f>IFERROR(VLOOKUP($B137,[3]NUM21!$H$3:$O$135,7,FALSE),0)</f>
        <v>0</v>
      </c>
      <c r="K137" s="85"/>
      <c r="Q137" s="15">
        <f>SUM(E137:P137)</f>
        <v>0</v>
      </c>
    </row>
    <row r="138" spans="1:20" s="94" customFormat="1" ht="15" thickBot="1" x14ac:dyDescent="0.25">
      <c r="A138" s="94" t="s">
        <v>166</v>
      </c>
      <c r="B138" s="184" t="s">
        <v>164</v>
      </c>
      <c r="C138" s="59"/>
      <c r="D138" s="89"/>
      <c r="E138" s="105">
        <f>IFERROR(VLOOKUP($B138,[3]NUM21!$H$3:$O$135,2,FALSE),0)</f>
        <v>0</v>
      </c>
      <c r="F138" s="105">
        <f>IFERROR(VLOOKUP($B138,[3]NUM21!$H$3:$O$135,3,FALSE),0)</f>
        <v>0</v>
      </c>
      <c r="G138" s="105">
        <f>IFERROR(VLOOKUP($B138,[3]NUM21!$H$3:$O$135,4,FALSE),0)</f>
        <v>0</v>
      </c>
      <c r="H138" s="105">
        <f>IFERROR(VLOOKUP($B138,[3]NUM21!$H$3:$O$135,5,FALSE),0)</f>
        <v>0</v>
      </c>
      <c r="I138" s="105">
        <f>IFERROR(VLOOKUP($B138,[3]NUM21!$H$3:$O$135,6,FALSE),0)</f>
        <v>0</v>
      </c>
      <c r="J138" s="105">
        <f>IFERROR(VLOOKUP($B138,[3]NUM21!$H$3:$O$135,7,FALSE),0)</f>
        <v>0</v>
      </c>
      <c r="K138" s="85"/>
      <c r="Q138" s="15">
        <f>SUM(E138:P138)</f>
        <v>0</v>
      </c>
    </row>
    <row r="139" spans="1:20" s="94" customFormat="1" ht="15" thickBot="1" x14ac:dyDescent="0.25">
      <c r="A139" s="94" t="s">
        <v>166</v>
      </c>
      <c r="B139" s="184" t="s">
        <v>165</v>
      </c>
      <c r="C139" s="59"/>
      <c r="D139" s="89"/>
      <c r="E139" s="105">
        <f>IFERROR(VLOOKUP($B139,[3]NUM21!$H$3:$O$135,2,FALSE),0)</f>
        <v>0</v>
      </c>
      <c r="F139" s="105">
        <f>IFERROR(VLOOKUP($B139,[3]NUM21!$H$3:$O$135,3,FALSE),0)</f>
        <v>0</v>
      </c>
      <c r="G139" s="105">
        <f>IFERROR(VLOOKUP($B139,[3]NUM21!$H$3:$O$135,4,FALSE),0)</f>
        <v>0</v>
      </c>
      <c r="H139" s="105">
        <f>IFERROR(VLOOKUP($B139,[3]NUM21!$H$3:$O$135,5,FALSE),0)</f>
        <v>0</v>
      </c>
      <c r="I139" s="105">
        <f>IFERROR(VLOOKUP($B139,[3]NUM21!$H$3:$O$135,6,FALSE),0)</f>
        <v>0</v>
      </c>
      <c r="J139" s="105">
        <f>IFERROR(VLOOKUP($B139,[3]NUM21!$H$3:$O$135,7,FALSE),0)</f>
        <v>0</v>
      </c>
      <c r="K139" s="85"/>
      <c r="Q139" s="15">
        <f>SUM(E139:P139)</f>
        <v>0</v>
      </c>
    </row>
    <row r="140" spans="1:20" s="185" customFormat="1" ht="13.5" thickBot="1" x14ac:dyDescent="0.25">
      <c r="A140" s="351" t="s">
        <v>184</v>
      </c>
      <c r="B140" s="352"/>
      <c r="C140" s="204" t="str">
        <f>IF(Q140&lt;&gt;0,"SI", "NO")</f>
        <v>SI</v>
      </c>
      <c r="D140" s="17">
        <f>+Q140/R140</f>
        <v>0.16967509025270758</v>
      </c>
      <c r="E140" s="187">
        <f>SUM(E136:E139)</f>
        <v>8</v>
      </c>
      <c r="F140" s="187">
        <f t="shared" ref="F140:P140" si="27">SUM(F136:F139)</f>
        <v>4</v>
      </c>
      <c r="G140" s="187">
        <f t="shared" si="27"/>
        <v>20</v>
      </c>
      <c r="H140" s="187">
        <f t="shared" si="27"/>
        <v>5</v>
      </c>
      <c r="I140" s="187">
        <f t="shared" ref="I140:J140" si="28">SUM(I136:I139)</f>
        <v>5</v>
      </c>
      <c r="J140" s="187">
        <f t="shared" si="28"/>
        <v>5</v>
      </c>
      <c r="K140" s="187">
        <f t="shared" si="27"/>
        <v>0</v>
      </c>
      <c r="L140" s="187">
        <f t="shared" si="27"/>
        <v>0</v>
      </c>
      <c r="M140" s="187">
        <f t="shared" si="27"/>
        <v>0</v>
      </c>
      <c r="N140" s="187">
        <f t="shared" si="27"/>
        <v>0</v>
      </c>
      <c r="O140" s="187">
        <f t="shared" si="27"/>
        <v>0</v>
      </c>
      <c r="P140" s="187">
        <f t="shared" si="27"/>
        <v>0</v>
      </c>
      <c r="Q140" s="187">
        <f>SUM(Q136:Q139)</f>
        <v>47</v>
      </c>
      <c r="R140" s="410">
        <v>277</v>
      </c>
      <c r="S140" s="411"/>
    </row>
    <row r="141" spans="1:20" s="94" customFormat="1" ht="15" thickBot="1" x14ac:dyDescent="0.25">
      <c r="A141" s="94" t="s">
        <v>174</v>
      </c>
      <c r="B141" s="184" t="s">
        <v>167</v>
      </c>
      <c r="C141" s="59"/>
      <c r="D141" s="89"/>
      <c r="E141" s="105">
        <f>IFERROR(VLOOKUP($B141,[3]NUM21!$H$3:$O$135,2,FALSE),0)</f>
        <v>1</v>
      </c>
      <c r="F141" s="105">
        <f>IFERROR(VLOOKUP($B141,[3]NUM21!$H$3:$O$135,3,FALSE),0)</f>
        <v>0</v>
      </c>
      <c r="G141" s="105">
        <f>IFERROR(VLOOKUP($B141,[3]NUM21!$H$3:$O$135,4,FALSE),0)</f>
        <v>0</v>
      </c>
      <c r="H141" s="105">
        <f>IFERROR(VLOOKUP($B141,[3]NUM21!$H$3:$O$135,5,FALSE),0)</f>
        <v>1</v>
      </c>
      <c r="I141" s="105">
        <f>IFERROR(VLOOKUP($B141,[3]NUM21!$H$3:$O$135,6,FALSE),0)</f>
        <v>1</v>
      </c>
      <c r="J141" s="105">
        <f>IFERROR(VLOOKUP($B141,[3]NUM21!$H$3:$O$135,7,FALSE),0)</f>
        <v>2</v>
      </c>
      <c r="K141" s="87"/>
      <c r="L141" s="93"/>
      <c r="M141" s="93"/>
      <c r="N141" s="93"/>
      <c r="O141" s="93"/>
      <c r="Q141" s="15">
        <f t="shared" ref="Q141:Q147" si="29">SUM(E141:P141)</f>
        <v>5</v>
      </c>
    </row>
    <row r="142" spans="1:20" s="94" customFormat="1" ht="15" thickBot="1" x14ac:dyDescent="0.25">
      <c r="A142" s="94" t="s">
        <v>174</v>
      </c>
      <c r="B142" s="184" t="s">
        <v>168</v>
      </c>
      <c r="C142" s="59"/>
      <c r="D142" s="89"/>
      <c r="E142" s="105">
        <f>IFERROR(VLOOKUP($B142,[3]NUM21!$H$3:$O$135,2,FALSE),0)</f>
        <v>0</v>
      </c>
      <c r="F142" s="105">
        <f>IFERROR(VLOOKUP($B142,[3]NUM21!$H$3:$O$135,3,FALSE),0)</f>
        <v>0</v>
      </c>
      <c r="G142" s="105">
        <f>IFERROR(VLOOKUP($B142,[3]NUM21!$H$3:$O$135,4,FALSE),0)</f>
        <v>0</v>
      </c>
      <c r="H142" s="105">
        <f>IFERROR(VLOOKUP($B142,[3]NUM21!$H$3:$O$135,5,FALSE),0)</f>
        <v>1</v>
      </c>
      <c r="I142" s="105">
        <f>IFERROR(VLOOKUP($B142,[3]NUM21!$H$3:$O$135,6,FALSE),0)</f>
        <v>0</v>
      </c>
      <c r="J142" s="105">
        <f>IFERROR(VLOOKUP($B142,[3]NUM21!$H$3:$O$135,7,FALSE),0)</f>
        <v>0</v>
      </c>
      <c r="K142" s="87"/>
      <c r="L142" s="93"/>
      <c r="M142" s="93"/>
      <c r="N142" s="93"/>
      <c r="O142" s="93"/>
      <c r="Q142" s="15">
        <f t="shared" si="29"/>
        <v>1</v>
      </c>
    </row>
    <row r="143" spans="1:20" s="94" customFormat="1" ht="15" thickBot="1" x14ac:dyDescent="0.25">
      <c r="A143" s="94" t="s">
        <v>174</v>
      </c>
      <c r="B143" s="184" t="s">
        <v>169</v>
      </c>
      <c r="C143" s="59"/>
      <c r="D143" s="89"/>
      <c r="E143" s="105">
        <f>IFERROR(VLOOKUP($B143,[3]NUM21!$H$3:$O$135,2,FALSE),0)</f>
        <v>1</v>
      </c>
      <c r="F143" s="105">
        <f>IFERROR(VLOOKUP($B143,[3]NUM21!$H$3:$O$135,3,FALSE),0)</f>
        <v>0</v>
      </c>
      <c r="G143" s="105">
        <f>IFERROR(VLOOKUP($B143,[3]NUM21!$H$3:$O$135,4,FALSE),0)</f>
        <v>0</v>
      </c>
      <c r="H143" s="105">
        <f>IFERROR(VLOOKUP($B143,[3]NUM21!$H$3:$O$135,5,FALSE),0)</f>
        <v>0</v>
      </c>
      <c r="I143" s="105">
        <f>IFERROR(VLOOKUP($B143,[3]NUM21!$H$3:$O$135,6,FALSE),0)</f>
        <v>0</v>
      </c>
      <c r="J143" s="105">
        <f>IFERROR(VLOOKUP($B143,[3]NUM21!$H$3:$O$135,7,FALSE),0)</f>
        <v>0</v>
      </c>
      <c r="K143" s="87"/>
      <c r="L143" s="93"/>
      <c r="M143" s="93"/>
      <c r="N143" s="93"/>
      <c r="O143" s="93"/>
      <c r="Q143" s="15">
        <f t="shared" si="29"/>
        <v>1</v>
      </c>
    </row>
    <row r="144" spans="1:20" s="94" customFormat="1" ht="15" thickBot="1" x14ac:dyDescent="0.25">
      <c r="A144" s="94" t="s">
        <v>174</v>
      </c>
      <c r="B144" s="184" t="s">
        <v>170</v>
      </c>
      <c r="C144" s="59"/>
      <c r="D144" s="89"/>
      <c r="E144" s="105">
        <f>IFERROR(VLOOKUP($B144,[3]NUM21!$H$3:$O$135,2,FALSE),0)</f>
        <v>0</v>
      </c>
      <c r="F144" s="105">
        <f>IFERROR(VLOOKUP($B144,[3]NUM21!$H$3:$O$135,3,FALSE),0)</f>
        <v>0</v>
      </c>
      <c r="G144" s="105">
        <f>IFERROR(VLOOKUP($B144,[3]NUM21!$H$3:$O$135,4,FALSE),0)</f>
        <v>0</v>
      </c>
      <c r="H144" s="105">
        <f>IFERROR(VLOOKUP($B144,[3]NUM21!$H$3:$O$135,5,FALSE),0)</f>
        <v>0</v>
      </c>
      <c r="I144" s="105">
        <f>IFERROR(VLOOKUP($B144,[3]NUM21!$H$3:$O$135,6,FALSE),0)</f>
        <v>0</v>
      </c>
      <c r="J144" s="105">
        <f>IFERROR(VLOOKUP($B144,[3]NUM21!$H$3:$O$135,7,FALSE),0)</f>
        <v>1</v>
      </c>
      <c r="K144" s="87"/>
      <c r="L144" s="93"/>
      <c r="M144" s="93"/>
      <c r="N144" s="93"/>
      <c r="O144" s="93"/>
      <c r="Q144" s="15">
        <f t="shared" si="29"/>
        <v>1</v>
      </c>
    </row>
    <row r="145" spans="1:19" s="94" customFormat="1" ht="15" thickBot="1" x14ac:dyDescent="0.25">
      <c r="A145" s="94" t="s">
        <v>174</v>
      </c>
      <c r="B145" s="184" t="s">
        <v>171</v>
      </c>
      <c r="C145" s="59"/>
      <c r="D145" s="89"/>
      <c r="E145" s="105">
        <f>IFERROR(VLOOKUP($B145,[3]NUM21!$H$3:$O$135,2,FALSE),0)</f>
        <v>1</v>
      </c>
      <c r="F145" s="105">
        <f>IFERROR(VLOOKUP($B145,[3]NUM21!$H$3:$O$135,3,FALSE),0)</f>
        <v>0</v>
      </c>
      <c r="G145" s="105">
        <f>IFERROR(VLOOKUP($B145,[3]NUM21!$H$3:$O$135,4,FALSE),0)</f>
        <v>0</v>
      </c>
      <c r="H145" s="105">
        <f>IFERROR(VLOOKUP($B145,[3]NUM21!$H$3:$O$135,5,FALSE),0)</f>
        <v>0</v>
      </c>
      <c r="I145" s="105">
        <f>IFERROR(VLOOKUP($B145,[3]NUM21!$H$3:$O$135,6,FALSE),0)</f>
        <v>0</v>
      </c>
      <c r="J145" s="105">
        <f>IFERROR(VLOOKUP($B145,[3]NUM21!$H$3:$O$135,7,FALSE),0)</f>
        <v>0</v>
      </c>
      <c r="K145" s="87"/>
      <c r="L145" s="93"/>
      <c r="M145" s="93"/>
      <c r="N145" s="93"/>
      <c r="O145" s="93"/>
      <c r="Q145" s="15">
        <f t="shared" si="29"/>
        <v>1</v>
      </c>
    </row>
    <row r="146" spans="1:19" s="94" customFormat="1" ht="15" thickBot="1" x14ac:dyDescent="0.25">
      <c r="A146" s="94" t="s">
        <v>174</v>
      </c>
      <c r="B146" s="184" t="s">
        <v>172</v>
      </c>
      <c r="C146" s="59"/>
      <c r="D146" s="89"/>
      <c r="E146" s="105">
        <f>IFERROR(VLOOKUP($B146,[3]NUM21!$H$3:$O$135,2,FALSE),0)</f>
        <v>0</v>
      </c>
      <c r="F146" s="105">
        <f>IFERROR(VLOOKUP($B146,[3]NUM21!$H$3:$O$135,3,FALSE),0)</f>
        <v>0</v>
      </c>
      <c r="G146" s="105">
        <f>IFERROR(VLOOKUP($B146,[3]NUM21!$H$3:$O$135,4,FALSE),0)</f>
        <v>0</v>
      </c>
      <c r="H146" s="105">
        <f>IFERROR(VLOOKUP($B146,[3]NUM21!$H$3:$O$135,5,FALSE),0)</f>
        <v>0</v>
      </c>
      <c r="I146" s="105">
        <f>IFERROR(VLOOKUP($B146,[3]NUM21!$H$3:$O$135,6,FALSE),0)</f>
        <v>0</v>
      </c>
      <c r="J146" s="105">
        <f>IFERROR(VLOOKUP($B146,[3]NUM21!$H$3:$O$135,7,FALSE),0)</f>
        <v>0</v>
      </c>
      <c r="K146" s="87"/>
      <c r="L146" s="93"/>
      <c r="M146" s="93"/>
      <c r="N146" s="93"/>
      <c r="O146" s="93"/>
      <c r="Q146" s="15">
        <f t="shared" si="29"/>
        <v>0</v>
      </c>
    </row>
    <row r="147" spans="1:19" s="94" customFormat="1" ht="15" thickBot="1" x14ac:dyDescent="0.25">
      <c r="A147" s="94" t="s">
        <v>174</v>
      </c>
      <c r="B147" s="184" t="s">
        <v>173</v>
      </c>
      <c r="C147" s="59"/>
      <c r="D147" s="89"/>
      <c r="E147" s="105">
        <f>IFERROR(VLOOKUP($B147,[3]NUM21!$H$3:$O$135,2,FALSE),0)</f>
        <v>0</v>
      </c>
      <c r="F147" s="105">
        <f>IFERROR(VLOOKUP($B147,[3]NUM21!$H$3:$O$135,3,FALSE),0)</f>
        <v>0</v>
      </c>
      <c r="G147" s="105">
        <f>IFERROR(VLOOKUP($B147,[3]NUM21!$H$3:$O$135,4,FALSE),0)</f>
        <v>0</v>
      </c>
      <c r="H147" s="105">
        <f>IFERROR(VLOOKUP($B147,[3]NUM21!$H$3:$O$135,5,FALSE),0)</f>
        <v>0</v>
      </c>
      <c r="I147" s="105">
        <f>IFERROR(VLOOKUP($B147,[3]NUM21!$H$3:$O$135,6,FALSE),0)</f>
        <v>0</v>
      </c>
      <c r="J147" s="105">
        <f>IFERROR(VLOOKUP($B147,[3]NUM21!$H$3:$O$135,7,FALSE),0)</f>
        <v>0</v>
      </c>
      <c r="K147" s="87"/>
      <c r="L147" s="93"/>
      <c r="M147" s="93"/>
      <c r="N147" s="93"/>
      <c r="O147" s="93"/>
      <c r="Q147" s="15">
        <f t="shared" si="29"/>
        <v>0</v>
      </c>
    </row>
    <row r="148" spans="1:19" s="185" customFormat="1" ht="13.5" thickBot="1" x14ac:dyDescent="0.25">
      <c r="A148" s="351" t="s">
        <v>185</v>
      </c>
      <c r="B148" s="352"/>
      <c r="C148" s="204" t="str">
        <f>IF(Q148&lt;&gt;0,"SI", "NO")</f>
        <v>SI</v>
      </c>
      <c r="D148" s="17">
        <f>+Q148/R148</f>
        <v>8.1081081081081086E-2</v>
      </c>
      <c r="E148" s="187">
        <f>SUM(E141:E147)</f>
        <v>3</v>
      </c>
      <c r="F148" s="187">
        <f t="shared" ref="F148:P148" si="30">SUM(F141:F147)</f>
        <v>0</v>
      </c>
      <c r="G148" s="187">
        <f t="shared" si="30"/>
        <v>0</v>
      </c>
      <c r="H148" s="187">
        <f t="shared" si="30"/>
        <v>2</v>
      </c>
      <c r="I148" s="187">
        <f t="shared" ref="I148:J148" si="31">SUM(I141:I147)</f>
        <v>1</v>
      </c>
      <c r="J148" s="187">
        <f t="shared" si="31"/>
        <v>3</v>
      </c>
      <c r="K148" s="187">
        <f t="shared" si="30"/>
        <v>0</v>
      </c>
      <c r="L148" s="187">
        <f t="shared" si="30"/>
        <v>0</v>
      </c>
      <c r="M148" s="187">
        <f t="shared" si="30"/>
        <v>0</v>
      </c>
      <c r="N148" s="187">
        <f t="shared" si="30"/>
        <v>0</v>
      </c>
      <c r="O148" s="187">
        <f t="shared" si="30"/>
        <v>0</v>
      </c>
      <c r="P148" s="187">
        <f t="shared" si="30"/>
        <v>0</v>
      </c>
      <c r="Q148" s="187">
        <f>SUM(Q141:Q147)</f>
        <v>9</v>
      </c>
      <c r="R148" s="410">
        <v>111</v>
      </c>
      <c r="S148" s="411"/>
    </row>
    <row r="149" spans="1:19" s="94" customFormat="1" x14ac:dyDescent="0.2">
      <c r="B149" s="112" t="s">
        <v>190</v>
      </c>
      <c r="C149" s="68"/>
      <c r="D149" s="130"/>
      <c r="E149" s="101">
        <f t="shared" ref="E149:S149" si="32">+E25+E37+E48+E62+E73+E79+E90+E108+E121+E135+E140+E148</f>
        <v>82</v>
      </c>
      <c r="F149" s="101">
        <f t="shared" si="32"/>
        <v>79</v>
      </c>
      <c r="G149" s="95">
        <f t="shared" si="32"/>
        <v>176</v>
      </c>
      <c r="H149" s="95">
        <f t="shared" si="32"/>
        <v>216</v>
      </c>
      <c r="I149" s="95">
        <f t="shared" ref="I149:J149" si="33">+I25+I37+I48+I62+I73+I79+I90+I108+I121+I135+I140+I148</f>
        <v>243</v>
      </c>
      <c r="J149" s="95">
        <f t="shared" si="33"/>
        <v>467</v>
      </c>
      <c r="K149" s="95">
        <f t="shared" si="32"/>
        <v>0</v>
      </c>
      <c r="L149" s="95">
        <f t="shared" si="32"/>
        <v>0</v>
      </c>
      <c r="M149" s="95">
        <f t="shared" si="32"/>
        <v>0</v>
      </c>
      <c r="N149" s="95">
        <f t="shared" si="32"/>
        <v>0</v>
      </c>
      <c r="O149" s="95">
        <f t="shared" si="32"/>
        <v>0</v>
      </c>
      <c r="P149" s="95">
        <f t="shared" si="32"/>
        <v>0</v>
      </c>
      <c r="Q149" s="127">
        <f t="shared" si="32"/>
        <v>1263</v>
      </c>
      <c r="R149" s="412">
        <f t="shared" si="32"/>
        <v>19909</v>
      </c>
      <c r="S149" s="412">
        <f t="shared" si="32"/>
        <v>0</v>
      </c>
    </row>
    <row r="150" spans="1:19" x14ac:dyDescent="0.2">
      <c r="C150" s="69"/>
      <c r="D150" s="84"/>
    </row>
    <row r="152" spans="1:19" x14ac:dyDescent="0.2">
      <c r="Q152" s="65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81"/>
  <sheetViews>
    <sheetView workbookViewId="0">
      <pane xSplit="1" ySplit="11" topLeftCell="B12" activePane="bottomRight" state="frozen"/>
      <selection activeCell="E12" sqref="E12"/>
      <selection pane="topRight" activeCell="E12" sqref="E12"/>
      <selection pane="bottomLeft" activeCell="E12" sqref="E12"/>
      <selection pane="bottomRight" activeCell="E12" sqref="E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5" style="58" customWidth="1"/>
    <col min="5" max="5" width="15.85546875" style="71" bestFit="1" customWidth="1"/>
    <col min="6" max="6" width="12.5703125" style="71" customWidth="1"/>
    <col min="7" max="7" width="13.42578125" style="71" customWidth="1"/>
    <col min="8" max="8" width="10.7109375" style="71" customWidth="1"/>
    <col min="9" max="9" width="15.85546875" style="71" bestFit="1" customWidth="1"/>
    <col min="10" max="10" width="13" style="71" customWidth="1"/>
    <col min="11" max="11" width="12" style="71" customWidth="1"/>
    <col min="12" max="12" width="10.7109375" style="71" customWidth="1"/>
    <col min="13" max="256" width="11.42578125" style="58"/>
    <col min="257" max="257" width="20.28515625" style="58" bestFit="1" customWidth="1"/>
    <col min="258" max="258" width="36.7109375" style="58" bestFit="1" customWidth="1"/>
    <col min="259" max="259" width="14.42578125" style="58" customWidth="1"/>
    <col min="260" max="260" width="15" style="58" customWidth="1"/>
    <col min="261" max="261" width="15.85546875" style="58" bestFit="1" customWidth="1"/>
    <col min="262" max="262" width="12.5703125" style="58" customWidth="1"/>
    <col min="263" max="263" width="13.42578125" style="58" customWidth="1"/>
    <col min="264" max="264" width="10.7109375" style="58" customWidth="1"/>
    <col min="265" max="265" width="15.85546875" style="58" bestFit="1" customWidth="1"/>
    <col min="266" max="266" width="13" style="58" customWidth="1"/>
    <col min="267" max="267" width="12" style="58" customWidth="1"/>
    <col min="268" max="268" width="10.7109375" style="58" customWidth="1"/>
    <col min="269" max="512" width="11.42578125" style="58"/>
    <col min="513" max="513" width="20.28515625" style="58" bestFit="1" customWidth="1"/>
    <col min="514" max="514" width="36.7109375" style="58" bestFit="1" customWidth="1"/>
    <col min="515" max="515" width="14.42578125" style="58" customWidth="1"/>
    <col min="516" max="516" width="15" style="58" customWidth="1"/>
    <col min="517" max="517" width="15.85546875" style="58" bestFit="1" customWidth="1"/>
    <col min="518" max="518" width="12.5703125" style="58" customWidth="1"/>
    <col min="519" max="519" width="13.42578125" style="58" customWidth="1"/>
    <col min="520" max="520" width="10.7109375" style="58" customWidth="1"/>
    <col min="521" max="521" width="15.85546875" style="58" bestFit="1" customWidth="1"/>
    <col min="522" max="522" width="13" style="58" customWidth="1"/>
    <col min="523" max="523" width="12" style="58" customWidth="1"/>
    <col min="524" max="524" width="10.7109375" style="58" customWidth="1"/>
    <col min="525" max="768" width="11.42578125" style="58"/>
    <col min="769" max="769" width="20.28515625" style="58" bestFit="1" customWidth="1"/>
    <col min="770" max="770" width="36.7109375" style="58" bestFit="1" customWidth="1"/>
    <col min="771" max="771" width="14.42578125" style="58" customWidth="1"/>
    <col min="772" max="772" width="15" style="58" customWidth="1"/>
    <col min="773" max="773" width="15.85546875" style="58" bestFit="1" customWidth="1"/>
    <col min="774" max="774" width="12.5703125" style="58" customWidth="1"/>
    <col min="775" max="775" width="13.42578125" style="58" customWidth="1"/>
    <col min="776" max="776" width="10.7109375" style="58" customWidth="1"/>
    <col min="777" max="777" width="15.85546875" style="58" bestFit="1" customWidth="1"/>
    <col min="778" max="778" width="13" style="58" customWidth="1"/>
    <col min="779" max="779" width="12" style="58" customWidth="1"/>
    <col min="780" max="780" width="10.7109375" style="58" customWidth="1"/>
    <col min="781" max="1024" width="11.42578125" style="58"/>
    <col min="1025" max="1025" width="20.28515625" style="58" bestFit="1" customWidth="1"/>
    <col min="1026" max="1026" width="36.7109375" style="58" bestFit="1" customWidth="1"/>
    <col min="1027" max="1027" width="14.42578125" style="58" customWidth="1"/>
    <col min="1028" max="1028" width="15" style="58" customWidth="1"/>
    <col min="1029" max="1029" width="15.85546875" style="58" bestFit="1" customWidth="1"/>
    <col min="1030" max="1030" width="12.5703125" style="58" customWidth="1"/>
    <col min="1031" max="1031" width="13.42578125" style="58" customWidth="1"/>
    <col min="1032" max="1032" width="10.7109375" style="58" customWidth="1"/>
    <col min="1033" max="1033" width="15.85546875" style="58" bestFit="1" customWidth="1"/>
    <col min="1034" max="1034" width="13" style="58" customWidth="1"/>
    <col min="1035" max="1035" width="12" style="58" customWidth="1"/>
    <col min="1036" max="1036" width="10.7109375" style="58" customWidth="1"/>
    <col min="1037" max="1280" width="11.42578125" style="58"/>
    <col min="1281" max="1281" width="20.28515625" style="58" bestFit="1" customWidth="1"/>
    <col min="1282" max="1282" width="36.7109375" style="58" bestFit="1" customWidth="1"/>
    <col min="1283" max="1283" width="14.42578125" style="58" customWidth="1"/>
    <col min="1284" max="1284" width="15" style="58" customWidth="1"/>
    <col min="1285" max="1285" width="15.85546875" style="58" bestFit="1" customWidth="1"/>
    <col min="1286" max="1286" width="12.5703125" style="58" customWidth="1"/>
    <col min="1287" max="1287" width="13.42578125" style="58" customWidth="1"/>
    <col min="1288" max="1288" width="10.7109375" style="58" customWidth="1"/>
    <col min="1289" max="1289" width="15.85546875" style="58" bestFit="1" customWidth="1"/>
    <col min="1290" max="1290" width="13" style="58" customWidth="1"/>
    <col min="1291" max="1291" width="12" style="58" customWidth="1"/>
    <col min="1292" max="1292" width="10.7109375" style="58" customWidth="1"/>
    <col min="1293" max="1536" width="11.42578125" style="58"/>
    <col min="1537" max="1537" width="20.28515625" style="58" bestFit="1" customWidth="1"/>
    <col min="1538" max="1538" width="36.7109375" style="58" bestFit="1" customWidth="1"/>
    <col min="1539" max="1539" width="14.42578125" style="58" customWidth="1"/>
    <col min="1540" max="1540" width="15" style="58" customWidth="1"/>
    <col min="1541" max="1541" width="15.85546875" style="58" bestFit="1" customWidth="1"/>
    <col min="1542" max="1542" width="12.5703125" style="58" customWidth="1"/>
    <col min="1543" max="1543" width="13.42578125" style="58" customWidth="1"/>
    <col min="1544" max="1544" width="10.7109375" style="58" customWidth="1"/>
    <col min="1545" max="1545" width="15.85546875" style="58" bestFit="1" customWidth="1"/>
    <col min="1546" max="1546" width="13" style="58" customWidth="1"/>
    <col min="1547" max="1547" width="12" style="58" customWidth="1"/>
    <col min="1548" max="1548" width="10.7109375" style="58" customWidth="1"/>
    <col min="1549" max="1792" width="11.42578125" style="58"/>
    <col min="1793" max="1793" width="20.28515625" style="58" bestFit="1" customWidth="1"/>
    <col min="1794" max="1794" width="36.7109375" style="58" bestFit="1" customWidth="1"/>
    <col min="1795" max="1795" width="14.42578125" style="58" customWidth="1"/>
    <col min="1796" max="1796" width="15" style="58" customWidth="1"/>
    <col min="1797" max="1797" width="15.85546875" style="58" bestFit="1" customWidth="1"/>
    <col min="1798" max="1798" width="12.5703125" style="58" customWidth="1"/>
    <col min="1799" max="1799" width="13.42578125" style="58" customWidth="1"/>
    <col min="1800" max="1800" width="10.7109375" style="58" customWidth="1"/>
    <col min="1801" max="1801" width="15.85546875" style="58" bestFit="1" customWidth="1"/>
    <col min="1802" max="1802" width="13" style="58" customWidth="1"/>
    <col min="1803" max="1803" width="12" style="58" customWidth="1"/>
    <col min="1804" max="1804" width="10.7109375" style="58" customWidth="1"/>
    <col min="1805" max="2048" width="11.42578125" style="58"/>
    <col min="2049" max="2049" width="20.28515625" style="58" bestFit="1" customWidth="1"/>
    <col min="2050" max="2050" width="36.7109375" style="58" bestFit="1" customWidth="1"/>
    <col min="2051" max="2051" width="14.42578125" style="58" customWidth="1"/>
    <col min="2052" max="2052" width="15" style="58" customWidth="1"/>
    <col min="2053" max="2053" width="15.85546875" style="58" bestFit="1" customWidth="1"/>
    <col min="2054" max="2054" width="12.5703125" style="58" customWidth="1"/>
    <col min="2055" max="2055" width="13.42578125" style="58" customWidth="1"/>
    <col min="2056" max="2056" width="10.7109375" style="58" customWidth="1"/>
    <col min="2057" max="2057" width="15.85546875" style="58" bestFit="1" customWidth="1"/>
    <col min="2058" max="2058" width="13" style="58" customWidth="1"/>
    <col min="2059" max="2059" width="12" style="58" customWidth="1"/>
    <col min="2060" max="2060" width="10.7109375" style="58" customWidth="1"/>
    <col min="2061" max="2304" width="11.42578125" style="58"/>
    <col min="2305" max="2305" width="20.28515625" style="58" bestFit="1" customWidth="1"/>
    <col min="2306" max="2306" width="36.7109375" style="58" bestFit="1" customWidth="1"/>
    <col min="2307" max="2307" width="14.42578125" style="58" customWidth="1"/>
    <col min="2308" max="2308" width="15" style="58" customWidth="1"/>
    <col min="2309" max="2309" width="15.85546875" style="58" bestFit="1" customWidth="1"/>
    <col min="2310" max="2310" width="12.5703125" style="58" customWidth="1"/>
    <col min="2311" max="2311" width="13.42578125" style="58" customWidth="1"/>
    <col min="2312" max="2312" width="10.7109375" style="58" customWidth="1"/>
    <col min="2313" max="2313" width="15.85546875" style="58" bestFit="1" customWidth="1"/>
    <col min="2314" max="2314" width="13" style="58" customWidth="1"/>
    <col min="2315" max="2315" width="12" style="58" customWidth="1"/>
    <col min="2316" max="2316" width="10.7109375" style="58" customWidth="1"/>
    <col min="2317" max="2560" width="11.42578125" style="58"/>
    <col min="2561" max="2561" width="20.28515625" style="58" bestFit="1" customWidth="1"/>
    <col min="2562" max="2562" width="36.7109375" style="58" bestFit="1" customWidth="1"/>
    <col min="2563" max="2563" width="14.42578125" style="58" customWidth="1"/>
    <col min="2564" max="2564" width="15" style="58" customWidth="1"/>
    <col min="2565" max="2565" width="15.85546875" style="58" bestFit="1" customWidth="1"/>
    <col min="2566" max="2566" width="12.5703125" style="58" customWidth="1"/>
    <col min="2567" max="2567" width="13.42578125" style="58" customWidth="1"/>
    <col min="2568" max="2568" width="10.7109375" style="58" customWidth="1"/>
    <col min="2569" max="2569" width="15.85546875" style="58" bestFit="1" customWidth="1"/>
    <col min="2570" max="2570" width="13" style="58" customWidth="1"/>
    <col min="2571" max="2571" width="12" style="58" customWidth="1"/>
    <col min="2572" max="2572" width="10.7109375" style="58" customWidth="1"/>
    <col min="2573" max="2816" width="11.42578125" style="58"/>
    <col min="2817" max="2817" width="20.28515625" style="58" bestFit="1" customWidth="1"/>
    <col min="2818" max="2818" width="36.7109375" style="58" bestFit="1" customWidth="1"/>
    <col min="2819" max="2819" width="14.42578125" style="58" customWidth="1"/>
    <col min="2820" max="2820" width="15" style="58" customWidth="1"/>
    <col min="2821" max="2821" width="15.85546875" style="58" bestFit="1" customWidth="1"/>
    <col min="2822" max="2822" width="12.5703125" style="58" customWidth="1"/>
    <col min="2823" max="2823" width="13.42578125" style="58" customWidth="1"/>
    <col min="2824" max="2824" width="10.7109375" style="58" customWidth="1"/>
    <col min="2825" max="2825" width="15.85546875" style="58" bestFit="1" customWidth="1"/>
    <col min="2826" max="2826" width="13" style="58" customWidth="1"/>
    <col min="2827" max="2827" width="12" style="58" customWidth="1"/>
    <col min="2828" max="2828" width="10.7109375" style="58" customWidth="1"/>
    <col min="2829" max="3072" width="11.42578125" style="58"/>
    <col min="3073" max="3073" width="20.28515625" style="58" bestFit="1" customWidth="1"/>
    <col min="3074" max="3074" width="36.7109375" style="58" bestFit="1" customWidth="1"/>
    <col min="3075" max="3075" width="14.42578125" style="58" customWidth="1"/>
    <col min="3076" max="3076" width="15" style="58" customWidth="1"/>
    <col min="3077" max="3077" width="15.85546875" style="58" bestFit="1" customWidth="1"/>
    <col min="3078" max="3078" width="12.5703125" style="58" customWidth="1"/>
    <col min="3079" max="3079" width="13.42578125" style="58" customWidth="1"/>
    <col min="3080" max="3080" width="10.7109375" style="58" customWidth="1"/>
    <col min="3081" max="3081" width="15.85546875" style="58" bestFit="1" customWidth="1"/>
    <col min="3082" max="3082" width="13" style="58" customWidth="1"/>
    <col min="3083" max="3083" width="12" style="58" customWidth="1"/>
    <col min="3084" max="3084" width="10.7109375" style="58" customWidth="1"/>
    <col min="3085" max="3328" width="11.42578125" style="58"/>
    <col min="3329" max="3329" width="20.28515625" style="58" bestFit="1" customWidth="1"/>
    <col min="3330" max="3330" width="36.7109375" style="58" bestFit="1" customWidth="1"/>
    <col min="3331" max="3331" width="14.42578125" style="58" customWidth="1"/>
    <col min="3332" max="3332" width="15" style="58" customWidth="1"/>
    <col min="3333" max="3333" width="15.85546875" style="58" bestFit="1" customWidth="1"/>
    <col min="3334" max="3334" width="12.5703125" style="58" customWidth="1"/>
    <col min="3335" max="3335" width="13.42578125" style="58" customWidth="1"/>
    <col min="3336" max="3336" width="10.7109375" style="58" customWidth="1"/>
    <col min="3337" max="3337" width="15.85546875" style="58" bestFit="1" customWidth="1"/>
    <col min="3338" max="3338" width="13" style="58" customWidth="1"/>
    <col min="3339" max="3339" width="12" style="58" customWidth="1"/>
    <col min="3340" max="3340" width="10.7109375" style="58" customWidth="1"/>
    <col min="3341" max="3584" width="11.42578125" style="58"/>
    <col min="3585" max="3585" width="20.28515625" style="58" bestFit="1" customWidth="1"/>
    <col min="3586" max="3586" width="36.7109375" style="58" bestFit="1" customWidth="1"/>
    <col min="3587" max="3587" width="14.42578125" style="58" customWidth="1"/>
    <col min="3588" max="3588" width="15" style="58" customWidth="1"/>
    <col min="3589" max="3589" width="15.85546875" style="58" bestFit="1" customWidth="1"/>
    <col min="3590" max="3590" width="12.5703125" style="58" customWidth="1"/>
    <col min="3591" max="3591" width="13.42578125" style="58" customWidth="1"/>
    <col min="3592" max="3592" width="10.7109375" style="58" customWidth="1"/>
    <col min="3593" max="3593" width="15.85546875" style="58" bestFit="1" customWidth="1"/>
    <col min="3594" max="3594" width="13" style="58" customWidth="1"/>
    <col min="3595" max="3595" width="12" style="58" customWidth="1"/>
    <col min="3596" max="3596" width="10.7109375" style="58" customWidth="1"/>
    <col min="3597" max="3840" width="11.42578125" style="58"/>
    <col min="3841" max="3841" width="20.28515625" style="58" bestFit="1" customWidth="1"/>
    <col min="3842" max="3842" width="36.7109375" style="58" bestFit="1" customWidth="1"/>
    <col min="3843" max="3843" width="14.42578125" style="58" customWidth="1"/>
    <col min="3844" max="3844" width="15" style="58" customWidth="1"/>
    <col min="3845" max="3845" width="15.85546875" style="58" bestFit="1" customWidth="1"/>
    <col min="3846" max="3846" width="12.5703125" style="58" customWidth="1"/>
    <col min="3847" max="3847" width="13.42578125" style="58" customWidth="1"/>
    <col min="3848" max="3848" width="10.7109375" style="58" customWidth="1"/>
    <col min="3849" max="3849" width="15.85546875" style="58" bestFit="1" customWidth="1"/>
    <col min="3850" max="3850" width="13" style="58" customWidth="1"/>
    <col min="3851" max="3851" width="12" style="58" customWidth="1"/>
    <col min="3852" max="3852" width="10.7109375" style="58" customWidth="1"/>
    <col min="3853" max="4096" width="11.42578125" style="58"/>
    <col min="4097" max="4097" width="20.28515625" style="58" bestFit="1" customWidth="1"/>
    <col min="4098" max="4098" width="36.7109375" style="58" bestFit="1" customWidth="1"/>
    <col min="4099" max="4099" width="14.42578125" style="58" customWidth="1"/>
    <col min="4100" max="4100" width="15" style="58" customWidth="1"/>
    <col min="4101" max="4101" width="15.85546875" style="58" bestFit="1" customWidth="1"/>
    <col min="4102" max="4102" width="12.5703125" style="58" customWidth="1"/>
    <col min="4103" max="4103" width="13.42578125" style="58" customWidth="1"/>
    <col min="4104" max="4104" width="10.7109375" style="58" customWidth="1"/>
    <col min="4105" max="4105" width="15.85546875" style="58" bestFit="1" customWidth="1"/>
    <col min="4106" max="4106" width="13" style="58" customWidth="1"/>
    <col min="4107" max="4107" width="12" style="58" customWidth="1"/>
    <col min="4108" max="4108" width="10.7109375" style="58" customWidth="1"/>
    <col min="4109" max="4352" width="11.42578125" style="58"/>
    <col min="4353" max="4353" width="20.28515625" style="58" bestFit="1" customWidth="1"/>
    <col min="4354" max="4354" width="36.7109375" style="58" bestFit="1" customWidth="1"/>
    <col min="4355" max="4355" width="14.42578125" style="58" customWidth="1"/>
    <col min="4356" max="4356" width="15" style="58" customWidth="1"/>
    <col min="4357" max="4357" width="15.85546875" style="58" bestFit="1" customWidth="1"/>
    <col min="4358" max="4358" width="12.5703125" style="58" customWidth="1"/>
    <col min="4359" max="4359" width="13.42578125" style="58" customWidth="1"/>
    <col min="4360" max="4360" width="10.7109375" style="58" customWidth="1"/>
    <col min="4361" max="4361" width="15.85546875" style="58" bestFit="1" customWidth="1"/>
    <col min="4362" max="4362" width="13" style="58" customWidth="1"/>
    <col min="4363" max="4363" width="12" style="58" customWidth="1"/>
    <col min="4364" max="4364" width="10.7109375" style="58" customWidth="1"/>
    <col min="4365" max="4608" width="11.42578125" style="58"/>
    <col min="4609" max="4609" width="20.28515625" style="58" bestFit="1" customWidth="1"/>
    <col min="4610" max="4610" width="36.7109375" style="58" bestFit="1" customWidth="1"/>
    <col min="4611" max="4611" width="14.42578125" style="58" customWidth="1"/>
    <col min="4612" max="4612" width="15" style="58" customWidth="1"/>
    <col min="4613" max="4613" width="15.85546875" style="58" bestFit="1" customWidth="1"/>
    <col min="4614" max="4614" width="12.5703125" style="58" customWidth="1"/>
    <col min="4615" max="4615" width="13.42578125" style="58" customWidth="1"/>
    <col min="4616" max="4616" width="10.7109375" style="58" customWidth="1"/>
    <col min="4617" max="4617" width="15.85546875" style="58" bestFit="1" customWidth="1"/>
    <col min="4618" max="4618" width="13" style="58" customWidth="1"/>
    <col min="4619" max="4619" width="12" style="58" customWidth="1"/>
    <col min="4620" max="4620" width="10.7109375" style="58" customWidth="1"/>
    <col min="4621" max="4864" width="11.42578125" style="58"/>
    <col min="4865" max="4865" width="20.28515625" style="58" bestFit="1" customWidth="1"/>
    <col min="4866" max="4866" width="36.7109375" style="58" bestFit="1" customWidth="1"/>
    <col min="4867" max="4867" width="14.42578125" style="58" customWidth="1"/>
    <col min="4868" max="4868" width="15" style="58" customWidth="1"/>
    <col min="4869" max="4869" width="15.85546875" style="58" bestFit="1" customWidth="1"/>
    <col min="4870" max="4870" width="12.5703125" style="58" customWidth="1"/>
    <col min="4871" max="4871" width="13.42578125" style="58" customWidth="1"/>
    <col min="4872" max="4872" width="10.7109375" style="58" customWidth="1"/>
    <col min="4873" max="4873" width="15.85546875" style="58" bestFit="1" customWidth="1"/>
    <col min="4874" max="4874" width="13" style="58" customWidth="1"/>
    <col min="4875" max="4875" width="12" style="58" customWidth="1"/>
    <col min="4876" max="4876" width="10.7109375" style="58" customWidth="1"/>
    <col min="4877" max="5120" width="11.42578125" style="58"/>
    <col min="5121" max="5121" width="20.28515625" style="58" bestFit="1" customWidth="1"/>
    <col min="5122" max="5122" width="36.7109375" style="58" bestFit="1" customWidth="1"/>
    <col min="5123" max="5123" width="14.42578125" style="58" customWidth="1"/>
    <col min="5124" max="5124" width="15" style="58" customWidth="1"/>
    <col min="5125" max="5125" width="15.85546875" style="58" bestFit="1" customWidth="1"/>
    <col min="5126" max="5126" width="12.5703125" style="58" customWidth="1"/>
    <col min="5127" max="5127" width="13.42578125" style="58" customWidth="1"/>
    <col min="5128" max="5128" width="10.7109375" style="58" customWidth="1"/>
    <col min="5129" max="5129" width="15.85546875" style="58" bestFit="1" customWidth="1"/>
    <col min="5130" max="5130" width="13" style="58" customWidth="1"/>
    <col min="5131" max="5131" width="12" style="58" customWidth="1"/>
    <col min="5132" max="5132" width="10.7109375" style="58" customWidth="1"/>
    <col min="5133" max="5376" width="11.42578125" style="58"/>
    <col min="5377" max="5377" width="20.28515625" style="58" bestFit="1" customWidth="1"/>
    <col min="5378" max="5378" width="36.7109375" style="58" bestFit="1" customWidth="1"/>
    <col min="5379" max="5379" width="14.42578125" style="58" customWidth="1"/>
    <col min="5380" max="5380" width="15" style="58" customWidth="1"/>
    <col min="5381" max="5381" width="15.85546875" style="58" bestFit="1" customWidth="1"/>
    <col min="5382" max="5382" width="12.5703125" style="58" customWidth="1"/>
    <col min="5383" max="5383" width="13.42578125" style="58" customWidth="1"/>
    <col min="5384" max="5384" width="10.7109375" style="58" customWidth="1"/>
    <col min="5385" max="5385" width="15.85546875" style="58" bestFit="1" customWidth="1"/>
    <col min="5386" max="5386" width="13" style="58" customWidth="1"/>
    <col min="5387" max="5387" width="12" style="58" customWidth="1"/>
    <col min="5388" max="5388" width="10.7109375" style="58" customWidth="1"/>
    <col min="5389" max="5632" width="11.42578125" style="58"/>
    <col min="5633" max="5633" width="20.28515625" style="58" bestFit="1" customWidth="1"/>
    <col min="5634" max="5634" width="36.7109375" style="58" bestFit="1" customWidth="1"/>
    <col min="5635" max="5635" width="14.42578125" style="58" customWidth="1"/>
    <col min="5636" max="5636" width="15" style="58" customWidth="1"/>
    <col min="5637" max="5637" width="15.85546875" style="58" bestFit="1" customWidth="1"/>
    <col min="5638" max="5638" width="12.5703125" style="58" customWidth="1"/>
    <col min="5639" max="5639" width="13.42578125" style="58" customWidth="1"/>
    <col min="5640" max="5640" width="10.7109375" style="58" customWidth="1"/>
    <col min="5641" max="5641" width="15.85546875" style="58" bestFit="1" customWidth="1"/>
    <col min="5642" max="5642" width="13" style="58" customWidth="1"/>
    <col min="5643" max="5643" width="12" style="58" customWidth="1"/>
    <col min="5644" max="5644" width="10.7109375" style="58" customWidth="1"/>
    <col min="5645" max="5888" width="11.42578125" style="58"/>
    <col min="5889" max="5889" width="20.28515625" style="58" bestFit="1" customWidth="1"/>
    <col min="5890" max="5890" width="36.7109375" style="58" bestFit="1" customWidth="1"/>
    <col min="5891" max="5891" width="14.42578125" style="58" customWidth="1"/>
    <col min="5892" max="5892" width="15" style="58" customWidth="1"/>
    <col min="5893" max="5893" width="15.85546875" style="58" bestFit="1" customWidth="1"/>
    <col min="5894" max="5894" width="12.5703125" style="58" customWidth="1"/>
    <col min="5895" max="5895" width="13.42578125" style="58" customWidth="1"/>
    <col min="5896" max="5896" width="10.7109375" style="58" customWidth="1"/>
    <col min="5897" max="5897" width="15.85546875" style="58" bestFit="1" customWidth="1"/>
    <col min="5898" max="5898" width="13" style="58" customWidth="1"/>
    <col min="5899" max="5899" width="12" style="58" customWidth="1"/>
    <col min="5900" max="5900" width="10.7109375" style="58" customWidth="1"/>
    <col min="5901" max="6144" width="11.42578125" style="58"/>
    <col min="6145" max="6145" width="20.28515625" style="58" bestFit="1" customWidth="1"/>
    <col min="6146" max="6146" width="36.7109375" style="58" bestFit="1" customWidth="1"/>
    <col min="6147" max="6147" width="14.42578125" style="58" customWidth="1"/>
    <col min="6148" max="6148" width="15" style="58" customWidth="1"/>
    <col min="6149" max="6149" width="15.85546875" style="58" bestFit="1" customWidth="1"/>
    <col min="6150" max="6150" width="12.5703125" style="58" customWidth="1"/>
    <col min="6151" max="6151" width="13.42578125" style="58" customWidth="1"/>
    <col min="6152" max="6152" width="10.7109375" style="58" customWidth="1"/>
    <col min="6153" max="6153" width="15.85546875" style="58" bestFit="1" customWidth="1"/>
    <col min="6154" max="6154" width="13" style="58" customWidth="1"/>
    <col min="6155" max="6155" width="12" style="58" customWidth="1"/>
    <col min="6156" max="6156" width="10.7109375" style="58" customWidth="1"/>
    <col min="6157" max="6400" width="11.42578125" style="58"/>
    <col min="6401" max="6401" width="20.28515625" style="58" bestFit="1" customWidth="1"/>
    <col min="6402" max="6402" width="36.7109375" style="58" bestFit="1" customWidth="1"/>
    <col min="6403" max="6403" width="14.42578125" style="58" customWidth="1"/>
    <col min="6404" max="6404" width="15" style="58" customWidth="1"/>
    <col min="6405" max="6405" width="15.85546875" style="58" bestFit="1" customWidth="1"/>
    <col min="6406" max="6406" width="12.5703125" style="58" customWidth="1"/>
    <col min="6407" max="6407" width="13.42578125" style="58" customWidth="1"/>
    <col min="6408" max="6408" width="10.7109375" style="58" customWidth="1"/>
    <col min="6409" max="6409" width="15.85546875" style="58" bestFit="1" customWidth="1"/>
    <col min="6410" max="6410" width="13" style="58" customWidth="1"/>
    <col min="6411" max="6411" width="12" style="58" customWidth="1"/>
    <col min="6412" max="6412" width="10.7109375" style="58" customWidth="1"/>
    <col min="6413" max="6656" width="11.42578125" style="58"/>
    <col min="6657" max="6657" width="20.28515625" style="58" bestFit="1" customWidth="1"/>
    <col min="6658" max="6658" width="36.7109375" style="58" bestFit="1" customWidth="1"/>
    <col min="6659" max="6659" width="14.42578125" style="58" customWidth="1"/>
    <col min="6660" max="6660" width="15" style="58" customWidth="1"/>
    <col min="6661" max="6661" width="15.85546875" style="58" bestFit="1" customWidth="1"/>
    <col min="6662" max="6662" width="12.5703125" style="58" customWidth="1"/>
    <col min="6663" max="6663" width="13.42578125" style="58" customWidth="1"/>
    <col min="6664" max="6664" width="10.7109375" style="58" customWidth="1"/>
    <col min="6665" max="6665" width="15.85546875" style="58" bestFit="1" customWidth="1"/>
    <col min="6666" max="6666" width="13" style="58" customWidth="1"/>
    <col min="6667" max="6667" width="12" style="58" customWidth="1"/>
    <col min="6668" max="6668" width="10.7109375" style="58" customWidth="1"/>
    <col min="6669" max="6912" width="11.42578125" style="58"/>
    <col min="6913" max="6913" width="20.28515625" style="58" bestFit="1" customWidth="1"/>
    <col min="6914" max="6914" width="36.7109375" style="58" bestFit="1" customWidth="1"/>
    <col min="6915" max="6915" width="14.42578125" style="58" customWidth="1"/>
    <col min="6916" max="6916" width="15" style="58" customWidth="1"/>
    <col min="6917" max="6917" width="15.85546875" style="58" bestFit="1" customWidth="1"/>
    <col min="6918" max="6918" width="12.5703125" style="58" customWidth="1"/>
    <col min="6919" max="6919" width="13.42578125" style="58" customWidth="1"/>
    <col min="6920" max="6920" width="10.7109375" style="58" customWidth="1"/>
    <col min="6921" max="6921" width="15.85546875" style="58" bestFit="1" customWidth="1"/>
    <col min="6922" max="6922" width="13" style="58" customWidth="1"/>
    <col min="6923" max="6923" width="12" style="58" customWidth="1"/>
    <col min="6924" max="6924" width="10.7109375" style="58" customWidth="1"/>
    <col min="6925" max="7168" width="11.42578125" style="58"/>
    <col min="7169" max="7169" width="20.28515625" style="58" bestFit="1" customWidth="1"/>
    <col min="7170" max="7170" width="36.7109375" style="58" bestFit="1" customWidth="1"/>
    <col min="7171" max="7171" width="14.42578125" style="58" customWidth="1"/>
    <col min="7172" max="7172" width="15" style="58" customWidth="1"/>
    <col min="7173" max="7173" width="15.85546875" style="58" bestFit="1" customWidth="1"/>
    <col min="7174" max="7174" width="12.5703125" style="58" customWidth="1"/>
    <col min="7175" max="7175" width="13.42578125" style="58" customWidth="1"/>
    <col min="7176" max="7176" width="10.7109375" style="58" customWidth="1"/>
    <col min="7177" max="7177" width="15.85546875" style="58" bestFit="1" customWidth="1"/>
    <col min="7178" max="7178" width="13" style="58" customWidth="1"/>
    <col min="7179" max="7179" width="12" style="58" customWidth="1"/>
    <col min="7180" max="7180" width="10.7109375" style="58" customWidth="1"/>
    <col min="7181" max="7424" width="11.42578125" style="58"/>
    <col min="7425" max="7425" width="20.28515625" style="58" bestFit="1" customWidth="1"/>
    <col min="7426" max="7426" width="36.7109375" style="58" bestFit="1" customWidth="1"/>
    <col min="7427" max="7427" width="14.42578125" style="58" customWidth="1"/>
    <col min="7428" max="7428" width="15" style="58" customWidth="1"/>
    <col min="7429" max="7429" width="15.85546875" style="58" bestFit="1" customWidth="1"/>
    <col min="7430" max="7430" width="12.5703125" style="58" customWidth="1"/>
    <col min="7431" max="7431" width="13.42578125" style="58" customWidth="1"/>
    <col min="7432" max="7432" width="10.7109375" style="58" customWidth="1"/>
    <col min="7433" max="7433" width="15.85546875" style="58" bestFit="1" customWidth="1"/>
    <col min="7434" max="7434" width="13" style="58" customWidth="1"/>
    <col min="7435" max="7435" width="12" style="58" customWidth="1"/>
    <col min="7436" max="7436" width="10.7109375" style="58" customWidth="1"/>
    <col min="7437" max="7680" width="11.42578125" style="58"/>
    <col min="7681" max="7681" width="20.28515625" style="58" bestFit="1" customWidth="1"/>
    <col min="7682" max="7682" width="36.7109375" style="58" bestFit="1" customWidth="1"/>
    <col min="7683" max="7683" width="14.42578125" style="58" customWidth="1"/>
    <col min="7684" max="7684" width="15" style="58" customWidth="1"/>
    <col min="7685" max="7685" width="15.85546875" style="58" bestFit="1" customWidth="1"/>
    <col min="7686" max="7686" width="12.5703125" style="58" customWidth="1"/>
    <col min="7687" max="7687" width="13.42578125" style="58" customWidth="1"/>
    <col min="7688" max="7688" width="10.7109375" style="58" customWidth="1"/>
    <col min="7689" max="7689" width="15.85546875" style="58" bestFit="1" customWidth="1"/>
    <col min="7690" max="7690" width="13" style="58" customWidth="1"/>
    <col min="7691" max="7691" width="12" style="58" customWidth="1"/>
    <col min="7692" max="7692" width="10.7109375" style="58" customWidth="1"/>
    <col min="7693" max="7936" width="11.42578125" style="58"/>
    <col min="7937" max="7937" width="20.28515625" style="58" bestFit="1" customWidth="1"/>
    <col min="7938" max="7938" width="36.7109375" style="58" bestFit="1" customWidth="1"/>
    <col min="7939" max="7939" width="14.42578125" style="58" customWidth="1"/>
    <col min="7940" max="7940" width="15" style="58" customWidth="1"/>
    <col min="7941" max="7941" width="15.85546875" style="58" bestFit="1" customWidth="1"/>
    <col min="7942" max="7942" width="12.5703125" style="58" customWidth="1"/>
    <col min="7943" max="7943" width="13.42578125" style="58" customWidth="1"/>
    <col min="7944" max="7944" width="10.7109375" style="58" customWidth="1"/>
    <col min="7945" max="7945" width="15.85546875" style="58" bestFit="1" customWidth="1"/>
    <col min="7946" max="7946" width="13" style="58" customWidth="1"/>
    <col min="7947" max="7947" width="12" style="58" customWidth="1"/>
    <col min="7948" max="7948" width="10.7109375" style="58" customWidth="1"/>
    <col min="7949" max="8192" width="11.42578125" style="58"/>
    <col min="8193" max="8193" width="20.28515625" style="58" bestFit="1" customWidth="1"/>
    <col min="8194" max="8194" width="36.7109375" style="58" bestFit="1" customWidth="1"/>
    <col min="8195" max="8195" width="14.42578125" style="58" customWidth="1"/>
    <col min="8196" max="8196" width="15" style="58" customWidth="1"/>
    <col min="8197" max="8197" width="15.85546875" style="58" bestFit="1" customWidth="1"/>
    <col min="8198" max="8198" width="12.5703125" style="58" customWidth="1"/>
    <col min="8199" max="8199" width="13.42578125" style="58" customWidth="1"/>
    <col min="8200" max="8200" width="10.7109375" style="58" customWidth="1"/>
    <col min="8201" max="8201" width="15.85546875" style="58" bestFit="1" customWidth="1"/>
    <col min="8202" max="8202" width="13" style="58" customWidth="1"/>
    <col min="8203" max="8203" width="12" style="58" customWidth="1"/>
    <col min="8204" max="8204" width="10.7109375" style="58" customWidth="1"/>
    <col min="8205" max="8448" width="11.42578125" style="58"/>
    <col min="8449" max="8449" width="20.28515625" style="58" bestFit="1" customWidth="1"/>
    <col min="8450" max="8450" width="36.7109375" style="58" bestFit="1" customWidth="1"/>
    <col min="8451" max="8451" width="14.42578125" style="58" customWidth="1"/>
    <col min="8452" max="8452" width="15" style="58" customWidth="1"/>
    <col min="8453" max="8453" width="15.85546875" style="58" bestFit="1" customWidth="1"/>
    <col min="8454" max="8454" width="12.5703125" style="58" customWidth="1"/>
    <col min="8455" max="8455" width="13.42578125" style="58" customWidth="1"/>
    <col min="8456" max="8456" width="10.7109375" style="58" customWidth="1"/>
    <col min="8457" max="8457" width="15.85546875" style="58" bestFit="1" customWidth="1"/>
    <col min="8458" max="8458" width="13" style="58" customWidth="1"/>
    <col min="8459" max="8459" width="12" style="58" customWidth="1"/>
    <col min="8460" max="8460" width="10.7109375" style="58" customWidth="1"/>
    <col min="8461" max="8704" width="11.42578125" style="58"/>
    <col min="8705" max="8705" width="20.28515625" style="58" bestFit="1" customWidth="1"/>
    <col min="8706" max="8706" width="36.7109375" style="58" bestFit="1" customWidth="1"/>
    <col min="8707" max="8707" width="14.42578125" style="58" customWidth="1"/>
    <col min="8708" max="8708" width="15" style="58" customWidth="1"/>
    <col min="8709" max="8709" width="15.85546875" style="58" bestFit="1" customWidth="1"/>
    <col min="8710" max="8710" width="12.5703125" style="58" customWidth="1"/>
    <col min="8711" max="8711" width="13.42578125" style="58" customWidth="1"/>
    <col min="8712" max="8712" width="10.7109375" style="58" customWidth="1"/>
    <col min="8713" max="8713" width="15.85546875" style="58" bestFit="1" customWidth="1"/>
    <col min="8714" max="8714" width="13" style="58" customWidth="1"/>
    <col min="8715" max="8715" width="12" style="58" customWidth="1"/>
    <col min="8716" max="8716" width="10.7109375" style="58" customWidth="1"/>
    <col min="8717" max="8960" width="11.42578125" style="58"/>
    <col min="8961" max="8961" width="20.28515625" style="58" bestFit="1" customWidth="1"/>
    <col min="8962" max="8962" width="36.7109375" style="58" bestFit="1" customWidth="1"/>
    <col min="8963" max="8963" width="14.42578125" style="58" customWidth="1"/>
    <col min="8964" max="8964" width="15" style="58" customWidth="1"/>
    <col min="8965" max="8965" width="15.85546875" style="58" bestFit="1" customWidth="1"/>
    <col min="8966" max="8966" width="12.5703125" style="58" customWidth="1"/>
    <col min="8967" max="8967" width="13.42578125" style="58" customWidth="1"/>
    <col min="8968" max="8968" width="10.7109375" style="58" customWidth="1"/>
    <col min="8969" max="8969" width="15.85546875" style="58" bestFit="1" customWidth="1"/>
    <col min="8970" max="8970" width="13" style="58" customWidth="1"/>
    <col min="8971" max="8971" width="12" style="58" customWidth="1"/>
    <col min="8972" max="8972" width="10.7109375" style="58" customWidth="1"/>
    <col min="8973" max="9216" width="11.42578125" style="58"/>
    <col min="9217" max="9217" width="20.28515625" style="58" bestFit="1" customWidth="1"/>
    <col min="9218" max="9218" width="36.7109375" style="58" bestFit="1" customWidth="1"/>
    <col min="9219" max="9219" width="14.42578125" style="58" customWidth="1"/>
    <col min="9220" max="9220" width="15" style="58" customWidth="1"/>
    <col min="9221" max="9221" width="15.85546875" style="58" bestFit="1" customWidth="1"/>
    <col min="9222" max="9222" width="12.5703125" style="58" customWidth="1"/>
    <col min="9223" max="9223" width="13.42578125" style="58" customWidth="1"/>
    <col min="9224" max="9224" width="10.7109375" style="58" customWidth="1"/>
    <col min="9225" max="9225" width="15.85546875" style="58" bestFit="1" customWidth="1"/>
    <col min="9226" max="9226" width="13" style="58" customWidth="1"/>
    <col min="9227" max="9227" width="12" style="58" customWidth="1"/>
    <col min="9228" max="9228" width="10.7109375" style="58" customWidth="1"/>
    <col min="9229" max="9472" width="11.42578125" style="58"/>
    <col min="9473" max="9473" width="20.28515625" style="58" bestFit="1" customWidth="1"/>
    <col min="9474" max="9474" width="36.7109375" style="58" bestFit="1" customWidth="1"/>
    <col min="9475" max="9475" width="14.42578125" style="58" customWidth="1"/>
    <col min="9476" max="9476" width="15" style="58" customWidth="1"/>
    <col min="9477" max="9477" width="15.85546875" style="58" bestFit="1" customWidth="1"/>
    <col min="9478" max="9478" width="12.5703125" style="58" customWidth="1"/>
    <col min="9479" max="9479" width="13.42578125" style="58" customWidth="1"/>
    <col min="9480" max="9480" width="10.7109375" style="58" customWidth="1"/>
    <col min="9481" max="9481" width="15.85546875" style="58" bestFit="1" customWidth="1"/>
    <col min="9482" max="9482" width="13" style="58" customWidth="1"/>
    <col min="9483" max="9483" width="12" style="58" customWidth="1"/>
    <col min="9484" max="9484" width="10.7109375" style="58" customWidth="1"/>
    <col min="9485" max="9728" width="11.42578125" style="58"/>
    <col min="9729" max="9729" width="20.28515625" style="58" bestFit="1" customWidth="1"/>
    <col min="9730" max="9730" width="36.7109375" style="58" bestFit="1" customWidth="1"/>
    <col min="9731" max="9731" width="14.42578125" style="58" customWidth="1"/>
    <col min="9732" max="9732" width="15" style="58" customWidth="1"/>
    <col min="9733" max="9733" width="15.85546875" style="58" bestFit="1" customWidth="1"/>
    <col min="9734" max="9734" width="12.5703125" style="58" customWidth="1"/>
    <col min="9735" max="9735" width="13.42578125" style="58" customWidth="1"/>
    <col min="9736" max="9736" width="10.7109375" style="58" customWidth="1"/>
    <col min="9737" max="9737" width="15.85546875" style="58" bestFit="1" customWidth="1"/>
    <col min="9738" max="9738" width="13" style="58" customWidth="1"/>
    <col min="9739" max="9739" width="12" style="58" customWidth="1"/>
    <col min="9740" max="9740" width="10.7109375" style="58" customWidth="1"/>
    <col min="9741" max="9984" width="11.42578125" style="58"/>
    <col min="9985" max="9985" width="20.28515625" style="58" bestFit="1" customWidth="1"/>
    <col min="9986" max="9986" width="36.7109375" style="58" bestFit="1" customWidth="1"/>
    <col min="9987" max="9987" width="14.42578125" style="58" customWidth="1"/>
    <col min="9988" max="9988" width="15" style="58" customWidth="1"/>
    <col min="9989" max="9989" width="15.85546875" style="58" bestFit="1" customWidth="1"/>
    <col min="9990" max="9990" width="12.5703125" style="58" customWidth="1"/>
    <col min="9991" max="9991" width="13.42578125" style="58" customWidth="1"/>
    <col min="9992" max="9992" width="10.7109375" style="58" customWidth="1"/>
    <col min="9993" max="9993" width="15.85546875" style="58" bestFit="1" customWidth="1"/>
    <col min="9994" max="9994" width="13" style="58" customWidth="1"/>
    <col min="9995" max="9995" width="12" style="58" customWidth="1"/>
    <col min="9996" max="9996" width="10.7109375" style="58" customWidth="1"/>
    <col min="9997" max="10240" width="11.42578125" style="58"/>
    <col min="10241" max="10241" width="20.28515625" style="58" bestFit="1" customWidth="1"/>
    <col min="10242" max="10242" width="36.7109375" style="58" bestFit="1" customWidth="1"/>
    <col min="10243" max="10243" width="14.42578125" style="58" customWidth="1"/>
    <col min="10244" max="10244" width="15" style="58" customWidth="1"/>
    <col min="10245" max="10245" width="15.85546875" style="58" bestFit="1" customWidth="1"/>
    <col min="10246" max="10246" width="12.5703125" style="58" customWidth="1"/>
    <col min="10247" max="10247" width="13.42578125" style="58" customWidth="1"/>
    <col min="10248" max="10248" width="10.7109375" style="58" customWidth="1"/>
    <col min="10249" max="10249" width="15.85546875" style="58" bestFit="1" customWidth="1"/>
    <col min="10250" max="10250" width="13" style="58" customWidth="1"/>
    <col min="10251" max="10251" width="12" style="58" customWidth="1"/>
    <col min="10252" max="10252" width="10.7109375" style="58" customWidth="1"/>
    <col min="10253" max="10496" width="11.42578125" style="58"/>
    <col min="10497" max="10497" width="20.28515625" style="58" bestFit="1" customWidth="1"/>
    <col min="10498" max="10498" width="36.7109375" style="58" bestFit="1" customWidth="1"/>
    <col min="10499" max="10499" width="14.42578125" style="58" customWidth="1"/>
    <col min="10500" max="10500" width="15" style="58" customWidth="1"/>
    <col min="10501" max="10501" width="15.85546875" style="58" bestFit="1" customWidth="1"/>
    <col min="10502" max="10502" width="12.5703125" style="58" customWidth="1"/>
    <col min="10503" max="10503" width="13.42578125" style="58" customWidth="1"/>
    <col min="10504" max="10504" width="10.7109375" style="58" customWidth="1"/>
    <col min="10505" max="10505" width="15.85546875" style="58" bestFit="1" customWidth="1"/>
    <col min="10506" max="10506" width="13" style="58" customWidth="1"/>
    <col min="10507" max="10507" width="12" style="58" customWidth="1"/>
    <col min="10508" max="10508" width="10.7109375" style="58" customWidth="1"/>
    <col min="10509" max="10752" width="11.42578125" style="58"/>
    <col min="10753" max="10753" width="20.28515625" style="58" bestFit="1" customWidth="1"/>
    <col min="10754" max="10754" width="36.7109375" style="58" bestFit="1" customWidth="1"/>
    <col min="10755" max="10755" width="14.42578125" style="58" customWidth="1"/>
    <col min="10756" max="10756" width="15" style="58" customWidth="1"/>
    <col min="10757" max="10757" width="15.85546875" style="58" bestFit="1" customWidth="1"/>
    <col min="10758" max="10758" width="12.5703125" style="58" customWidth="1"/>
    <col min="10759" max="10759" width="13.42578125" style="58" customWidth="1"/>
    <col min="10760" max="10760" width="10.7109375" style="58" customWidth="1"/>
    <col min="10761" max="10761" width="15.85546875" style="58" bestFit="1" customWidth="1"/>
    <col min="10762" max="10762" width="13" style="58" customWidth="1"/>
    <col min="10763" max="10763" width="12" style="58" customWidth="1"/>
    <col min="10764" max="10764" width="10.7109375" style="58" customWidth="1"/>
    <col min="10765" max="11008" width="11.42578125" style="58"/>
    <col min="11009" max="11009" width="20.28515625" style="58" bestFit="1" customWidth="1"/>
    <col min="11010" max="11010" width="36.7109375" style="58" bestFit="1" customWidth="1"/>
    <col min="11011" max="11011" width="14.42578125" style="58" customWidth="1"/>
    <col min="11012" max="11012" width="15" style="58" customWidth="1"/>
    <col min="11013" max="11013" width="15.85546875" style="58" bestFit="1" customWidth="1"/>
    <col min="11014" max="11014" width="12.5703125" style="58" customWidth="1"/>
    <col min="11015" max="11015" width="13.42578125" style="58" customWidth="1"/>
    <col min="11016" max="11016" width="10.7109375" style="58" customWidth="1"/>
    <col min="11017" max="11017" width="15.85546875" style="58" bestFit="1" customWidth="1"/>
    <col min="11018" max="11018" width="13" style="58" customWidth="1"/>
    <col min="11019" max="11019" width="12" style="58" customWidth="1"/>
    <col min="11020" max="11020" width="10.7109375" style="58" customWidth="1"/>
    <col min="11021" max="11264" width="11.42578125" style="58"/>
    <col min="11265" max="11265" width="20.28515625" style="58" bestFit="1" customWidth="1"/>
    <col min="11266" max="11266" width="36.7109375" style="58" bestFit="1" customWidth="1"/>
    <col min="11267" max="11267" width="14.42578125" style="58" customWidth="1"/>
    <col min="11268" max="11268" width="15" style="58" customWidth="1"/>
    <col min="11269" max="11269" width="15.85546875" style="58" bestFit="1" customWidth="1"/>
    <col min="11270" max="11270" width="12.5703125" style="58" customWidth="1"/>
    <col min="11271" max="11271" width="13.42578125" style="58" customWidth="1"/>
    <col min="11272" max="11272" width="10.7109375" style="58" customWidth="1"/>
    <col min="11273" max="11273" width="15.85546875" style="58" bestFit="1" customWidth="1"/>
    <col min="11274" max="11274" width="13" style="58" customWidth="1"/>
    <col min="11275" max="11275" width="12" style="58" customWidth="1"/>
    <col min="11276" max="11276" width="10.7109375" style="58" customWidth="1"/>
    <col min="11277" max="11520" width="11.42578125" style="58"/>
    <col min="11521" max="11521" width="20.28515625" style="58" bestFit="1" customWidth="1"/>
    <col min="11522" max="11522" width="36.7109375" style="58" bestFit="1" customWidth="1"/>
    <col min="11523" max="11523" width="14.42578125" style="58" customWidth="1"/>
    <col min="11524" max="11524" width="15" style="58" customWidth="1"/>
    <col min="11525" max="11525" width="15.85546875" style="58" bestFit="1" customWidth="1"/>
    <col min="11526" max="11526" width="12.5703125" style="58" customWidth="1"/>
    <col min="11527" max="11527" width="13.42578125" style="58" customWidth="1"/>
    <col min="11528" max="11528" width="10.7109375" style="58" customWidth="1"/>
    <col min="11529" max="11529" width="15.85546875" style="58" bestFit="1" customWidth="1"/>
    <col min="11530" max="11530" width="13" style="58" customWidth="1"/>
    <col min="11531" max="11531" width="12" style="58" customWidth="1"/>
    <col min="11532" max="11532" width="10.7109375" style="58" customWidth="1"/>
    <col min="11533" max="11776" width="11.42578125" style="58"/>
    <col min="11777" max="11777" width="20.28515625" style="58" bestFit="1" customWidth="1"/>
    <col min="11778" max="11778" width="36.7109375" style="58" bestFit="1" customWidth="1"/>
    <col min="11779" max="11779" width="14.42578125" style="58" customWidth="1"/>
    <col min="11780" max="11780" width="15" style="58" customWidth="1"/>
    <col min="11781" max="11781" width="15.85546875" style="58" bestFit="1" customWidth="1"/>
    <col min="11782" max="11782" width="12.5703125" style="58" customWidth="1"/>
    <col min="11783" max="11783" width="13.42578125" style="58" customWidth="1"/>
    <col min="11784" max="11784" width="10.7109375" style="58" customWidth="1"/>
    <col min="11785" max="11785" width="15.85546875" style="58" bestFit="1" customWidth="1"/>
    <col min="11786" max="11786" width="13" style="58" customWidth="1"/>
    <col min="11787" max="11787" width="12" style="58" customWidth="1"/>
    <col min="11788" max="11788" width="10.7109375" style="58" customWidth="1"/>
    <col min="11789" max="12032" width="11.42578125" style="58"/>
    <col min="12033" max="12033" width="20.28515625" style="58" bestFit="1" customWidth="1"/>
    <col min="12034" max="12034" width="36.7109375" style="58" bestFit="1" customWidth="1"/>
    <col min="12035" max="12035" width="14.42578125" style="58" customWidth="1"/>
    <col min="12036" max="12036" width="15" style="58" customWidth="1"/>
    <col min="12037" max="12037" width="15.85546875" style="58" bestFit="1" customWidth="1"/>
    <col min="12038" max="12038" width="12.5703125" style="58" customWidth="1"/>
    <col min="12039" max="12039" width="13.42578125" style="58" customWidth="1"/>
    <col min="12040" max="12040" width="10.7109375" style="58" customWidth="1"/>
    <col min="12041" max="12041" width="15.85546875" style="58" bestFit="1" customWidth="1"/>
    <col min="12042" max="12042" width="13" style="58" customWidth="1"/>
    <col min="12043" max="12043" width="12" style="58" customWidth="1"/>
    <col min="12044" max="12044" width="10.7109375" style="58" customWidth="1"/>
    <col min="12045" max="12288" width="11.42578125" style="58"/>
    <col min="12289" max="12289" width="20.28515625" style="58" bestFit="1" customWidth="1"/>
    <col min="12290" max="12290" width="36.7109375" style="58" bestFit="1" customWidth="1"/>
    <col min="12291" max="12291" width="14.42578125" style="58" customWidth="1"/>
    <col min="12292" max="12292" width="15" style="58" customWidth="1"/>
    <col min="12293" max="12293" width="15.85546875" style="58" bestFit="1" customWidth="1"/>
    <col min="12294" max="12294" width="12.5703125" style="58" customWidth="1"/>
    <col min="12295" max="12295" width="13.42578125" style="58" customWidth="1"/>
    <col min="12296" max="12296" width="10.7109375" style="58" customWidth="1"/>
    <col min="12297" max="12297" width="15.85546875" style="58" bestFit="1" customWidth="1"/>
    <col min="12298" max="12298" width="13" style="58" customWidth="1"/>
    <col min="12299" max="12299" width="12" style="58" customWidth="1"/>
    <col min="12300" max="12300" width="10.7109375" style="58" customWidth="1"/>
    <col min="12301" max="12544" width="11.42578125" style="58"/>
    <col min="12545" max="12545" width="20.28515625" style="58" bestFit="1" customWidth="1"/>
    <col min="12546" max="12546" width="36.7109375" style="58" bestFit="1" customWidth="1"/>
    <col min="12547" max="12547" width="14.42578125" style="58" customWidth="1"/>
    <col min="12548" max="12548" width="15" style="58" customWidth="1"/>
    <col min="12549" max="12549" width="15.85546875" style="58" bestFit="1" customWidth="1"/>
    <col min="12550" max="12550" width="12.5703125" style="58" customWidth="1"/>
    <col min="12551" max="12551" width="13.42578125" style="58" customWidth="1"/>
    <col min="12552" max="12552" width="10.7109375" style="58" customWidth="1"/>
    <col min="12553" max="12553" width="15.85546875" style="58" bestFit="1" customWidth="1"/>
    <col min="12554" max="12554" width="13" style="58" customWidth="1"/>
    <col min="12555" max="12555" width="12" style="58" customWidth="1"/>
    <col min="12556" max="12556" width="10.7109375" style="58" customWidth="1"/>
    <col min="12557" max="12800" width="11.42578125" style="58"/>
    <col min="12801" max="12801" width="20.28515625" style="58" bestFit="1" customWidth="1"/>
    <col min="12802" max="12802" width="36.7109375" style="58" bestFit="1" customWidth="1"/>
    <col min="12803" max="12803" width="14.42578125" style="58" customWidth="1"/>
    <col min="12804" max="12804" width="15" style="58" customWidth="1"/>
    <col min="12805" max="12805" width="15.85546875" style="58" bestFit="1" customWidth="1"/>
    <col min="12806" max="12806" width="12.5703125" style="58" customWidth="1"/>
    <col min="12807" max="12807" width="13.42578125" style="58" customWidth="1"/>
    <col min="12808" max="12808" width="10.7109375" style="58" customWidth="1"/>
    <col min="12809" max="12809" width="15.85546875" style="58" bestFit="1" customWidth="1"/>
    <col min="12810" max="12810" width="13" style="58" customWidth="1"/>
    <col min="12811" max="12811" width="12" style="58" customWidth="1"/>
    <col min="12812" max="12812" width="10.7109375" style="58" customWidth="1"/>
    <col min="12813" max="13056" width="11.42578125" style="58"/>
    <col min="13057" max="13057" width="20.28515625" style="58" bestFit="1" customWidth="1"/>
    <col min="13058" max="13058" width="36.7109375" style="58" bestFit="1" customWidth="1"/>
    <col min="13059" max="13059" width="14.42578125" style="58" customWidth="1"/>
    <col min="13060" max="13060" width="15" style="58" customWidth="1"/>
    <col min="13061" max="13061" width="15.85546875" style="58" bestFit="1" customWidth="1"/>
    <col min="13062" max="13062" width="12.5703125" style="58" customWidth="1"/>
    <col min="13063" max="13063" width="13.42578125" style="58" customWidth="1"/>
    <col min="13064" max="13064" width="10.7109375" style="58" customWidth="1"/>
    <col min="13065" max="13065" width="15.85546875" style="58" bestFit="1" customWidth="1"/>
    <col min="13066" max="13066" width="13" style="58" customWidth="1"/>
    <col min="13067" max="13067" width="12" style="58" customWidth="1"/>
    <col min="13068" max="13068" width="10.7109375" style="58" customWidth="1"/>
    <col min="13069" max="13312" width="11.42578125" style="58"/>
    <col min="13313" max="13313" width="20.28515625" style="58" bestFit="1" customWidth="1"/>
    <col min="13314" max="13314" width="36.7109375" style="58" bestFit="1" customWidth="1"/>
    <col min="13315" max="13315" width="14.42578125" style="58" customWidth="1"/>
    <col min="13316" max="13316" width="15" style="58" customWidth="1"/>
    <col min="13317" max="13317" width="15.85546875" style="58" bestFit="1" customWidth="1"/>
    <col min="13318" max="13318" width="12.5703125" style="58" customWidth="1"/>
    <col min="13319" max="13319" width="13.42578125" style="58" customWidth="1"/>
    <col min="13320" max="13320" width="10.7109375" style="58" customWidth="1"/>
    <col min="13321" max="13321" width="15.85546875" style="58" bestFit="1" customWidth="1"/>
    <col min="13322" max="13322" width="13" style="58" customWidth="1"/>
    <col min="13323" max="13323" width="12" style="58" customWidth="1"/>
    <col min="13324" max="13324" width="10.7109375" style="58" customWidth="1"/>
    <col min="13325" max="13568" width="11.42578125" style="58"/>
    <col min="13569" max="13569" width="20.28515625" style="58" bestFit="1" customWidth="1"/>
    <col min="13570" max="13570" width="36.7109375" style="58" bestFit="1" customWidth="1"/>
    <col min="13571" max="13571" width="14.42578125" style="58" customWidth="1"/>
    <col min="13572" max="13572" width="15" style="58" customWidth="1"/>
    <col min="13573" max="13573" width="15.85546875" style="58" bestFit="1" customWidth="1"/>
    <col min="13574" max="13574" width="12.5703125" style="58" customWidth="1"/>
    <col min="13575" max="13575" width="13.42578125" style="58" customWidth="1"/>
    <col min="13576" max="13576" width="10.7109375" style="58" customWidth="1"/>
    <col min="13577" max="13577" width="15.85546875" style="58" bestFit="1" customWidth="1"/>
    <col min="13578" max="13578" width="13" style="58" customWidth="1"/>
    <col min="13579" max="13579" width="12" style="58" customWidth="1"/>
    <col min="13580" max="13580" width="10.7109375" style="58" customWidth="1"/>
    <col min="13581" max="13824" width="11.42578125" style="58"/>
    <col min="13825" max="13825" width="20.28515625" style="58" bestFit="1" customWidth="1"/>
    <col min="13826" max="13826" width="36.7109375" style="58" bestFit="1" customWidth="1"/>
    <col min="13827" max="13827" width="14.42578125" style="58" customWidth="1"/>
    <col min="13828" max="13828" width="15" style="58" customWidth="1"/>
    <col min="13829" max="13829" width="15.85546875" style="58" bestFit="1" customWidth="1"/>
    <col min="13830" max="13830" width="12.5703125" style="58" customWidth="1"/>
    <col min="13831" max="13831" width="13.42578125" style="58" customWidth="1"/>
    <col min="13832" max="13832" width="10.7109375" style="58" customWidth="1"/>
    <col min="13833" max="13833" width="15.85546875" style="58" bestFit="1" customWidth="1"/>
    <col min="13834" max="13834" width="13" style="58" customWidth="1"/>
    <col min="13835" max="13835" width="12" style="58" customWidth="1"/>
    <col min="13836" max="13836" width="10.7109375" style="58" customWidth="1"/>
    <col min="13837" max="14080" width="11.42578125" style="58"/>
    <col min="14081" max="14081" width="20.28515625" style="58" bestFit="1" customWidth="1"/>
    <col min="14082" max="14082" width="36.7109375" style="58" bestFit="1" customWidth="1"/>
    <col min="14083" max="14083" width="14.42578125" style="58" customWidth="1"/>
    <col min="14084" max="14084" width="15" style="58" customWidth="1"/>
    <col min="14085" max="14085" width="15.85546875" style="58" bestFit="1" customWidth="1"/>
    <col min="14086" max="14086" width="12.5703125" style="58" customWidth="1"/>
    <col min="14087" max="14087" width="13.42578125" style="58" customWidth="1"/>
    <col min="14088" max="14088" width="10.7109375" style="58" customWidth="1"/>
    <col min="14089" max="14089" width="15.85546875" style="58" bestFit="1" customWidth="1"/>
    <col min="14090" max="14090" width="13" style="58" customWidth="1"/>
    <col min="14091" max="14091" width="12" style="58" customWidth="1"/>
    <col min="14092" max="14092" width="10.7109375" style="58" customWidth="1"/>
    <col min="14093" max="14336" width="11.42578125" style="58"/>
    <col min="14337" max="14337" width="20.28515625" style="58" bestFit="1" customWidth="1"/>
    <col min="14338" max="14338" width="36.7109375" style="58" bestFit="1" customWidth="1"/>
    <col min="14339" max="14339" width="14.42578125" style="58" customWidth="1"/>
    <col min="14340" max="14340" width="15" style="58" customWidth="1"/>
    <col min="14341" max="14341" width="15.85546875" style="58" bestFit="1" customWidth="1"/>
    <col min="14342" max="14342" width="12.5703125" style="58" customWidth="1"/>
    <col min="14343" max="14343" width="13.42578125" style="58" customWidth="1"/>
    <col min="14344" max="14344" width="10.7109375" style="58" customWidth="1"/>
    <col min="14345" max="14345" width="15.85546875" style="58" bestFit="1" customWidth="1"/>
    <col min="14346" max="14346" width="13" style="58" customWidth="1"/>
    <col min="14347" max="14347" width="12" style="58" customWidth="1"/>
    <col min="14348" max="14348" width="10.7109375" style="58" customWidth="1"/>
    <col min="14349" max="14592" width="11.42578125" style="58"/>
    <col min="14593" max="14593" width="20.28515625" style="58" bestFit="1" customWidth="1"/>
    <col min="14594" max="14594" width="36.7109375" style="58" bestFit="1" customWidth="1"/>
    <col min="14595" max="14595" width="14.42578125" style="58" customWidth="1"/>
    <col min="14596" max="14596" width="15" style="58" customWidth="1"/>
    <col min="14597" max="14597" width="15.85546875" style="58" bestFit="1" customWidth="1"/>
    <col min="14598" max="14598" width="12.5703125" style="58" customWidth="1"/>
    <col min="14599" max="14599" width="13.42578125" style="58" customWidth="1"/>
    <col min="14600" max="14600" width="10.7109375" style="58" customWidth="1"/>
    <col min="14601" max="14601" width="15.85546875" style="58" bestFit="1" customWidth="1"/>
    <col min="14602" max="14602" width="13" style="58" customWidth="1"/>
    <col min="14603" max="14603" width="12" style="58" customWidth="1"/>
    <col min="14604" max="14604" width="10.7109375" style="58" customWidth="1"/>
    <col min="14605" max="14848" width="11.42578125" style="58"/>
    <col min="14849" max="14849" width="20.28515625" style="58" bestFit="1" customWidth="1"/>
    <col min="14850" max="14850" width="36.7109375" style="58" bestFit="1" customWidth="1"/>
    <col min="14851" max="14851" width="14.42578125" style="58" customWidth="1"/>
    <col min="14852" max="14852" width="15" style="58" customWidth="1"/>
    <col min="14853" max="14853" width="15.85546875" style="58" bestFit="1" customWidth="1"/>
    <col min="14854" max="14854" width="12.5703125" style="58" customWidth="1"/>
    <col min="14855" max="14855" width="13.42578125" style="58" customWidth="1"/>
    <col min="14856" max="14856" width="10.7109375" style="58" customWidth="1"/>
    <col min="14857" max="14857" width="15.85546875" style="58" bestFit="1" customWidth="1"/>
    <col min="14858" max="14858" width="13" style="58" customWidth="1"/>
    <col min="14859" max="14859" width="12" style="58" customWidth="1"/>
    <col min="14860" max="14860" width="10.7109375" style="58" customWidth="1"/>
    <col min="14861" max="15104" width="11.42578125" style="58"/>
    <col min="15105" max="15105" width="20.28515625" style="58" bestFit="1" customWidth="1"/>
    <col min="15106" max="15106" width="36.7109375" style="58" bestFit="1" customWidth="1"/>
    <col min="15107" max="15107" width="14.42578125" style="58" customWidth="1"/>
    <col min="15108" max="15108" width="15" style="58" customWidth="1"/>
    <col min="15109" max="15109" width="15.85546875" style="58" bestFit="1" customWidth="1"/>
    <col min="15110" max="15110" width="12.5703125" style="58" customWidth="1"/>
    <col min="15111" max="15111" width="13.42578125" style="58" customWidth="1"/>
    <col min="15112" max="15112" width="10.7109375" style="58" customWidth="1"/>
    <col min="15113" max="15113" width="15.85546875" style="58" bestFit="1" customWidth="1"/>
    <col min="15114" max="15114" width="13" style="58" customWidth="1"/>
    <col min="15115" max="15115" width="12" style="58" customWidth="1"/>
    <col min="15116" max="15116" width="10.7109375" style="58" customWidth="1"/>
    <col min="15117" max="15360" width="11.42578125" style="58"/>
    <col min="15361" max="15361" width="20.28515625" style="58" bestFit="1" customWidth="1"/>
    <col min="15362" max="15362" width="36.7109375" style="58" bestFit="1" customWidth="1"/>
    <col min="15363" max="15363" width="14.42578125" style="58" customWidth="1"/>
    <col min="15364" max="15364" width="15" style="58" customWidth="1"/>
    <col min="15365" max="15365" width="15.85546875" style="58" bestFit="1" customWidth="1"/>
    <col min="15366" max="15366" width="12.5703125" style="58" customWidth="1"/>
    <col min="15367" max="15367" width="13.42578125" style="58" customWidth="1"/>
    <col min="15368" max="15368" width="10.7109375" style="58" customWidth="1"/>
    <col min="15369" max="15369" width="15.85546875" style="58" bestFit="1" customWidth="1"/>
    <col min="15370" max="15370" width="13" style="58" customWidth="1"/>
    <col min="15371" max="15371" width="12" style="58" customWidth="1"/>
    <col min="15372" max="15372" width="10.7109375" style="58" customWidth="1"/>
    <col min="15373" max="15616" width="11.42578125" style="58"/>
    <col min="15617" max="15617" width="20.28515625" style="58" bestFit="1" customWidth="1"/>
    <col min="15618" max="15618" width="36.7109375" style="58" bestFit="1" customWidth="1"/>
    <col min="15619" max="15619" width="14.42578125" style="58" customWidth="1"/>
    <col min="15620" max="15620" width="15" style="58" customWidth="1"/>
    <col min="15621" max="15621" width="15.85546875" style="58" bestFit="1" customWidth="1"/>
    <col min="15622" max="15622" width="12.5703125" style="58" customWidth="1"/>
    <col min="15623" max="15623" width="13.42578125" style="58" customWidth="1"/>
    <col min="15624" max="15624" width="10.7109375" style="58" customWidth="1"/>
    <col min="15625" max="15625" width="15.85546875" style="58" bestFit="1" customWidth="1"/>
    <col min="15626" max="15626" width="13" style="58" customWidth="1"/>
    <col min="15627" max="15627" width="12" style="58" customWidth="1"/>
    <col min="15628" max="15628" width="10.7109375" style="58" customWidth="1"/>
    <col min="15629" max="15872" width="11.42578125" style="58"/>
    <col min="15873" max="15873" width="20.28515625" style="58" bestFit="1" customWidth="1"/>
    <col min="15874" max="15874" width="36.7109375" style="58" bestFit="1" customWidth="1"/>
    <col min="15875" max="15875" width="14.42578125" style="58" customWidth="1"/>
    <col min="15876" max="15876" width="15" style="58" customWidth="1"/>
    <col min="15877" max="15877" width="15.85546875" style="58" bestFit="1" customWidth="1"/>
    <col min="15878" max="15878" width="12.5703125" style="58" customWidth="1"/>
    <col min="15879" max="15879" width="13.42578125" style="58" customWidth="1"/>
    <col min="15880" max="15880" width="10.7109375" style="58" customWidth="1"/>
    <col min="15881" max="15881" width="15.85546875" style="58" bestFit="1" customWidth="1"/>
    <col min="15882" max="15882" width="13" style="58" customWidth="1"/>
    <col min="15883" max="15883" width="12" style="58" customWidth="1"/>
    <col min="15884" max="15884" width="10.7109375" style="58" customWidth="1"/>
    <col min="15885" max="16128" width="11.42578125" style="58"/>
    <col min="16129" max="16129" width="20.28515625" style="58" bestFit="1" customWidth="1"/>
    <col min="16130" max="16130" width="36.7109375" style="58" bestFit="1" customWidth="1"/>
    <col min="16131" max="16131" width="14.42578125" style="58" customWidth="1"/>
    <col min="16132" max="16132" width="15" style="58" customWidth="1"/>
    <col min="16133" max="16133" width="15.85546875" style="58" bestFit="1" customWidth="1"/>
    <col min="16134" max="16134" width="12.5703125" style="58" customWidth="1"/>
    <col min="16135" max="16135" width="13.42578125" style="58" customWidth="1"/>
    <col min="16136" max="16136" width="10.7109375" style="58" customWidth="1"/>
    <col min="16137" max="16137" width="15.85546875" style="58" bestFit="1" customWidth="1"/>
    <col min="16138" max="16138" width="13" style="58" customWidth="1"/>
    <col min="16139" max="16139" width="12" style="58" customWidth="1"/>
    <col min="16140" max="16140" width="10.7109375" style="58" customWidth="1"/>
    <col min="16141" max="16384" width="11.42578125" style="58"/>
  </cols>
  <sheetData>
    <row r="1" spans="1:12" ht="109.5" customHeight="1" thickTop="1" thickBot="1" x14ac:dyDescent="0.25">
      <c r="A1" s="483" t="s">
        <v>0</v>
      </c>
      <c r="B1" s="486" t="s">
        <v>1</v>
      </c>
      <c r="C1" s="486" t="s">
        <v>191</v>
      </c>
      <c r="D1" s="490" t="s">
        <v>188</v>
      </c>
      <c r="E1" s="493" t="s">
        <v>279</v>
      </c>
      <c r="F1" s="494"/>
      <c r="G1" s="494"/>
      <c r="H1" s="494"/>
      <c r="I1" s="494"/>
      <c r="J1" s="494"/>
      <c r="K1" s="494"/>
      <c r="L1" s="494"/>
    </row>
    <row r="2" spans="1:12" ht="15" customHeight="1" thickTop="1" x14ac:dyDescent="0.2">
      <c r="A2" s="484"/>
      <c r="B2" s="487"/>
      <c r="C2" s="489"/>
      <c r="D2" s="491"/>
      <c r="E2" s="495" t="s">
        <v>2</v>
      </c>
      <c r="F2" s="496"/>
      <c r="G2" s="496"/>
      <c r="H2" s="497"/>
      <c r="I2" s="504" t="s">
        <v>3</v>
      </c>
      <c r="J2" s="505"/>
      <c r="K2" s="505"/>
      <c r="L2" s="505"/>
    </row>
    <row r="3" spans="1:12" ht="15" customHeight="1" x14ac:dyDescent="0.2">
      <c r="A3" s="484"/>
      <c r="B3" s="487"/>
      <c r="C3" s="489"/>
      <c r="D3" s="491"/>
      <c r="E3" s="498"/>
      <c r="F3" s="499"/>
      <c r="G3" s="499"/>
      <c r="H3" s="500"/>
      <c r="I3" s="498"/>
      <c r="J3" s="499"/>
      <c r="K3" s="499"/>
      <c r="L3" s="499"/>
    </row>
    <row r="4" spans="1:12" ht="15" customHeight="1" x14ac:dyDescent="0.2">
      <c r="A4" s="484"/>
      <c r="B4" s="487"/>
      <c r="C4" s="489"/>
      <c r="D4" s="491"/>
      <c r="E4" s="498"/>
      <c r="F4" s="499"/>
      <c r="G4" s="499"/>
      <c r="H4" s="500"/>
      <c r="I4" s="498"/>
      <c r="J4" s="499"/>
      <c r="K4" s="499"/>
      <c r="L4" s="499"/>
    </row>
    <row r="5" spans="1:12" ht="15" customHeight="1" x14ac:dyDescent="0.2">
      <c r="A5" s="484"/>
      <c r="B5" s="487"/>
      <c r="C5" s="489"/>
      <c r="D5" s="491"/>
      <c r="E5" s="498"/>
      <c r="F5" s="499"/>
      <c r="G5" s="499"/>
      <c r="H5" s="500"/>
      <c r="I5" s="498"/>
      <c r="J5" s="499"/>
      <c r="K5" s="499"/>
      <c r="L5" s="499"/>
    </row>
    <row r="6" spans="1:12" ht="15" customHeight="1" x14ac:dyDescent="0.2">
      <c r="A6" s="484"/>
      <c r="B6" s="487"/>
      <c r="C6" s="489"/>
      <c r="D6" s="491"/>
      <c r="E6" s="498"/>
      <c r="F6" s="499"/>
      <c r="G6" s="499"/>
      <c r="H6" s="500"/>
      <c r="I6" s="498"/>
      <c r="J6" s="499"/>
      <c r="K6" s="499"/>
      <c r="L6" s="499"/>
    </row>
    <row r="7" spans="1:12" ht="15" customHeight="1" x14ac:dyDescent="0.2">
      <c r="A7" s="484"/>
      <c r="B7" s="487"/>
      <c r="C7" s="489"/>
      <c r="D7" s="491"/>
      <c r="E7" s="498"/>
      <c r="F7" s="499"/>
      <c r="G7" s="499"/>
      <c r="H7" s="500"/>
      <c r="I7" s="498"/>
      <c r="J7" s="499"/>
      <c r="K7" s="499"/>
      <c r="L7" s="499"/>
    </row>
    <row r="8" spans="1:12" ht="15" customHeight="1" x14ac:dyDescent="0.2">
      <c r="A8" s="484"/>
      <c r="B8" s="487"/>
      <c r="C8" s="489"/>
      <c r="D8" s="491"/>
      <c r="E8" s="498"/>
      <c r="F8" s="499"/>
      <c r="G8" s="499"/>
      <c r="H8" s="500"/>
      <c r="I8" s="498"/>
      <c r="J8" s="499"/>
      <c r="K8" s="499"/>
      <c r="L8" s="499"/>
    </row>
    <row r="9" spans="1:12" ht="15.75" customHeight="1" thickBot="1" x14ac:dyDescent="0.25">
      <c r="A9" s="484"/>
      <c r="B9" s="487"/>
      <c r="C9" s="489"/>
      <c r="D9" s="491"/>
      <c r="E9" s="501"/>
      <c r="F9" s="502"/>
      <c r="G9" s="502"/>
      <c r="H9" s="503"/>
      <c r="I9" s="506"/>
      <c r="J9" s="507"/>
      <c r="K9" s="507"/>
      <c r="L9" s="507"/>
    </row>
    <row r="10" spans="1:12" ht="57.75" customHeight="1" thickTop="1" thickBot="1" x14ac:dyDescent="0.25">
      <c r="A10" s="485"/>
      <c r="B10" s="488"/>
      <c r="C10" s="489"/>
      <c r="D10" s="492"/>
      <c r="E10" s="508" t="s">
        <v>281</v>
      </c>
      <c r="F10" s="509"/>
      <c r="G10" s="509"/>
      <c r="H10" s="510"/>
      <c r="I10" s="511" t="s">
        <v>280</v>
      </c>
      <c r="J10" s="512"/>
      <c r="K10" s="512"/>
      <c r="L10" s="512"/>
    </row>
    <row r="11" spans="1:12" ht="15" thickBot="1" x14ac:dyDescent="0.25">
      <c r="A11" s="237"/>
      <c r="B11" s="237"/>
      <c r="C11" s="488"/>
      <c r="D11" s="238" t="s">
        <v>189</v>
      </c>
      <c r="E11" s="239" t="s">
        <v>336</v>
      </c>
      <c r="F11" s="239" t="s">
        <v>337</v>
      </c>
      <c r="G11" s="239" t="s">
        <v>21</v>
      </c>
      <c r="H11" s="239" t="s">
        <v>20</v>
      </c>
      <c r="I11" s="239" t="s">
        <v>336</v>
      </c>
      <c r="J11" s="239" t="s">
        <v>337</v>
      </c>
      <c r="K11" s="239" t="s">
        <v>21</v>
      </c>
      <c r="L11" s="239" t="s">
        <v>20</v>
      </c>
    </row>
    <row r="12" spans="1:12" ht="15.75" thickBot="1" x14ac:dyDescent="0.3">
      <c r="A12" s="94" t="s">
        <v>53</v>
      </c>
      <c r="B12" s="89" t="s">
        <v>40</v>
      </c>
      <c r="C12" s="59"/>
      <c r="D12" s="59"/>
      <c r="E12" s="242">
        <v>822</v>
      </c>
      <c r="F12" s="242"/>
      <c r="G12" s="242"/>
      <c r="H12" s="241"/>
      <c r="I12" s="242">
        <v>822</v>
      </c>
      <c r="J12" s="98"/>
      <c r="K12" s="46"/>
      <c r="L12" s="46"/>
    </row>
    <row r="13" spans="1:12" ht="15.75" thickBot="1" x14ac:dyDescent="0.3">
      <c r="A13" s="94" t="s">
        <v>53</v>
      </c>
      <c r="B13" s="89" t="s">
        <v>41</v>
      </c>
      <c r="C13" s="59"/>
      <c r="D13" s="59"/>
      <c r="E13" s="242">
        <v>784</v>
      </c>
      <c r="F13" s="242"/>
      <c r="G13" s="242"/>
      <c r="H13" s="241"/>
      <c r="I13" s="242">
        <v>784</v>
      </c>
      <c r="J13" s="98"/>
      <c r="K13" s="46"/>
      <c r="L13" s="46"/>
    </row>
    <row r="14" spans="1:12" ht="15.75" thickBot="1" x14ac:dyDescent="0.3">
      <c r="A14" s="94" t="s">
        <v>53</v>
      </c>
      <c r="B14" s="89" t="s">
        <v>42</v>
      </c>
      <c r="C14" s="59"/>
      <c r="D14" s="59"/>
      <c r="E14" s="242">
        <v>774</v>
      </c>
      <c r="F14" s="242"/>
      <c r="G14" s="242"/>
      <c r="H14" s="241"/>
      <c r="I14" s="242">
        <v>774</v>
      </c>
      <c r="J14" s="98"/>
      <c r="K14" s="46"/>
      <c r="L14" s="46"/>
    </row>
    <row r="15" spans="1:12" ht="15.75" thickBot="1" x14ac:dyDescent="0.3">
      <c r="A15" s="94" t="s">
        <v>53</v>
      </c>
      <c r="B15" s="89" t="s">
        <v>43</v>
      </c>
      <c r="C15" s="59"/>
      <c r="D15" s="59"/>
      <c r="E15" s="242">
        <v>291</v>
      </c>
      <c r="F15" s="242"/>
      <c r="G15" s="242"/>
      <c r="H15" s="241"/>
      <c r="I15" s="242">
        <v>291</v>
      </c>
      <c r="J15" s="98"/>
      <c r="K15" s="46"/>
      <c r="L15" s="46"/>
    </row>
    <row r="16" spans="1:12" ht="15.75" thickBot="1" x14ac:dyDescent="0.3">
      <c r="A16" s="94" t="s">
        <v>53</v>
      </c>
      <c r="B16" s="89" t="s">
        <v>44</v>
      </c>
      <c r="C16" s="62"/>
      <c r="D16" s="59"/>
      <c r="E16" s="242">
        <v>518</v>
      </c>
      <c r="F16" s="242"/>
      <c r="G16" s="242"/>
      <c r="H16" s="241"/>
      <c r="I16" s="242">
        <v>518</v>
      </c>
      <c r="J16" s="98"/>
      <c r="K16" s="46"/>
      <c r="L16" s="46"/>
    </row>
    <row r="17" spans="1:12" ht="15.75" thickBot="1" x14ac:dyDescent="0.3">
      <c r="A17" s="94" t="s">
        <v>53</v>
      </c>
      <c r="B17" s="89" t="s">
        <v>45</v>
      </c>
      <c r="C17" s="59"/>
      <c r="D17" s="59"/>
      <c r="E17" s="242">
        <v>636</v>
      </c>
      <c r="F17" s="242"/>
      <c r="G17" s="242"/>
      <c r="H17" s="241"/>
      <c r="I17" s="242">
        <v>636</v>
      </c>
      <c r="J17" s="98"/>
      <c r="K17" s="46"/>
      <c r="L17" s="46"/>
    </row>
    <row r="18" spans="1:12" ht="15.75" thickBot="1" x14ac:dyDescent="0.3">
      <c r="A18" s="94" t="s">
        <v>53</v>
      </c>
      <c r="B18" s="89" t="s">
        <v>46</v>
      </c>
      <c r="C18" s="59"/>
      <c r="D18" s="59"/>
      <c r="E18" s="242">
        <v>160</v>
      </c>
      <c r="F18" s="242"/>
      <c r="G18" s="242"/>
      <c r="H18" s="241"/>
      <c r="I18" s="242">
        <v>160</v>
      </c>
      <c r="J18" s="98"/>
      <c r="K18" s="46"/>
      <c r="L18" s="46"/>
    </row>
    <row r="19" spans="1:12" ht="15.75" thickBot="1" x14ac:dyDescent="0.3">
      <c r="A19" s="94" t="s">
        <v>53</v>
      </c>
      <c r="B19" s="89" t="s">
        <v>47</v>
      </c>
      <c r="C19" s="59"/>
      <c r="D19" s="59"/>
      <c r="E19" s="242"/>
      <c r="F19" s="242"/>
      <c r="G19" s="242"/>
      <c r="H19" s="241"/>
      <c r="I19" s="242"/>
      <c r="J19" s="98"/>
      <c r="K19" s="46"/>
      <c r="L19" s="46"/>
    </row>
    <row r="20" spans="1:12" ht="15.75" thickBot="1" x14ac:dyDescent="0.3">
      <c r="A20" s="94" t="s">
        <v>53</v>
      </c>
      <c r="B20" s="89" t="s">
        <v>48</v>
      </c>
      <c r="C20" s="59"/>
      <c r="D20" s="59"/>
      <c r="E20" s="242"/>
      <c r="F20" s="242"/>
      <c r="G20" s="242"/>
      <c r="H20" s="241"/>
      <c r="I20" s="242"/>
      <c r="J20" s="98"/>
      <c r="K20" s="46"/>
      <c r="L20" s="46"/>
    </row>
    <row r="21" spans="1:12" ht="15.75" thickBot="1" x14ac:dyDescent="0.3">
      <c r="A21" s="94" t="s">
        <v>53</v>
      </c>
      <c r="B21" s="89" t="s">
        <v>49</v>
      </c>
      <c r="C21" s="63"/>
      <c r="D21" s="59"/>
      <c r="E21" s="242">
        <v>36</v>
      </c>
      <c r="F21" s="242"/>
      <c r="G21" s="242"/>
      <c r="H21" s="241"/>
      <c r="I21" s="242">
        <v>36</v>
      </c>
      <c r="J21" s="98"/>
      <c r="K21" s="46"/>
      <c r="L21" s="46"/>
    </row>
    <row r="22" spans="1:12" ht="15.75" thickBot="1" x14ac:dyDescent="0.3">
      <c r="A22" s="94" t="s">
        <v>53</v>
      </c>
      <c r="B22" s="89" t="s">
        <v>50</v>
      </c>
      <c r="C22" s="59"/>
      <c r="D22" s="59"/>
      <c r="E22" s="242">
        <v>81</v>
      </c>
      <c r="F22" s="242"/>
      <c r="G22" s="242"/>
      <c r="H22" s="241"/>
      <c r="I22" s="242">
        <v>81</v>
      </c>
      <c r="J22" s="98"/>
      <c r="K22" s="46"/>
      <c r="L22" s="46"/>
    </row>
    <row r="23" spans="1:12" ht="15.75" thickBot="1" x14ac:dyDescent="0.3">
      <c r="A23" s="94" t="s">
        <v>53</v>
      </c>
      <c r="B23" s="89" t="s">
        <v>51</v>
      </c>
      <c r="C23" s="59"/>
      <c r="D23" s="59"/>
      <c r="E23" s="242">
        <v>4</v>
      </c>
      <c r="F23" s="242"/>
      <c r="G23" s="242"/>
      <c r="H23" s="241"/>
      <c r="I23" s="242">
        <v>4</v>
      </c>
      <c r="J23" s="98"/>
      <c r="K23" s="46"/>
      <c r="L23" s="46"/>
    </row>
    <row r="24" spans="1:12" ht="15.75" thickBot="1" x14ac:dyDescent="0.3">
      <c r="A24" s="94" t="s">
        <v>53</v>
      </c>
      <c r="B24" s="89" t="s">
        <v>52</v>
      </c>
      <c r="C24" s="59"/>
      <c r="D24" s="59"/>
      <c r="E24" s="242"/>
      <c r="F24" s="242"/>
      <c r="G24" s="242"/>
      <c r="H24" s="241"/>
      <c r="I24" s="242"/>
      <c r="J24" s="98"/>
      <c r="K24" s="46"/>
      <c r="L24" s="46"/>
    </row>
    <row r="25" spans="1:12" s="61" customFormat="1" ht="15" thickBot="1" x14ac:dyDescent="0.25">
      <c r="A25" s="351" t="s">
        <v>175</v>
      </c>
      <c r="B25" s="352"/>
      <c r="C25" s="41">
        <f>+D25</f>
        <v>1</v>
      </c>
      <c r="D25" s="17">
        <f>+E25/I25</f>
        <v>1</v>
      </c>
      <c r="E25" s="12">
        <f t="shared" ref="E25:L25" si="0">SUM(E12:E24)</f>
        <v>4106</v>
      </c>
      <c r="F25" s="12">
        <f t="shared" si="0"/>
        <v>0</v>
      </c>
      <c r="G25" s="12">
        <f t="shared" si="0"/>
        <v>0</v>
      </c>
      <c r="H25" s="12">
        <f t="shared" si="0"/>
        <v>0</v>
      </c>
      <c r="I25" s="12">
        <f t="shared" si="0"/>
        <v>4106</v>
      </c>
      <c r="J25" s="12">
        <f t="shared" si="0"/>
        <v>0</v>
      </c>
      <c r="K25" s="12">
        <f t="shared" si="0"/>
        <v>0</v>
      </c>
      <c r="L25" s="12">
        <f t="shared" si="0"/>
        <v>0</v>
      </c>
    </row>
    <row r="26" spans="1:12" ht="15" thickBot="1" x14ac:dyDescent="0.25">
      <c r="A26" s="94" t="s">
        <v>54</v>
      </c>
      <c r="B26" s="89" t="s">
        <v>55</v>
      </c>
      <c r="C26" s="59"/>
      <c r="D26" s="59"/>
      <c r="E26" s="240">
        <v>825</v>
      </c>
      <c r="F26" s="243"/>
      <c r="G26" s="243"/>
      <c r="H26" s="243"/>
      <c r="I26" s="240">
        <v>825</v>
      </c>
      <c r="J26" s="98"/>
      <c r="K26" s="46"/>
      <c r="L26" s="46"/>
    </row>
    <row r="27" spans="1:12" ht="15" thickBot="1" x14ac:dyDescent="0.25">
      <c r="A27" s="94" t="s">
        <v>54</v>
      </c>
      <c r="B27" s="89" t="s">
        <v>56</v>
      </c>
      <c r="C27" s="59"/>
      <c r="D27" s="59"/>
      <c r="E27" s="240">
        <v>829</v>
      </c>
      <c r="F27" s="243"/>
      <c r="G27" s="243"/>
      <c r="H27" s="243"/>
      <c r="I27" s="240">
        <v>829</v>
      </c>
      <c r="J27" s="98"/>
      <c r="K27" s="46"/>
      <c r="L27" s="46"/>
    </row>
    <row r="28" spans="1:12" ht="15" thickBot="1" x14ac:dyDescent="0.25">
      <c r="A28" s="94" t="s">
        <v>54</v>
      </c>
      <c r="B28" s="89" t="s">
        <v>57</v>
      </c>
      <c r="C28" s="59"/>
      <c r="D28" s="59"/>
      <c r="E28" s="240">
        <v>1222</v>
      </c>
      <c r="F28" s="243"/>
      <c r="G28" s="243"/>
      <c r="H28" s="243"/>
      <c r="I28" s="240">
        <v>1222</v>
      </c>
      <c r="J28" s="98"/>
      <c r="K28" s="46"/>
      <c r="L28" s="46"/>
    </row>
    <row r="29" spans="1:12" ht="15" thickBot="1" x14ac:dyDescent="0.25">
      <c r="A29" s="94" t="s">
        <v>54</v>
      </c>
      <c r="B29" s="89" t="s">
        <v>58</v>
      </c>
      <c r="C29" s="59"/>
      <c r="D29" s="59"/>
      <c r="E29" s="240">
        <v>240</v>
      </c>
      <c r="F29" s="243"/>
      <c r="G29" s="243"/>
      <c r="H29" s="243"/>
      <c r="I29" s="240">
        <v>240</v>
      </c>
      <c r="J29" s="98"/>
      <c r="K29" s="46"/>
      <c r="L29" s="46"/>
    </row>
    <row r="30" spans="1:12" ht="15" thickBot="1" x14ac:dyDescent="0.25">
      <c r="A30" s="94" t="s">
        <v>54</v>
      </c>
      <c r="B30" s="89" t="s">
        <v>59</v>
      </c>
      <c r="C30" s="59"/>
      <c r="D30" s="59"/>
      <c r="E30" s="240">
        <v>606</v>
      </c>
      <c r="F30" s="243"/>
      <c r="G30" s="243"/>
      <c r="H30" s="243"/>
      <c r="I30" s="240">
        <v>606</v>
      </c>
      <c r="J30" s="98"/>
      <c r="K30" s="46"/>
      <c r="L30" s="46"/>
    </row>
    <row r="31" spans="1:12" ht="15" thickBot="1" x14ac:dyDescent="0.25">
      <c r="A31" s="94" t="s">
        <v>54</v>
      </c>
      <c r="B31" s="89" t="s">
        <v>60</v>
      </c>
      <c r="C31" s="59"/>
      <c r="D31" s="59"/>
      <c r="E31" s="240"/>
      <c r="F31" s="243"/>
      <c r="G31" s="243"/>
      <c r="H31" s="243"/>
      <c r="I31" s="240"/>
      <c r="J31" s="98"/>
      <c r="K31" s="46"/>
      <c r="L31" s="46"/>
    </row>
    <row r="32" spans="1:12" ht="15" thickBot="1" x14ac:dyDescent="0.25">
      <c r="A32" s="94" t="s">
        <v>54</v>
      </c>
      <c r="B32" s="89" t="s">
        <v>61</v>
      </c>
      <c r="C32" s="59"/>
      <c r="D32" s="59"/>
      <c r="E32" s="240"/>
      <c r="F32" s="243"/>
      <c r="G32" s="243"/>
      <c r="H32" s="243"/>
      <c r="I32" s="240"/>
      <c r="J32" s="98"/>
      <c r="K32" s="46"/>
      <c r="L32" s="46"/>
    </row>
    <row r="33" spans="1:12" ht="15" thickBot="1" x14ac:dyDescent="0.25">
      <c r="A33" s="94" t="s">
        <v>54</v>
      </c>
      <c r="B33" s="89" t="s">
        <v>62</v>
      </c>
      <c r="C33" s="59"/>
      <c r="D33" s="59"/>
      <c r="E33" s="240">
        <v>182</v>
      </c>
      <c r="F33" s="243"/>
      <c r="G33" s="243"/>
      <c r="H33" s="243"/>
      <c r="I33" s="240">
        <v>182</v>
      </c>
      <c r="J33" s="98"/>
      <c r="K33" s="46"/>
      <c r="L33" s="46"/>
    </row>
    <row r="34" spans="1:12" ht="15" thickBot="1" x14ac:dyDescent="0.25">
      <c r="A34" s="94" t="s">
        <v>54</v>
      </c>
      <c r="B34" s="89" t="s">
        <v>63</v>
      </c>
      <c r="C34" s="59"/>
      <c r="D34" s="59"/>
      <c r="E34" s="240"/>
      <c r="F34" s="243"/>
      <c r="G34" s="243"/>
      <c r="H34" s="243"/>
      <c r="I34" s="240"/>
      <c r="J34" s="98"/>
      <c r="K34" s="46"/>
      <c r="L34" s="46"/>
    </row>
    <row r="35" spans="1:12" ht="15" thickBot="1" x14ac:dyDescent="0.25">
      <c r="A35" s="94" t="s">
        <v>54</v>
      </c>
      <c r="B35" s="89" t="s">
        <v>64</v>
      </c>
      <c r="C35" s="59"/>
      <c r="D35" s="59"/>
      <c r="E35" s="240">
        <v>100</v>
      </c>
      <c r="F35" s="243"/>
      <c r="G35" s="243"/>
      <c r="H35" s="243"/>
      <c r="I35" s="240">
        <v>100</v>
      </c>
      <c r="J35" s="98"/>
      <c r="K35" s="46"/>
      <c r="L35" s="46"/>
    </row>
    <row r="36" spans="1:12" ht="15" thickBot="1" x14ac:dyDescent="0.25">
      <c r="A36" s="94" t="s">
        <v>54</v>
      </c>
      <c r="B36" s="184" t="s">
        <v>346</v>
      </c>
      <c r="C36" s="59"/>
      <c r="D36" s="59"/>
      <c r="E36" s="98"/>
      <c r="F36" s="98"/>
      <c r="G36" s="98"/>
      <c r="H36" s="127"/>
      <c r="I36" s="98"/>
      <c r="J36" s="98"/>
      <c r="K36" s="46"/>
      <c r="L36" s="46"/>
    </row>
    <row r="37" spans="1:12" s="61" customFormat="1" ht="15" thickBot="1" x14ac:dyDescent="0.25">
      <c r="A37" s="351" t="s">
        <v>176</v>
      </c>
      <c r="B37" s="352"/>
      <c r="C37" s="276">
        <f>+D37</f>
        <v>1</v>
      </c>
      <c r="D37" s="275">
        <f>+E37/I37</f>
        <v>1</v>
      </c>
      <c r="E37" s="12">
        <f>SUM(E26:E36)</f>
        <v>4004</v>
      </c>
      <c r="F37" s="12">
        <f t="shared" ref="F37:L37" si="1">SUM(F26:F36)</f>
        <v>0</v>
      </c>
      <c r="G37" s="12">
        <f t="shared" si="1"/>
        <v>0</v>
      </c>
      <c r="H37" s="12">
        <f t="shared" si="1"/>
        <v>0</v>
      </c>
      <c r="I37" s="12">
        <f t="shared" si="1"/>
        <v>4004</v>
      </c>
      <c r="J37" s="12">
        <f t="shared" si="1"/>
        <v>0</v>
      </c>
      <c r="K37" s="12">
        <f t="shared" si="1"/>
        <v>0</v>
      </c>
      <c r="L37" s="12">
        <f t="shared" si="1"/>
        <v>0</v>
      </c>
    </row>
    <row r="38" spans="1:12" ht="15" thickBot="1" x14ac:dyDescent="0.25">
      <c r="A38" s="94" t="s">
        <v>75</v>
      </c>
      <c r="B38" s="89" t="s">
        <v>65</v>
      </c>
      <c r="C38" s="59"/>
      <c r="D38" s="59"/>
      <c r="E38" s="245">
        <v>5</v>
      </c>
      <c r="F38" s="246"/>
      <c r="G38" s="246"/>
      <c r="H38" s="244"/>
      <c r="I38" s="245">
        <v>5</v>
      </c>
      <c r="J38" s="98"/>
      <c r="K38" s="46"/>
      <c r="L38" s="46"/>
    </row>
    <row r="39" spans="1:12" ht="15" thickBot="1" x14ac:dyDescent="0.25">
      <c r="A39" s="94" t="s">
        <v>75</v>
      </c>
      <c r="B39" s="89" t="s">
        <v>66</v>
      </c>
      <c r="C39" s="59"/>
      <c r="D39" s="59"/>
      <c r="E39" s="245">
        <v>6</v>
      </c>
      <c r="F39" s="246"/>
      <c r="G39" s="246"/>
      <c r="H39" s="244"/>
      <c r="I39" s="245">
        <v>6</v>
      </c>
      <c r="J39" s="98"/>
      <c r="K39" s="46"/>
      <c r="L39" s="46"/>
    </row>
    <row r="40" spans="1:12" ht="15" thickBot="1" x14ac:dyDescent="0.25">
      <c r="A40" s="94" t="s">
        <v>75</v>
      </c>
      <c r="B40" s="89" t="s">
        <v>67</v>
      </c>
      <c r="C40" s="59"/>
      <c r="D40" s="59"/>
      <c r="E40" s="245">
        <v>18</v>
      </c>
      <c r="F40" s="246"/>
      <c r="G40" s="246"/>
      <c r="H40" s="244"/>
      <c r="I40" s="245">
        <v>18</v>
      </c>
      <c r="J40" s="98"/>
      <c r="K40" s="46"/>
      <c r="L40" s="46"/>
    </row>
    <row r="41" spans="1:12" ht="15" thickBot="1" x14ac:dyDescent="0.25">
      <c r="A41" s="94" t="s">
        <v>75</v>
      </c>
      <c r="B41" s="89" t="s">
        <v>68</v>
      </c>
      <c r="C41" s="59"/>
      <c r="D41" s="59"/>
      <c r="E41" s="245"/>
      <c r="F41" s="246"/>
      <c r="G41" s="246"/>
      <c r="H41" s="244"/>
      <c r="I41" s="245"/>
      <c r="J41" s="98"/>
      <c r="K41" s="46"/>
      <c r="L41" s="46"/>
    </row>
    <row r="42" spans="1:12" ht="15" thickBot="1" x14ac:dyDescent="0.25">
      <c r="A42" s="94" t="s">
        <v>75</v>
      </c>
      <c r="B42" s="89" t="s">
        <v>69</v>
      </c>
      <c r="C42" s="59"/>
      <c r="D42" s="59"/>
      <c r="E42" s="245">
        <v>6</v>
      </c>
      <c r="F42" s="246"/>
      <c r="G42" s="246"/>
      <c r="H42" s="244"/>
      <c r="I42" s="245">
        <v>6</v>
      </c>
      <c r="J42" s="98"/>
      <c r="K42" s="46"/>
      <c r="L42" s="46"/>
    </row>
    <row r="43" spans="1:12" ht="15" thickBot="1" x14ac:dyDescent="0.25">
      <c r="A43" s="94" t="s">
        <v>75</v>
      </c>
      <c r="B43" s="89" t="s">
        <v>70</v>
      </c>
      <c r="C43" s="59"/>
      <c r="D43" s="59"/>
      <c r="E43" s="245">
        <v>11</v>
      </c>
      <c r="F43" s="246"/>
      <c r="G43" s="246"/>
      <c r="H43" s="244"/>
      <c r="I43" s="245">
        <v>11</v>
      </c>
      <c r="J43" s="98"/>
      <c r="K43" s="46"/>
      <c r="L43" s="46"/>
    </row>
    <row r="44" spans="1:12" ht="15" thickBot="1" x14ac:dyDescent="0.25">
      <c r="A44" s="94" t="s">
        <v>75</v>
      </c>
      <c r="B44" s="89" t="s">
        <v>71</v>
      </c>
      <c r="C44" s="59"/>
      <c r="D44" s="59"/>
      <c r="E44" s="245">
        <v>20</v>
      </c>
      <c r="F44" s="246"/>
      <c r="G44" s="246"/>
      <c r="H44" s="244"/>
      <c r="I44" s="245">
        <v>20</v>
      </c>
      <c r="J44" s="98"/>
      <c r="K44" s="46"/>
      <c r="L44" s="46"/>
    </row>
    <row r="45" spans="1:12" ht="15" thickBot="1" x14ac:dyDescent="0.25">
      <c r="A45" s="94" t="s">
        <v>75</v>
      </c>
      <c r="B45" s="89" t="s">
        <v>72</v>
      </c>
      <c r="C45" s="59"/>
      <c r="D45" s="59"/>
      <c r="E45" s="245"/>
      <c r="F45" s="246"/>
      <c r="G45" s="246"/>
      <c r="H45" s="244"/>
      <c r="I45" s="245"/>
      <c r="J45" s="98"/>
      <c r="K45" s="46"/>
      <c r="L45" s="46"/>
    </row>
    <row r="46" spans="1:12" ht="15" thickBot="1" x14ac:dyDescent="0.25">
      <c r="A46" s="94" t="s">
        <v>75</v>
      </c>
      <c r="B46" s="89" t="s">
        <v>73</v>
      </c>
      <c r="C46" s="59"/>
      <c r="D46" s="59"/>
      <c r="E46" s="245">
        <v>11</v>
      </c>
      <c r="F46" s="246"/>
      <c r="G46" s="246"/>
      <c r="H46" s="244"/>
      <c r="I46" s="245">
        <v>11</v>
      </c>
      <c r="J46" s="98"/>
      <c r="K46" s="46"/>
      <c r="L46" s="46"/>
    </row>
    <row r="47" spans="1:12" ht="15" thickBot="1" x14ac:dyDescent="0.25">
      <c r="A47" s="94" t="s">
        <v>75</v>
      </c>
      <c r="B47" s="89" t="s">
        <v>74</v>
      </c>
      <c r="C47" s="59"/>
      <c r="D47" s="59"/>
      <c r="E47" s="245"/>
      <c r="F47" s="246"/>
      <c r="G47" s="246"/>
      <c r="H47" s="244"/>
      <c r="I47" s="245"/>
      <c r="J47" s="98"/>
      <c r="K47" s="46"/>
      <c r="L47" s="46"/>
    </row>
    <row r="48" spans="1:12" s="61" customFormat="1" ht="15" thickBot="1" x14ac:dyDescent="0.25">
      <c r="A48" s="351" t="s">
        <v>177</v>
      </c>
      <c r="B48" s="352"/>
      <c r="C48" s="276">
        <f>+D48</f>
        <v>1</v>
      </c>
      <c r="D48" s="275">
        <f>+E48/I48</f>
        <v>1</v>
      </c>
      <c r="E48" s="12">
        <f t="shared" ref="E48:L48" si="2">SUM(E38:E47)</f>
        <v>77</v>
      </c>
      <c r="F48" s="12">
        <f t="shared" si="2"/>
        <v>0</v>
      </c>
      <c r="G48" s="12">
        <f t="shared" si="2"/>
        <v>0</v>
      </c>
      <c r="H48" s="12">
        <f t="shared" si="2"/>
        <v>0</v>
      </c>
      <c r="I48" s="12">
        <f t="shared" si="2"/>
        <v>77</v>
      </c>
      <c r="J48" s="12">
        <f t="shared" si="2"/>
        <v>0</v>
      </c>
      <c r="K48" s="12">
        <f t="shared" si="2"/>
        <v>0</v>
      </c>
      <c r="L48" s="12">
        <f t="shared" si="2"/>
        <v>0</v>
      </c>
    </row>
    <row r="49" spans="1:12" ht="15" thickBot="1" x14ac:dyDescent="0.25">
      <c r="A49" s="94" t="s">
        <v>89</v>
      </c>
      <c r="B49" s="89" t="s">
        <v>76</v>
      </c>
      <c r="C49" s="59"/>
      <c r="D49" s="59"/>
      <c r="E49" s="249">
        <v>213</v>
      </c>
      <c r="F49" s="248"/>
      <c r="G49" s="248"/>
      <c r="H49" s="247"/>
      <c r="I49" s="249">
        <v>213</v>
      </c>
      <c r="J49" s="127"/>
      <c r="K49" s="46"/>
      <c r="L49" s="46"/>
    </row>
    <row r="50" spans="1:12" ht="15" thickBot="1" x14ac:dyDescent="0.25">
      <c r="A50" s="94" t="s">
        <v>89</v>
      </c>
      <c r="B50" s="89" t="s">
        <v>77</v>
      </c>
      <c r="C50" s="59"/>
      <c r="D50" s="59"/>
      <c r="E50" s="249">
        <v>5</v>
      </c>
      <c r="F50" s="248"/>
      <c r="G50" s="248"/>
      <c r="H50" s="247"/>
      <c r="I50" s="249">
        <v>5</v>
      </c>
      <c r="J50" s="127"/>
      <c r="K50" s="46"/>
      <c r="L50" s="46"/>
    </row>
    <row r="51" spans="1:12" ht="15" thickBot="1" x14ac:dyDescent="0.25">
      <c r="A51" s="94" t="s">
        <v>89</v>
      </c>
      <c r="B51" s="89" t="s">
        <v>78</v>
      </c>
      <c r="C51" s="59"/>
      <c r="D51" s="59"/>
      <c r="E51" s="249">
        <v>6</v>
      </c>
      <c r="F51" s="248"/>
      <c r="G51" s="248"/>
      <c r="H51" s="247"/>
      <c r="I51" s="249">
        <v>6</v>
      </c>
      <c r="J51" s="127"/>
      <c r="K51" s="46"/>
      <c r="L51" s="46"/>
    </row>
    <row r="52" spans="1:12" ht="15" thickBot="1" x14ac:dyDescent="0.25">
      <c r="A52" s="94" t="s">
        <v>89</v>
      </c>
      <c r="B52" s="89" t="s">
        <v>79</v>
      </c>
      <c r="C52" s="59"/>
      <c r="D52" s="59"/>
      <c r="E52" s="249">
        <v>3</v>
      </c>
      <c r="F52" s="248"/>
      <c r="G52" s="248"/>
      <c r="H52" s="247"/>
      <c r="I52" s="249">
        <v>3</v>
      </c>
      <c r="J52" s="127"/>
      <c r="K52" s="46"/>
      <c r="L52" s="46"/>
    </row>
    <row r="53" spans="1:12" ht="15" thickBot="1" x14ac:dyDescent="0.25">
      <c r="A53" s="94" t="s">
        <v>89</v>
      </c>
      <c r="B53" s="89" t="s">
        <v>80</v>
      </c>
      <c r="C53" s="59"/>
      <c r="D53" s="59"/>
      <c r="E53" s="249">
        <v>2</v>
      </c>
      <c r="F53" s="248"/>
      <c r="G53" s="248"/>
      <c r="H53" s="247"/>
      <c r="I53" s="249">
        <v>2</v>
      </c>
      <c r="J53" s="127"/>
      <c r="K53" s="46"/>
      <c r="L53" s="46"/>
    </row>
    <row r="54" spans="1:12" ht="15" thickBot="1" x14ac:dyDescent="0.25">
      <c r="A54" s="94" t="s">
        <v>89</v>
      </c>
      <c r="B54" s="89" t="s">
        <v>81</v>
      </c>
      <c r="C54" s="59"/>
      <c r="D54" s="59"/>
      <c r="E54" s="249">
        <v>1</v>
      </c>
      <c r="F54" s="248"/>
      <c r="G54" s="248"/>
      <c r="H54" s="247"/>
      <c r="I54" s="249">
        <v>1</v>
      </c>
      <c r="J54" s="127"/>
      <c r="K54" s="46"/>
      <c r="L54" s="46"/>
    </row>
    <row r="55" spans="1:12" ht="15" thickBot="1" x14ac:dyDescent="0.25">
      <c r="A55" s="94" t="s">
        <v>89</v>
      </c>
      <c r="B55" s="89" t="s">
        <v>82</v>
      </c>
      <c r="C55" s="59"/>
      <c r="D55" s="59"/>
      <c r="E55" s="249">
        <v>5</v>
      </c>
      <c r="F55" s="248"/>
      <c r="G55" s="248"/>
      <c r="H55" s="247"/>
      <c r="I55" s="249">
        <v>5</v>
      </c>
      <c r="J55" s="127"/>
      <c r="K55" s="46"/>
      <c r="L55" s="46"/>
    </row>
    <row r="56" spans="1:12" ht="15" thickBot="1" x14ac:dyDescent="0.25">
      <c r="A56" s="94" t="s">
        <v>89</v>
      </c>
      <c r="B56" s="89" t="s">
        <v>83</v>
      </c>
      <c r="C56" s="59"/>
      <c r="D56" s="59"/>
      <c r="E56" s="249"/>
      <c r="F56" s="248"/>
      <c r="G56" s="248"/>
      <c r="H56" s="247"/>
      <c r="I56" s="249"/>
      <c r="J56" s="127"/>
      <c r="K56" s="46"/>
      <c r="L56" s="46"/>
    </row>
    <row r="57" spans="1:12" ht="15" thickBot="1" x14ac:dyDescent="0.25">
      <c r="A57" s="94" t="s">
        <v>89</v>
      </c>
      <c r="B57" s="89" t="s">
        <v>84</v>
      </c>
      <c r="C57" s="59"/>
      <c r="D57" s="59"/>
      <c r="E57" s="249">
        <v>8</v>
      </c>
      <c r="F57" s="248"/>
      <c r="G57" s="248"/>
      <c r="H57" s="247"/>
      <c r="I57" s="249">
        <v>8</v>
      </c>
      <c r="J57" s="127"/>
      <c r="K57" s="46"/>
      <c r="L57" s="46"/>
    </row>
    <row r="58" spans="1:12" ht="15" thickBot="1" x14ac:dyDescent="0.25">
      <c r="A58" s="94" t="s">
        <v>89</v>
      </c>
      <c r="B58" s="89" t="s">
        <v>85</v>
      </c>
      <c r="C58" s="59"/>
      <c r="D58" s="59"/>
      <c r="E58" s="249">
        <v>3</v>
      </c>
      <c r="F58" s="248"/>
      <c r="G58" s="248"/>
      <c r="H58" s="247"/>
      <c r="I58" s="249">
        <v>3</v>
      </c>
      <c r="J58" s="127"/>
      <c r="K58" s="46"/>
      <c r="L58" s="46"/>
    </row>
    <row r="59" spans="1:12" ht="15" thickBot="1" x14ac:dyDescent="0.25">
      <c r="A59" s="94" t="s">
        <v>89</v>
      </c>
      <c r="B59" s="89" t="s">
        <v>86</v>
      </c>
      <c r="C59" s="59"/>
      <c r="D59" s="59"/>
      <c r="E59" s="249">
        <v>14</v>
      </c>
      <c r="F59" s="248"/>
      <c r="G59" s="248"/>
      <c r="H59" s="247"/>
      <c r="I59" s="249">
        <v>14</v>
      </c>
      <c r="J59" s="127"/>
      <c r="K59" s="46"/>
      <c r="L59" s="46"/>
    </row>
    <row r="60" spans="1:12" ht="15" thickBot="1" x14ac:dyDescent="0.25">
      <c r="A60" s="94" t="s">
        <v>89</v>
      </c>
      <c r="B60" s="89" t="s">
        <v>87</v>
      </c>
      <c r="C60" s="59"/>
      <c r="D60" s="59"/>
      <c r="E60" s="249">
        <v>5</v>
      </c>
      <c r="F60" s="248"/>
      <c r="G60" s="248"/>
      <c r="H60" s="247"/>
      <c r="I60" s="249">
        <v>5</v>
      </c>
      <c r="J60" s="127"/>
      <c r="K60" s="46"/>
      <c r="L60" s="46"/>
    </row>
    <row r="61" spans="1:12" ht="15" thickBot="1" x14ac:dyDescent="0.25">
      <c r="A61" s="94" t="s">
        <v>89</v>
      </c>
      <c r="B61" s="89" t="s">
        <v>88</v>
      </c>
      <c r="C61" s="59"/>
      <c r="D61" s="59"/>
      <c r="E61" s="249">
        <v>2</v>
      </c>
      <c r="F61" s="248"/>
      <c r="G61" s="248"/>
      <c r="H61" s="247"/>
      <c r="I61" s="249">
        <v>2</v>
      </c>
      <c r="J61" s="127"/>
      <c r="K61" s="46"/>
      <c r="L61" s="46"/>
    </row>
    <row r="62" spans="1:12" s="61" customFormat="1" ht="15" thickBot="1" x14ac:dyDescent="0.25">
      <c r="A62" s="351" t="s">
        <v>178</v>
      </c>
      <c r="B62" s="352"/>
      <c r="C62" s="276">
        <f>+D62</f>
        <v>1</v>
      </c>
      <c r="D62" s="275">
        <f>+E62/I62</f>
        <v>1</v>
      </c>
      <c r="E62" s="12">
        <f t="shared" ref="E62:L62" si="3">SUM(E49:E61)</f>
        <v>267</v>
      </c>
      <c r="F62" s="12">
        <f t="shared" si="3"/>
        <v>0</v>
      </c>
      <c r="G62" s="12">
        <f t="shared" si="3"/>
        <v>0</v>
      </c>
      <c r="H62" s="12">
        <f t="shared" si="3"/>
        <v>0</v>
      </c>
      <c r="I62" s="12">
        <f t="shared" si="3"/>
        <v>267</v>
      </c>
      <c r="J62" s="12">
        <f t="shared" si="3"/>
        <v>0</v>
      </c>
      <c r="K62" s="12">
        <f t="shared" si="3"/>
        <v>0</v>
      </c>
      <c r="L62" s="12">
        <f t="shared" si="3"/>
        <v>0</v>
      </c>
    </row>
    <row r="63" spans="1:12" ht="15" thickBot="1" x14ac:dyDescent="0.25">
      <c r="A63" s="94" t="s">
        <v>100</v>
      </c>
      <c r="B63" s="89" t="s">
        <v>90</v>
      </c>
      <c r="C63" s="59"/>
      <c r="D63" s="59"/>
      <c r="E63" s="252">
        <v>72</v>
      </c>
      <c r="F63" s="253"/>
      <c r="G63" s="253"/>
      <c r="H63" s="251"/>
      <c r="I63" s="252">
        <v>72</v>
      </c>
      <c r="J63" s="98"/>
      <c r="K63" s="46"/>
      <c r="L63" s="46"/>
    </row>
    <row r="64" spans="1:12" ht="15" thickBot="1" x14ac:dyDescent="0.25">
      <c r="A64" s="94" t="s">
        <v>100</v>
      </c>
      <c r="B64" s="89" t="s">
        <v>91</v>
      </c>
      <c r="C64" s="59"/>
      <c r="D64" s="59"/>
      <c r="E64" s="252"/>
      <c r="F64" s="253"/>
      <c r="G64" s="253"/>
      <c r="H64" s="251"/>
      <c r="I64" s="252"/>
      <c r="J64" s="98"/>
      <c r="K64" s="46"/>
      <c r="L64" s="46"/>
    </row>
    <row r="65" spans="1:12" ht="15" thickBot="1" x14ac:dyDescent="0.25">
      <c r="A65" s="94" t="s">
        <v>100</v>
      </c>
      <c r="B65" s="89" t="s">
        <v>92</v>
      </c>
      <c r="C65" s="59"/>
      <c r="D65" s="59"/>
      <c r="E65" s="252"/>
      <c r="F65" s="253"/>
      <c r="G65" s="253"/>
      <c r="H65" s="251"/>
      <c r="I65" s="252"/>
      <c r="J65" s="98"/>
      <c r="K65" s="46"/>
      <c r="L65" s="46"/>
    </row>
    <row r="66" spans="1:12" ht="15" thickBot="1" x14ac:dyDescent="0.25">
      <c r="A66" s="94" t="s">
        <v>100</v>
      </c>
      <c r="B66" s="89" t="s">
        <v>93</v>
      </c>
      <c r="C66" s="59"/>
      <c r="D66" s="59"/>
      <c r="E66" s="252"/>
      <c r="F66" s="253"/>
      <c r="G66" s="253"/>
      <c r="H66" s="251"/>
      <c r="I66" s="252"/>
      <c r="J66" s="98"/>
      <c r="K66" s="46"/>
      <c r="L66" s="46"/>
    </row>
    <row r="67" spans="1:12" ht="15" thickBot="1" x14ac:dyDescent="0.25">
      <c r="A67" s="94" t="s">
        <v>100</v>
      </c>
      <c r="B67" s="89" t="s">
        <v>94</v>
      </c>
      <c r="C67" s="59"/>
      <c r="D67" s="59"/>
      <c r="E67" s="252"/>
      <c r="F67" s="253"/>
      <c r="G67" s="253"/>
      <c r="H67" s="251"/>
      <c r="I67" s="252"/>
      <c r="J67" s="98"/>
      <c r="K67" s="46"/>
      <c r="L67" s="46"/>
    </row>
    <row r="68" spans="1:12" ht="15" thickBot="1" x14ac:dyDescent="0.25">
      <c r="A68" s="94" t="s">
        <v>100</v>
      </c>
      <c r="B68" s="89" t="s">
        <v>95</v>
      </c>
      <c r="C68" s="59"/>
      <c r="D68" s="59"/>
      <c r="E68" s="252"/>
      <c r="F68" s="253"/>
      <c r="G68" s="253"/>
      <c r="H68" s="251"/>
      <c r="I68" s="252"/>
      <c r="J68" s="98"/>
      <c r="K68" s="46"/>
      <c r="L68" s="46"/>
    </row>
    <row r="69" spans="1:12" ht="15" thickBot="1" x14ac:dyDescent="0.25">
      <c r="A69" s="94" t="s">
        <v>100</v>
      </c>
      <c r="B69" s="89" t="s">
        <v>96</v>
      </c>
      <c r="C69" s="59"/>
      <c r="D69" s="59"/>
      <c r="E69" s="252"/>
      <c r="F69" s="253"/>
      <c r="G69" s="253"/>
      <c r="H69" s="251"/>
      <c r="I69" s="252"/>
      <c r="J69" s="98"/>
      <c r="K69" s="46"/>
      <c r="L69" s="46"/>
    </row>
    <row r="70" spans="1:12" ht="15" thickBot="1" x14ac:dyDescent="0.25">
      <c r="A70" s="94" t="s">
        <v>100</v>
      </c>
      <c r="B70" s="89" t="s">
        <v>97</v>
      </c>
      <c r="C70" s="59"/>
      <c r="D70" s="59"/>
      <c r="E70" s="252"/>
      <c r="F70" s="253"/>
      <c r="G70" s="253"/>
      <c r="H70" s="251"/>
      <c r="I70" s="252"/>
      <c r="J70" s="98"/>
      <c r="K70" s="46"/>
      <c r="L70" s="46"/>
    </row>
    <row r="71" spans="1:12" ht="15.75" thickBot="1" x14ac:dyDescent="0.3">
      <c r="A71" s="94" t="s">
        <v>100</v>
      </c>
      <c r="B71" s="89" t="s">
        <v>98</v>
      </c>
      <c r="C71" s="59"/>
      <c r="D71" s="59"/>
      <c r="E71" s="250"/>
      <c r="F71" s="251"/>
      <c r="G71" s="251"/>
      <c r="H71" s="251"/>
      <c r="I71" s="250"/>
      <c r="K71" s="46"/>
      <c r="L71" s="46"/>
    </row>
    <row r="72" spans="1:12" ht="15.75" thickBot="1" x14ac:dyDescent="0.3">
      <c r="A72" s="94" t="s">
        <v>100</v>
      </c>
      <c r="B72" s="89" t="s">
        <v>99</v>
      </c>
      <c r="C72" s="59"/>
      <c r="D72" s="59"/>
      <c r="E72" s="250"/>
      <c r="F72" s="251"/>
      <c r="G72" s="251"/>
      <c r="H72" s="251"/>
      <c r="I72" s="250"/>
      <c r="K72" s="46"/>
      <c r="L72" s="46"/>
    </row>
    <row r="73" spans="1:12" s="61" customFormat="1" ht="15" thickBot="1" x14ac:dyDescent="0.25">
      <c r="A73" s="351" t="s">
        <v>18</v>
      </c>
      <c r="B73" s="352"/>
      <c r="C73" s="276">
        <f>+D73</f>
        <v>1</v>
      </c>
      <c r="D73" s="275">
        <f>+E73/I73</f>
        <v>1</v>
      </c>
      <c r="E73" s="12">
        <f t="shared" ref="E73:L73" si="4">SUM(E63:E72)</f>
        <v>72</v>
      </c>
      <c r="F73" s="12">
        <f t="shared" si="4"/>
        <v>0</v>
      </c>
      <c r="G73" s="12">
        <f t="shared" si="4"/>
        <v>0</v>
      </c>
      <c r="H73" s="12">
        <f t="shared" si="4"/>
        <v>0</v>
      </c>
      <c r="I73" s="12">
        <f>SUM(I63:I72)</f>
        <v>72</v>
      </c>
      <c r="J73" s="12">
        <f t="shared" si="4"/>
        <v>0</v>
      </c>
      <c r="K73" s="12">
        <f t="shared" si="4"/>
        <v>0</v>
      </c>
      <c r="L73" s="12">
        <f t="shared" si="4"/>
        <v>0</v>
      </c>
    </row>
    <row r="74" spans="1:12" ht="15" thickBot="1" x14ac:dyDescent="0.25">
      <c r="A74" s="94" t="s">
        <v>106</v>
      </c>
      <c r="B74" s="89" t="s">
        <v>101</v>
      </c>
      <c r="C74" s="59"/>
      <c r="D74" s="59"/>
      <c r="E74" s="255">
        <v>49</v>
      </c>
      <c r="F74" s="256"/>
      <c r="G74" s="256"/>
      <c r="H74" s="254"/>
      <c r="I74" s="255">
        <v>49</v>
      </c>
      <c r="J74" s="98"/>
      <c r="K74" s="46"/>
      <c r="L74" s="46"/>
    </row>
    <row r="75" spans="1:12" ht="15" thickBot="1" x14ac:dyDescent="0.25">
      <c r="A75" s="94" t="s">
        <v>106</v>
      </c>
      <c r="B75" s="89" t="s">
        <v>102</v>
      </c>
      <c r="C75" s="59"/>
      <c r="D75" s="59"/>
      <c r="E75" s="255">
        <v>34</v>
      </c>
      <c r="F75" s="256"/>
      <c r="G75" s="256"/>
      <c r="H75" s="254"/>
      <c r="I75" s="255">
        <v>34</v>
      </c>
      <c r="J75" s="98"/>
      <c r="K75" s="46"/>
      <c r="L75" s="46"/>
    </row>
    <row r="76" spans="1:12" ht="15" thickBot="1" x14ac:dyDescent="0.25">
      <c r="A76" s="94" t="s">
        <v>106</v>
      </c>
      <c r="B76" s="89" t="s">
        <v>103</v>
      </c>
      <c r="C76" s="59"/>
      <c r="D76" s="59"/>
      <c r="E76" s="255">
        <v>52</v>
      </c>
      <c r="F76" s="256"/>
      <c r="G76" s="256"/>
      <c r="H76" s="254"/>
      <c r="I76" s="255">
        <v>52</v>
      </c>
      <c r="J76" s="98"/>
      <c r="K76" s="46"/>
      <c r="L76" s="46"/>
    </row>
    <row r="77" spans="1:12" ht="15" thickBot="1" x14ac:dyDescent="0.25">
      <c r="A77" s="94" t="s">
        <v>106</v>
      </c>
      <c r="B77" s="89" t="s">
        <v>104</v>
      </c>
      <c r="C77" s="59"/>
      <c r="D77" s="59"/>
      <c r="E77" s="255">
        <v>4</v>
      </c>
      <c r="F77" s="256"/>
      <c r="G77" s="256"/>
      <c r="H77" s="254"/>
      <c r="I77" s="255">
        <v>4</v>
      </c>
      <c r="J77" s="98"/>
      <c r="K77" s="46"/>
      <c r="L77" s="46"/>
    </row>
    <row r="78" spans="1:12" ht="15" thickBot="1" x14ac:dyDescent="0.25">
      <c r="A78" s="94" t="s">
        <v>106</v>
      </c>
      <c r="B78" s="89" t="s">
        <v>105</v>
      </c>
      <c r="C78" s="59"/>
      <c r="D78" s="59"/>
      <c r="E78" s="255">
        <v>8</v>
      </c>
      <c r="F78" s="256"/>
      <c r="G78" s="256"/>
      <c r="H78" s="254"/>
      <c r="I78" s="255">
        <v>8</v>
      </c>
      <c r="J78" s="98"/>
      <c r="K78" s="46"/>
      <c r="L78" s="46"/>
    </row>
    <row r="79" spans="1:12" s="61" customFormat="1" ht="15" thickBot="1" x14ac:dyDescent="0.25">
      <c r="A79" s="351" t="s">
        <v>179</v>
      </c>
      <c r="B79" s="352"/>
      <c r="C79" s="276">
        <f>+D79</f>
        <v>1</v>
      </c>
      <c r="D79" s="275">
        <f>+E79/I79</f>
        <v>1</v>
      </c>
      <c r="E79" s="12">
        <f t="shared" ref="E79:L79" si="5">SUM(E74:E78)</f>
        <v>147</v>
      </c>
      <c r="F79" s="12">
        <f t="shared" si="5"/>
        <v>0</v>
      </c>
      <c r="G79" s="12">
        <f t="shared" si="5"/>
        <v>0</v>
      </c>
      <c r="H79" s="12">
        <f t="shared" si="5"/>
        <v>0</v>
      </c>
      <c r="I79" s="12">
        <f>SUM(I74:I78)</f>
        <v>147</v>
      </c>
      <c r="J79" s="12">
        <f t="shared" si="5"/>
        <v>0</v>
      </c>
      <c r="K79" s="12">
        <f t="shared" si="5"/>
        <v>0</v>
      </c>
      <c r="L79" s="12">
        <f t="shared" si="5"/>
        <v>0</v>
      </c>
    </row>
    <row r="80" spans="1:12" ht="15" thickBot="1" x14ac:dyDescent="0.25">
      <c r="A80" s="94" t="s">
        <v>117</v>
      </c>
      <c r="B80" s="89" t="s">
        <v>107</v>
      </c>
      <c r="C80" s="59"/>
      <c r="D80" s="59"/>
      <c r="E80" s="258">
        <v>3</v>
      </c>
      <c r="F80" s="259"/>
      <c r="G80" s="259"/>
      <c r="H80" s="257"/>
      <c r="I80" s="258">
        <v>3</v>
      </c>
      <c r="J80" s="98"/>
      <c r="K80" s="46"/>
      <c r="L80" s="46"/>
    </row>
    <row r="81" spans="1:12" ht="15" thickBot="1" x14ac:dyDescent="0.25">
      <c r="A81" s="94" t="s">
        <v>117</v>
      </c>
      <c r="B81" s="89" t="s">
        <v>108</v>
      </c>
      <c r="C81" s="59"/>
      <c r="D81" s="59"/>
      <c r="E81" s="258">
        <v>12</v>
      </c>
      <c r="F81" s="259"/>
      <c r="G81" s="259"/>
      <c r="H81" s="257"/>
      <c r="I81" s="258">
        <v>12</v>
      </c>
      <c r="J81" s="98"/>
      <c r="K81" s="46"/>
      <c r="L81" s="46"/>
    </row>
    <row r="82" spans="1:12" ht="15" thickBot="1" x14ac:dyDescent="0.25">
      <c r="A82" s="94" t="s">
        <v>117</v>
      </c>
      <c r="B82" s="89" t="s">
        <v>109</v>
      </c>
      <c r="C82" s="59"/>
      <c r="D82" s="59"/>
      <c r="E82" s="258">
        <v>5</v>
      </c>
      <c r="F82" s="259"/>
      <c r="G82" s="259"/>
      <c r="H82" s="257"/>
      <c r="I82" s="258">
        <v>5</v>
      </c>
      <c r="J82" s="98"/>
      <c r="K82" s="46"/>
      <c r="L82" s="46"/>
    </row>
    <row r="83" spans="1:12" ht="15" thickBot="1" x14ac:dyDescent="0.25">
      <c r="A83" s="94" t="s">
        <v>117</v>
      </c>
      <c r="B83" s="89" t="s">
        <v>110</v>
      </c>
      <c r="C83" s="59"/>
      <c r="D83" s="59"/>
      <c r="E83" s="258">
        <v>24</v>
      </c>
      <c r="F83" s="259"/>
      <c r="G83" s="259"/>
      <c r="H83" s="257"/>
      <c r="I83" s="258">
        <v>24</v>
      </c>
      <c r="J83" s="98"/>
      <c r="K83" s="46"/>
      <c r="L83" s="46"/>
    </row>
    <row r="84" spans="1:12" ht="15" thickBot="1" x14ac:dyDescent="0.25">
      <c r="A84" s="94" t="s">
        <v>117</v>
      </c>
      <c r="B84" s="89" t="s">
        <v>111</v>
      </c>
      <c r="C84" s="59"/>
      <c r="D84" s="59"/>
      <c r="E84" s="258">
        <v>11</v>
      </c>
      <c r="F84" s="259"/>
      <c r="G84" s="259"/>
      <c r="H84" s="257"/>
      <c r="I84" s="258">
        <v>11</v>
      </c>
      <c r="J84" s="98"/>
      <c r="K84" s="46"/>
      <c r="L84" s="46"/>
    </row>
    <row r="85" spans="1:12" ht="15" thickBot="1" x14ac:dyDescent="0.25">
      <c r="A85" s="94" t="s">
        <v>117</v>
      </c>
      <c r="B85" s="89" t="s">
        <v>112</v>
      </c>
      <c r="C85" s="59"/>
      <c r="D85" s="59"/>
      <c r="E85" s="258">
        <v>5</v>
      </c>
      <c r="F85" s="259"/>
      <c r="G85" s="259"/>
      <c r="H85" s="257"/>
      <c r="I85" s="258">
        <v>5</v>
      </c>
      <c r="J85" s="98"/>
      <c r="K85" s="46"/>
      <c r="L85" s="46"/>
    </row>
    <row r="86" spans="1:12" ht="15" thickBot="1" x14ac:dyDescent="0.25">
      <c r="A86" s="94" t="s">
        <v>117</v>
      </c>
      <c r="B86" s="89" t="s">
        <v>113</v>
      </c>
      <c r="C86" s="59"/>
      <c r="D86" s="59"/>
      <c r="E86" s="258">
        <v>32</v>
      </c>
      <c r="F86" s="259"/>
      <c r="G86" s="259"/>
      <c r="H86" s="257"/>
      <c r="I86" s="258">
        <v>32</v>
      </c>
      <c r="J86" s="98"/>
      <c r="K86" s="46"/>
      <c r="L86" s="46"/>
    </row>
    <row r="87" spans="1:12" ht="15" thickBot="1" x14ac:dyDescent="0.25">
      <c r="A87" s="94" t="s">
        <v>117</v>
      </c>
      <c r="B87" s="89" t="s">
        <v>114</v>
      </c>
      <c r="C87" s="59"/>
      <c r="D87" s="59"/>
      <c r="E87" s="258">
        <v>20</v>
      </c>
      <c r="F87" s="259"/>
      <c r="G87" s="259"/>
      <c r="H87" s="257"/>
      <c r="I87" s="258">
        <v>20</v>
      </c>
      <c r="J87" s="98"/>
      <c r="K87" s="46"/>
      <c r="L87" s="46"/>
    </row>
    <row r="88" spans="1:12" ht="15" thickBot="1" x14ac:dyDescent="0.25">
      <c r="A88" s="94" t="s">
        <v>117</v>
      </c>
      <c r="B88" s="89" t="s">
        <v>115</v>
      </c>
      <c r="C88" s="59"/>
      <c r="D88" s="59"/>
      <c r="E88" s="258">
        <v>4</v>
      </c>
      <c r="F88" s="259"/>
      <c r="G88" s="259"/>
      <c r="H88" s="257"/>
      <c r="I88" s="258">
        <v>4</v>
      </c>
      <c r="J88" s="98"/>
      <c r="K88" s="46"/>
      <c r="L88" s="46"/>
    </row>
    <row r="89" spans="1:12" ht="15" thickBot="1" x14ac:dyDescent="0.25">
      <c r="A89" s="94" t="s">
        <v>117</v>
      </c>
      <c r="B89" s="89" t="s">
        <v>116</v>
      </c>
      <c r="C89" s="59"/>
      <c r="D89" s="59"/>
      <c r="E89" s="258">
        <v>17</v>
      </c>
      <c r="F89" s="259"/>
      <c r="G89" s="259"/>
      <c r="H89" s="257"/>
      <c r="I89" s="258">
        <v>17</v>
      </c>
      <c r="J89" s="98"/>
      <c r="K89" s="46"/>
      <c r="L89" s="46"/>
    </row>
    <row r="90" spans="1:12" s="61" customFormat="1" ht="15" thickBot="1" x14ac:dyDescent="0.25">
      <c r="A90" s="351" t="s">
        <v>180</v>
      </c>
      <c r="B90" s="352"/>
      <c r="C90" s="276">
        <f>+D90</f>
        <v>1</v>
      </c>
      <c r="D90" s="275">
        <f>+E90/I90</f>
        <v>1</v>
      </c>
      <c r="E90" s="12">
        <f t="shared" ref="E90:L90" si="6">SUM(E80:E89)</f>
        <v>133</v>
      </c>
      <c r="F90" s="12">
        <f t="shared" si="6"/>
        <v>0</v>
      </c>
      <c r="G90" s="12">
        <f t="shared" si="6"/>
        <v>0</v>
      </c>
      <c r="H90" s="12">
        <f t="shared" si="6"/>
        <v>0</v>
      </c>
      <c r="I90" s="12">
        <f t="shared" si="6"/>
        <v>133</v>
      </c>
      <c r="J90" s="12">
        <f t="shared" si="6"/>
        <v>0</v>
      </c>
      <c r="K90" s="12">
        <f t="shared" si="6"/>
        <v>0</v>
      </c>
      <c r="L90" s="12">
        <f t="shared" si="6"/>
        <v>0</v>
      </c>
    </row>
    <row r="91" spans="1:12" ht="15" thickBot="1" x14ac:dyDescent="0.25">
      <c r="A91" s="94" t="s">
        <v>134</v>
      </c>
      <c r="B91" s="89" t="s">
        <v>118</v>
      </c>
      <c r="C91" s="59"/>
      <c r="D91" s="59"/>
      <c r="E91" s="261">
        <v>141</v>
      </c>
      <c r="F91" s="262"/>
      <c r="G91" s="262"/>
      <c r="H91" s="260"/>
      <c r="I91" s="261">
        <v>141</v>
      </c>
      <c r="J91" s="98"/>
      <c r="K91" s="46"/>
      <c r="L91" s="46"/>
    </row>
    <row r="92" spans="1:12" ht="15" thickBot="1" x14ac:dyDescent="0.25">
      <c r="A92" s="94" t="s">
        <v>134</v>
      </c>
      <c r="B92" s="89" t="s">
        <v>119</v>
      </c>
      <c r="C92" s="59"/>
      <c r="D92" s="59"/>
      <c r="E92" s="261">
        <v>306</v>
      </c>
      <c r="F92" s="262"/>
      <c r="G92" s="262"/>
      <c r="H92" s="260"/>
      <c r="I92" s="261">
        <v>306</v>
      </c>
      <c r="J92" s="98"/>
      <c r="K92" s="46"/>
      <c r="L92" s="46"/>
    </row>
    <row r="93" spans="1:12" ht="15" thickBot="1" x14ac:dyDescent="0.25">
      <c r="A93" s="94" t="s">
        <v>134</v>
      </c>
      <c r="B93" s="89" t="s">
        <v>120</v>
      </c>
      <c r="C93" s="59"/>
      <c r="D93" s="59"/>
      <c r="E93" s="261">
        <v>409</v>
      </c>
      <c r="F93" s="262"/>
      <c r="G93" s="262"/>
      <c r="H93" s="260"/>
      <c r="I93" s="261">
        <v>409</v>
      </c>
      <c r="J93" s="98"/>
      <c r="K93" s="46"/>
      <c r="L93" s="46"/>
    </row>
    <row r="94" spans="1:12" ht="15" thickBot="1" x14ac:dyDescent="0.25">
      <c r="A94" s="94" t="s">
        <v>134</v>
      </c>
      <c r="B94" s="89" t="s">
        <v>121</v>
      </c>
      <c r="C94" s="59"/>
      <c r="D94" s="59"/>
      <c r="E94" s="261">
        <v>163</v>
      </c>
      <c r="F94" s="262"/>
      <c r="G94" s="262"/>
      <c r="H94" s="260"/>
      <c r="I94" s="261">
        <v>164</v>
      </c>
      <c r="J94" s="98"/>
      <c r="K94" s="46"/>
      <c r="L94" s="46"/>
    </row>
    <row r="95" spans="1:12" ht="15" thickBot="1" x14ac:dyDescent="0.25">
      <c r="A95" s="94" t="s">
        <v>134</v>
      </c>
      <c r="B95" s="89" t="s">
        <v>122</v>
      </c>
      <c r="C95" s="59"/>
      <c r="D95" s="59"/>
      <c r="E95" s="261"/>
      <c r="F95" s="262"/>
      <c r="G95" s="262"/>
      <c r="H95" s="260"/>
      <c r="I95" s="261"/>
      <c r="J95" s="98"/>
      <c r="K95" s="46"/>
      <c r="L95" s="46"/>
    </row>
    <row r="96" spans="1:12" ht="15" thickBot="1" x14ac:dyDescent="0.25">
      <c r="A96" s="94" t="s">
        <v>134</v>
      </c>
      <c r="B96" s="89" t="s">
        <v>123</v>
      </c>
      <c r="C96" s="59"/>
      <c r="D96" s="59"/>
      <c r="E96" s="261">
        <v>117</v>
      </c>
      <c r="F96" s="262"/>
      <c r="G96" s="262"/>
      <c r="H96" s="260"/>
      <c r="I96" s="261">
        <v>117</v>
      </c>
      <c r="J96" s="98"/>
      <c r="K96" s="46"/>
      <c r="L96" s="46"/>
    </row>
    <row r="97" spans="1:12" ht="15" thickBot="1" x14ac:dyDescent="0.25">
      <c r="A97" s="94" t="s">
        <v>134</v>
      </c>
      <c r="B97" s="89" t="s">
        <v>124</v>
      </c>
      <c r="C97" s="59"/>
      <c r="D97" s="59"/>
      <c r="E97" s="261"/>
      <c r="F97" s="262"/>
      <c r="G97" s="262"/>
      <c r="H97" s="260"/>
      <c r="I97" s="261"/>
      <c r="J97" s="98"/>
      <c r="K97" s="46"/>
      <c r="L97" s="46"/>
    </row>
    <row r="98" spans="1:12" ht="15" thickBot="1" x14ac:dyDescent="0.25">
      <c r="A98" s="94" t="s">
        <v>134</v>
      </c>
      <c r="B98" s="89" t="s">
        <v>125</v>
      </c>
      <c r="C98" s="59"/>
      <c r="D98" s="59"/>
      <c r="E98" s="261"/>
      <c r="F98" s="262"/>
      <c r="G98" s="262"/>
      <c r="H98" s="260"/>
      <c r="I98" s="261"/>
      <c r="J98" s="98"/>
      <c r="K98" s="46"/>
      <c r="L98" s="46"/>
    </row>
    <row r="99" spans="1:12" ht="15" thickBot="1" x14ac:dyDescent="0.25">
      <c r="A99" s="94" t="s">
        <v>134</v>
      </c>
      <c r="B99" s="89" t="s">
        <v>126</v>
      </c>
      <c r="C99" s="59"/>
      <c r="D99" s="59"/>
      <c r="E99" s="261"/>
      <c r="F99" s="262"/>
      <c r="G99" s="262"/>
      <c r="H99" s="260"/>
      <c r="I99" s="261"/>
      <c r="J99" s="98"/>
      <c r="K99" s="46"/>
      <c r="L99" s="46"/>
    </row>
    <row r="100" spans="1:12" ht="15" thickBot="1" x14ac:dyDescent="0.25">
      <c r="A100" s="94" t="s">
        <v>134</v>
      </c>
      <c r="B100" s="89" t="s">
        <v>127</v>
      </c>
      <c r="C100" s="59"/>
      <c r="D100" s="59"/>
      <c r="E100" s="261"/>
      <c r="F100" s="262"/>
      <c r="G100" s="262"/>
      <c r="H100" s="260"/>
      <c r="I100" s="261"/>
      <c r="J100" s="98"/>
      <c r="K100" s="46"/>
      <c r="L100" s="46"/>
    </row>
    <row r="101" spans="1:12" ht="15" thickBot="1" x14ac:dyDescent="0.25">
      <c r="A101" s="94" t="s">
        <v>134</v>
      </c>
      <c r="B101" s="89" t="s">
        <v>128</v>
      </c>
      <c r="C101" s="59"/>
      <c r="D101" s="59"/>
      <c r="E101" s="261"/>
      <c r="F101" s="262"/>
      <c r="G101" s="262"/>
      <c r="H101" s="260"/>
      <c r="I101" s="261"/>
      <c r="J101" s="98"/>
      <c r="K101" s="46"/>
      <c r="L101" s="46"/>
    </row>
    <row r="102" spans="1:12" ht="15" thickBot="1" x14ac:dyDescent="0.25">
      <c r="A102" s="94" t="s">
        <v>134</v>
      </c>
      <c r="B102" s="89" t="s">
        <v>129</v>
      </c>
      <c r="C102" s="59"/>
      <c r="D102" s="59"/>
      <c r="E102" s="261"/>
      <c r="F102" s="262"/>
      <c r="G102" s="262"/>
      <c r="H102" s="260"/>
      <c r="I102" s="261"/>
      <c r="J102" s="98"/>
      <c r="K102" s="46"/>
      <c r="L102" s="46"/>
    </row>
    <row r="103" spans="1:12" ht="15" thickBot="1" x14ac:dyDescent="0.25">
      <c r="A103" s="94" t="s">
        <v>134</v>
      </c>
      <c r="B103" s="89" t="s">
        <v>130</v>
      </c>
      <c r="C103" s="59"/>
      <c r="D103" s="59"/>
      <c r="E103" s="261"/>
      <c r="F103" s="262"/>
      <c r="G103" s="262"/>
      <c r="H103" s="260"/>
      <c r="I103" s="261"/>
      <c r="J103" s="98"/>
      <c r="K103" s="46"/>
      <c r="L103" s="46"/>
    </row>
    <row r="104" spans="1:12" ht="15" thickBot="1" x14ac:dyDescent="0.25">
      <c r="A104" s="94" t="s">
        <v>134</v>
      </c>
      <c r="B104" s="89" t="s">
        <v>131</v>
      </c>
      <c r="C104" s="59"/>
      <c r="D104" s="59"/>
      <c r="E104" s="261"/>
      <c r="F104" s="262"/>
      <c r="G104" s="262"/>
      <c r="H104" s="260"/>
      <c r="I104" s="261"/>
      <c r="J104" s="98"/>
      <c r="K104" s="46"/>
      <c r="L104" s="46"/>
    </row>
    <row r="105" spans="1:12" ht="15" thickBot="1" x14ac:dyDescent="0.25">
      <c r="A105" s="94" t="s">
        <v>134</v>
      </c>
      <c r="B105" s="89" t="s">
        <v>132</v>
      </c>
      <c r="C105" s="59"/>
      <c r="D105" s="59"/>
      <c r="E105" s="261">
        <v>140</v>
      </c>
      <c r="F105" s="262"/>
      <c r="G105" s="262"/>
      <c r="H105" s="260"/>
      <c r="I105" s="261">
        <v>140</v>
      </c>
      <c r="J105" s="98"/>
      <c r="K105" s="46"/>
      <c r="L105" s="46"/>
    </row>
    <row r="106" spans="1:12" ht="15" thickBot="1" x14ac:dyDescent="0.25">
      <c r="A106" s="94" t="s">
        <v>134</v>
      </c>
      <c r="B106" s="89" t="s">
        <v>133</v>
      </c>
      <c r="C106" s="59"/>
      <c r="D106" s="59"/>
      <c r="E106" s="261">
        <v>49</v>
      </c>
      <c r="F106" s="262"/>
      <c r="G106" s="262"/>
      <c r="H106" s="260"/>
      <c r="I106" s="261">
        <v>49</v>
      </c>
      <c r="J106" s="98"/>
      <c r="K106" s="46"/>
      <c r="L106" s="46"/>
    </row>
    <row r="107" spans="1:12" ht="15" thickBot="1" x14ac:dyDescent="0.25">
      <c r="A107" s="94" t="s">
        <v>134</v>
      </c>
      <c r="B107" s="184" t="s">
        <v>347</v>
      </c>
      <c r="C107" s="59"/>
      <c r="D107" s="59"/>
      <c r="E107" s="261">
        <v>15</v>
      </c>
      <c r="F107" s="262"/>
      <c r="G107" s="262"/>
      <c r="H107" s="260"/>
      <c r="I107" s="261">
        <v>15</v>
      </c>
      <c r="J107" s="98"/>
      <c r="K107" s="46"/>
      <c r="L107" s="46"/>
    </row>
    <row r="108" spans="1:12" s="61" customFormat="1" ht="27" customHeight="1" thickBot="1" x14ac:dyDescent="0.25">
      <c r="A108" s="351" t="s">
        <v>181</v>
      </c>
      <c r="B108" s="352"/>
      <c r="C108" s="276">
        <f>+D108</f>
        <v>0.9992542878448919</v>
      </c>
      <c r="D108" s="275">
        <f>+E108/I108</f>
        <v>0.9992542878448919</v>
      </c>
      <c r="E108" s="12">
        <f>SUM(E91:E107)</f>
        <v>1340</v>
      </c>
      <c r="F108" s="12">
        <f t="shared" ref="F108:L108" si="7">SUM(F91:F107)</f>
        <v>0</v>
      </c>
      <c r="G108" s="12">
        <f t="shared" si="7"/>
        <v>0</v>
      </c>
      <c r="H108" s="12">
        <f t="shared" si="7"/>
        <v>0</v>
      </c>
      <c r="I108" s="12">
        <f t="shared" si="7"/>
        <v>1341</v>
      </c>
      <c r="J108" s="12">
        <f t="shared" si="7"/>
        <v>0</v>
      </c>
      <c r="K108" s="12">
        <f t="shared" si="7"/>
        <v>0</v>
      </c>
      <c r="L108" s="12">
        <f t="shared" si="7"/>
        <v>0</v>
      </c>
    </row>
    <row r="109" spans="1:12" ht="15" thickBot="1" x14ac:dyDescent="0.25">
      <c r="A109" s="94" t="s">
        <v>147</v>
      </c>
      <c r="B109" s="89" t="s">
        <v>135</v>
      </c>
      <c r="C109" s="59"/>
      <c r="D109" s="59"/>
      <c r="E109" s="263">
        <v>5</v>
      </c>
      <c r="F109" s="264"/>
      <c r="G109" s="264"/>
      <c r="H109" s="264"/>
      <c r="I109" s="263">
        <v>5</v>
      </c>
      <c r="K109" s="46"/>
      <c r="L109" s="46"/>
    </row>
    <row r="110" spans="1:12" ht="15" thickBot="1" x14ac:dyDescent="0.25">
      <c r="A110" s="94" t="s">
        <v>147</v>
      </c>
      <c r="B110" s="89" t="s">
        <v>136</v>
      </c>
      <c r="C110" s="59"/>
      <c r="D110" s="59"/>
      <c r="E110" s="265">
        <v>2</v>
      </c>
      <c r="F110" s="266"/>
      <c r="G110" s="266"/>
      <c r="H110" s="264"/>
      <c r="I110" s="265">
        <v>2</v>
      </c>
      <c r="J110" s="98"/>
      <c r="K110" s="46"/>
      <c r="L110" s="46"/>
    </row>
    <row r="111" spans="1:12" ht="15" thickBot="1" x14ac:dyDescent="0.25">
      <c r="A111" s="94" t="s">
        <v>147</v>
      </c>
      <c r="B111" s="89" t="s">
        <v>137</v>
      </c>
      <c r="C111" s="59"/>
      <c r="D111" s="59"/>
      <c r="E111" s="265">
        <v>8</v>
      </c>
      <c r="F111" s="266"/>
      <c r="G111" s="266"/>
      <c r="H111" s="264"/>
      <c r="I111" s="265">
        <v>8</v>
      </c>
      <c r="J111" s="98"/>
      <c r="K111" s="46"/>
      <c r="L111" s="46"/>
    </row>
    <row r="112" spans="1:12" ht="15" thickBot="1" x14ac:dyDescent="0.25">
      <c r="A112" s="94" t="s">
        <v>147</v>
      </c>
      <c r="B112" s="89" t="s">
        <v>138</v>
      </c>
      <c r="C112" s="59"/>
      <c r="D112" s="59"/>
      <c r="E112" s="265">
        <v>2</v>
      </c>
      <c r="F112" s="266"/>
      <c r="G112" s="266"/>
      <c r="H112" s="264"/>
      <c r="I112" s="265">
        <v>2</v>
      </c>
      <c r="J112" s="98"/>
      <c r="K112" s="46"/>
      <c r="L112" s="46"/>
    </row>
    <row r="113" spans="1:12" ht="15" thickBot="1" x14ac:dyDescent="0.25">
      <c r="A113" s="94" t="s">
        <v>147</v>
      </c>
      <c r="B113" s="89" t="s">
        <v>139</v>
      </c>
      <c r="C113" s="59"/>
      <c r="D113" s="59"/>
      <c r="E113" s="265">
        <v>4</v>
      </c>
      <c r="F113" s="266"/>
      <c r="G113" s="266"/>
      <c r="H113" s="264"/>
      <c r="I113" s="265">
        <v>4</v>
      </c>
      <c r="J113" s="98"/>
      <c r="K113" s="46"/>
      <c r="L113" s="46"/>
    </row>
    <row r="114" spans="1:12" ht="15" thickBot="1" x14ac:dyDescent="0.25">
      <c r="A114" s="94" t="s">
        <v>147</v>
      </c>
      <c r="B114" s="89" t="s">
        <v>140</v>
      </c>
      <c r="C114" s="59"/>
      <c r="D114" s="59"/>
      <c r="E114" s="265"/>
      <c r="F114" s="266"/>
      <c r="G114" s="266"/>
      <c r="H114" s="264"/>
      <c r="I114" s="265"/>
      <c r="J114" s="98"/>
      <c r="K114" s="46"/>
      <c r="L114" s="46"/>
    </row>
    <row r="115" spans="1:12" ht="15" thickBot="1" x14ac:dyDescent="0.25">
      <c r="A115" s="94" t="s">
        <v>147</v>
      </c>
      <c r="B115" s="89" t="s">
        <v>141</v>
      </c>
      <c r="C115" s="59"/>
      <c r="D115" s="59"/>
      <c r="E115" s="265">
        <v>3</v>
      </c>
      <c r="F115" s="266"/>
      <c r="G115" s="266"/>
      <c r="H115" s="264"/>
      <c r="I115" s="265">
        <v>3</v>
      </c>
      <c r="J115" s="98"/>
      <c r="K115" s="46"/>
      <c r="L115" s="46"/>
    </row>
    <row r="116" spans="1:12" ht="15" thickBot="1" x14ac:dyDescent="0.25">
      <c r="A116" s="94" t="s">
        <v>147</v>
      </c>
      <c r="B116" s="89" t="s">
        <v>142</v>
      </c>
      <c r="C116" s="59"/>
      <c r="D116" s="59"/>
      <c r="E116" s="265">
        <v>12</v>
      </c>
      <c r="F116" s="266"/>
      <c r="G116" s="266"/>
      <c r="H116" s="264"/>
      <c r="I116" s="265">
        <v>12</v>
      </c>
      <c r="J116" s="98"/>
      <c r="K116" s="46"/>
      <c r="L116" s="46"/>
    </row>
    <row r="117" spans="1:12" ht="15" thickBot="1" x14ac:dyDescent="0.25">
      <c r="A117" s="94" t="s">
        <v>147</v>
      </c>
      <c r="B117" s="89" t="s">
        <v>143</v>
      </c>
      <c r="C117" s="59"/>
      <c r="D117" s="59"/>
      <c r="E117" s="265">
        <v>3</v>
      </c>
      <c r="F117" s="266"/>
      <c r="G117" s="266"/>
      <c r="H117" s="264"/>
      <c r="I117" s="265">
        <v>3</v>
      </c>
      <c r="J117" s="98"/>
      <c r="K117" s="46"/>
      <c r="L117" s="46"/>
    </row>
    <row r="118" spans="1:12" ht="15" thickBot="1" x14ac:dyDescent="0.25">
      <c r="A118" s="94" t="s">
        <v>147</v>
      </c>
      <c r="B118" s="89" t="s">
        <v>144</v>
      </c>
      <c r="C118" s="59"/>
      <c r="D118" s="59"/>
      <c r="E118" s="265">
        <v>6</v>
      </c>
      <c r="F118" s="266"/>
      <c r="G118" s="266"/>
      <c r="H118" s="264"/>
      <c r="I118" s="265">
        <v>6</v>
      </c>
      <c r="J118" s="98"/>
      <c r="K118" s="46"/>
      <c r="L118" s="46"/>
    </row>
    <row r="119" spans="1:12" ht="15" thickBot="1" x14ac:dyDescent="0.25">
      <c r="A119" s="94" t="s">
        <v>147</v>
      </c>
      <c r="B119" s="89" t="s">
        <v>145</v>
      </c>
      <c r="C119" s="59"/>
      <c r="D119" s="59"/>
      <c r="E119" s="265">
        <v>2</v>
      </c>
      <c r="F119" s="266"/>
      <c r="G119" s="266"/>
      <c r="H119" s="264"/>
      <c r="I119" s="265">
        <v>2</v>
      </c>
      <c r="J119" s="98"/>
      <c r="K119" s="46"/>
      <c r="L119" s="46"/>
    </row>
    <row r="120" spans="1:12" ht="15" thickBot="1" x14ac:dyDescent="0.25">
      <c r="A120" s="94" t="s">
        <v>147</v>
      </c>
      <c r="B120" s="89" t="s">
        <v>146</v>
      </c>
      <c r="C120" s="59"/>
      <c r="D120" s="59"/>
      <c r="E120" s="265">
        <v>4</v>
      </c>
      <c r="F120" s="266"/>
      <c r="G120" s="266"/>
      <c r="H120" s="264"/>
      <c r="I120" s="265">
        <v>4</v>
      </c>
      <c r="J120" s="98"/>
      <c r="K120" s="46"/>
      <c r="L120" s="46"/>
    </row>
    <row r="121" spans="1:12" s="61" customFormat="1" ht="15" thickBot="1" x14ac:dyDescent="0.25">
      <c r="A121" s="351" t="s">
        <v>182</v>
      </c>
      <c r="B121" s="352"/>
      <c r="C121" s="276">
        <f>+D121</f>
        <v>1</v>
      </c>
      <c r="D121" s="275">
        <f>+E121/I121</f>
        <v>1</v>
      </c>
      <c r="E121" s="12">
        <f t="shared" ref="E121:L121" si="8">SUM(E109:E120)</f>
        <v>51</v>
      </c>
      <c r="F121" s="12">
        <f t="shared" si="8"/>
        <v>0</v>
      </c>
      <c r="G121" s="12">
        <f t="shared" si="8"/>
        <v>0</v>
      </c>
      <c r="H121" s="12">
        <f t="shared" si="8"/>
        <v>0</v>
      </c>
      <c r="I121" s="12">
        <f>SUM(I109:I120)</f>
        <v>51</v>
      </c>
      <c r="J121" s="12">
        <f t="shared" si="8"/>
        <v>0</v>
      </c>
      <c r="K121" s="12">
        <f t="shared" si="8"/>
        <v>0</v>
      </c>
      <c r="L121" s="12">
        <f t="shared" si="8"/>
        <v>0</v>
      </c>
    </row>
    <row r="122" spans="1:12" ht="15" thickBot="1" x14ac:dyDescent="0.25">
      <c r="A122" s="94" t="s">
        <v>161</v>
      </c>
      <c r="B122" s="89" t="s">
        <v>148</v>
      </c>
      <c r="C122" s="59"/>
      <c r="D122" s="59"/>
      <c r="E122" s="268">
        <v>84</v>
      </c>
      <c r="F122" s="269"/>
      <c r="G122" s="269"/>
      <c r="H122" s="267"/>
      <c r="I122" s="268">
        <v>84</v>
      </c>
      <c r="J122" s="98"/>
      <c r="K122" s="46"/>
      <c r="L122" s="46"/>
    </row>
    <row r="123" spans="1:12" ht="15" thickBot="1" x14ac:dyDescent="0.25">
      <c r="A123" s="94" t="s">
        <v>161</v>
      </c>
      <c r="B123" s="89" t="s">
        <v>149</v>
      </c>
      <c r="C123" s="59"/>
      <c r="D123" s="59"/>
      <c r="E123" s="268">
        <v>67</v>
      </c>
      <c r="F123" s="269"/>
      <c r="G123" s="269"/>
      <c r="H123" s="267"/>
      <c r="I123" s="268">
        <v>67</v>
      </c>
      <c r="J123" s="98"/>
      <c r="K123" s="46"/>
      <c r="L123" s="46"/>
    </row>
    <row r="124" spans="1:12" ht="15" thickBot="1" x14ac:dyDescent="0.25">
      <c r="A124" s="94" t="s">
        <v>161</v>
      </c>
      <c r="B124" s="89" t="s">
        <v>150</v>
      </c>
      <c r="C124" s="59"/>
      <c r="D124" s="59"/>
      <c r="E124" s="268">
        <v>66</v>
      </c>
      <c r="F124" s="269"/>
      <c r="G124" s="269"/>
      <c r="H124" s="267"/>
      <c r="I124" s="268">
        <v>66</v>
      </c>
      <c r="J124" s="98"/>
      <c r="K124" s="46"/>
      <c r="L124" s="46"/>
    </row>
    <row r="125" spans="1:12" ht="15" thickBot="1" x14ac:dyDescent="0.25">
      <c r="A125" s="94" t="s">
        <v>161</v>
      </c>
      <c r="B125" s="89" t="s">
        <v>151</v>
      </c>
      <c r="C125" s="59"/>
      <c r="D125" s="59"/>
      <c r="E125" s="268">
        <v>133</v>
      </c>
      <c r="F125" s="269"/>
      <c r="G125" s="269"/>
      <c r="H125" s="267"/>
      <c r="I125" s="268">
        <v>133</v>
      </c>
      <c r="J125" s="98"/>
      <c r="K125" s="46"/>
      <c r="L125" s="46"/>
    </row>
    <row r="126" spans="1:12" ht="15" thickBot="1" x14ac:dyDescent="0.25">
      <c r="A126" s="94" t="s">
        <v>161</v>
      </c>
      <c r="B126" s="89" t="s">
        <v>152</v>
      </c>
      <c r="C126" s="59"/>
      <c r="D126" s="59"/>
      <c r="E126" s="268"/>
      <c r="F126" s="269"/>
      <c r="G126" s="269"/>
      <c r="H126" s="267"/>
      <c r="I126" s="268"/>
      <c r="J126" s="98"/>
      <c r="K126" s="46"/>
      <c r="L126" s="46"/>
    </row>
    <row r="127" spans="1:12" ht="15" thickBot="1" x14ac:dyDescent="0.25">
      <c r="A127" s="94" t="s">
        <v>161</v>
      </c>
      <c r="B127" s="89" t="s">
        <v>153</v>
      </c>
      <c r="C127" s="59"/>
      <c r="D127" s="59"/>
      <c r="E127" s="268"/>
      <c r="F127" s="269"/>
      <c r="G127" s="269"/>
      <c r="H127" s="267"/>
      <c r="I127" s="268"/>
      <c r="J127" s="98"/>
      <c r="K127" s="46"/>
      <c r="L127" s="46"/>
    </row>
    <row r="128" spans="1:12" ht="15" thickBot="1" x14ac:dyDescent="0.25">
      <c r="A128" s="94" t="s">
        <v>161</v>
      </c>
      <c r="B128" s="89" t="s">
        <v>154</v>
      </c>
      <c r="C128" s="59"/>
      <c r="D128" s="59"/>
      <c r="E128" s="268"/>
      <c r="F128" s="269"/>
      <c r="G128" s="269"/>
      <c r="H128" s="267"/>
      <c r="I128" s="268"/>
      <c r="J128" s="98"/>
      <c r="K128" s="46"/>
      <c r="L128" s="46"/>
    </row>
    <row r="129" spans="1:12" ht="15" thickBot="1" x14ac:dyDescent="0.25">
      <c r="A129" s="94" t="s">
        <v>161</v>
      </c>
      <c r="B129" s="89" t="s">
        <v>155</v>
      </c>
      <c r="C129" s="59"/>
      <c r="D129" s="59"/>
      <c r="E129" s="268"/>
      <c r="F129" s="269"/>
      <c r="G129" s="269"/>
      <c r="H129" s="267"/>
      <c r="I129" s="268"/>
      <c r="J129" s="98"/>
      <c r="K129" s="46"/>
      <c r="L129" s="46"/>
    </row>
    <row r="130" spans="1:12" ht="15" thickBot="1" x14ac:dyDescent="0.25">
      <c r="A130" s="94" t="s">
        <v>161</v>
      </c>
      <c r="B130" s="89" t="s">
        <v>156</v>
      </c>
      <c r="C130" s="59"/>
      <c r="D130" s="59"/>
      <c r="E130" s="268"/>
      <c r="F130" s="269"/>
      <c r="G130" s="269"/>
      <c r="H130" s="267"/>
      <c r="I130" s="268"/>
      <c r="J130" s="98"/>
      <c r="K130" s="46"/>
      <c r="L130" s="46"/>
    </row>
    <row r="131" spans="1:12" ht="15" thickBot="1" x14ac:dyDescent="0.25">
      <c r="A131" s="94" t="s">
        <v>161</v>
      </c>
      <c r="B131" s="89" t="s">
        <v>157</v>
      </c>
      <c r="C131" s="59"/>
      <c r="D131" s="59"/>
      <c r="E131" s="268"/>
      <c r="F131" s="269"/>
      <c r="G131" s="269"/>
      <c r="H131" s="267"/>
      <c r="I131" s="268"/>
      <c r="J131" s="98"/>
      <c r="K131" s="46"/>
      <c r="L131" s="46"/>
    </row>
    <row r="132" spans="1:12" ht="15" thickBot="1" x14ac:dyDescent="0.25">
      <c r="A132" s="94" t="s">
        <v>161</v>
      </c>
      <c r="B132" s="89" t="s">
        <v>158</v>
      </c>
      <c r="C132" s="59"/>
      <c r="D132" s="59"/>
      <c r="E132" s="268"/>
      <c r="F132" s="269"/>
      <c r="G132" s="269"/>
      <c r="H132" s="267"/>
      <c r="I132" s="268"/>
      <c r="J132" s="98"/>
      <c r="K132" s="46"/>
      <c r="L132" s="46"/>
    </row>
    <row r="133" spans="1:12" ht="15" thickBot="1" x14ac:dyDescent="0.25">
      <c r="A133" s="94" t="s">
        <v>161</v>
      </c>
      <c r="B133" s="89" t="s">
        <v>159</v>
      </c>
      <c r="C133" s="59"/>
      <c r="D133" s="59"/>
      <c r="E133" s="268"/>
      <c r="F133" s="269"/>
      <c r="G133" s="269"/>
      <c r="H133" s="267"/>
      <c r="I133" s="268"/>
      <c r="J133" s="98"/>
      <c r="K133" s="46"/>
      <c r="L133" s="46"/>
    </row>
    <row r="134" spans="1:12" ht="15" thickBot="1" x14ac:dyDescent="0.25">
      <c r="A134" s="94" t="s">
        <v>161</v>
      </c>
      <c r="B134" s="89" t="s">
        <v>160</v>
      </c>
      <c r="C134" s="59"/>
      <c r="D134" s="59"/>
      <c r="E134" s="268"/>
      <c r="F134" s="269"/>
      <c r="G134" s="269"/>
      <c r="H134" s="267"/>
      <c r="I134" s="268"/>
      <c r="J134" s="98"/>
      <c r="K134" s="46"/>
      <c r="L134" s="46"/>
    </row>
    <row r="135" spans="1:12" s="61" customFormat="1" ht="29.25" customHeight="1" thickBot="1" x14ac:dyDescent="0.25">
      <c r="A135" s="351" t="s">
        <v>183</v>
      </c>
      <c r="B135" s="352"/>
      <c r="C135" s="276">
        <f>+D135</f>
        <v>1</v>
      </c>
      <c r="D135" s="275">
        <f>+E135/I135</f>
        <v>1</v>
      </c>
      <c r="E135" s="12">
        <f t="shared" ref="E135:L135" si="9">SUM(E122:E134)</f>
        <v>350</v>
      </c>
      <c r="F135" s="12">
        <f t="shared" si="9"/>
        <v>0</v>
      </c>
      <c r="G135" s="12">
        <f t="shared" si="9"/>
        <v>0</v>
      </c>
      <c r="H135" s="12">
        <f t="shared" si="9"/>
        <v>0</v>
      </c>
      <c r="I135" s="12">
        <f>SUM(I122:I134)</f>
        <v>350</v>
      </c>
      <c r="J135" s="12">
        <f t="shared" si="9"/>
        <v>0</v>
      </c>
      <c r="K135" s="12">
        <f t="shared" si="9"/>
        <v>0</v>
      </c>
      <c r="L135" s="12">
        <f t="shared" si="9"/>
        <v>0</v>
      </c>
    </row>
    <row r="136" spans="1:12" ht="15" thickBot="1" x14ac:dyDescent="0.25">
      <c r="A136" s="94" t="s">
        <v>166</v>
      </c>
      <c r="B136" s="89" t="s">
        <v>162</v>
      </c>
      <c r="C136" s="59"/>
      <c r="D136" s="59"/>
      <c r="E136" s="273">
        <v>172</v>
      </c>
      <c r="F136" s="274"/>
      <c r="G136" s="274"/>
      <c r="H136" s="272"/>
      <c r="I136" s="273">
        <v>172</v>
      </c>
      <c r="J136" s="98"/>
      <c r="K136" s="46"/>
      <c r="L136" s="46"/>
    </row>
    <row r="137" spans="1:12" ht="15" thickBot="1" x14ac:dyDescent="0.25">
      <c r="A137" s="94" t="s">
        <v>166</v>
      </c>
      <c r="B137" s="89" t="s">
        <v>163</v>
      </c>
      <c r="C137" s="59"/>
      <c r="D137" s="59"/>
      <c r="E137" s="273"/>
      <c r="F137" s="274"/>
      <c r="G137" s="274"/>
      <c r="H137" s="272"/>
      <c r="I137" s="273"/>
      <c r="J137" s="98"/>
      <c r="K137" s="46"/>
      <c r="L137" s="46"/>
    </row>
    <row r="138" spans="1:12" ht="15.75" thickBot="1" x14ac:dyDescent="0.3">
      <c r="A138" s="94" t="s">
        <v>166</v>
      </c>
      <c r="B138" s="89" t="s">
        <v>164</v>
      </c>
      <c r="C138" s="59"/>
      <c r="D138" s="59"/>
      <c r="E138" s="270"/>
      <c r="F138" s="272"/>
      <c r="G138" s="272"/>
      <c r="H138" s="272"/>
      <c r="I138" s="270"/>
      <c r="K138" s="46"/>
      <c r="L138" s="46"/>
    </row>
    <row r="139" spans="1:12" ht="15" thickBot="1" x14ac:dyDescent="0.25">
      <c r="A139" s="94" t="s">
        <v>166</v>
      </c>
      <c r="B139" s="89" t="s">
        <v>165</v>
      </c>
      <c r="C139" s="59"/>
      <c r="D139" s="59"/>
      <c r="E139" s="271"/>
      <c r="F139" s="272"/>
      <c r="G139" s="272"/>
      <c r="H139" s="272"/>
      <c r="I139" s="271"/>
      <c r="K139" s="46"/>
      <c r="L139" s="46"/>
    </row>
    <row r="140" spans="1:12" s="61" customFormat="1" ht="15" thickBot="1" x14ac:dyDescent="0.25">
      <c r="A140" s="351" t="s">
        <v>184</v>
      </c>
      <c r="B140" s="352"/>
      <c r="C140" s="276">
        <f>+D140</f>
        <v>1</v>
      </c>
      <c r="D140" s="275">
        <f>+E140/I140</f>
        <v>1</v>
      </c>
      <c r="E140" s="12">
        <f t="shared" ref="E140:L140" si="10">SUM(E136:E139)</f>
        <v>172</v>
      </c>
      <c r="F140" s="12">
        <f t="shared" si="10"/>
        <v>0</v>
      </c>
      <c r="G140" s="12">
        <f t="shared" si="10"/>
        <v>0</v>
      </c>
      <c r="H140" s="12">
        <f t="shared" si="10"/>
        <v>0</v>
      </c>
      <c r="I140" s="12">
        <f>SUM(I136:I139)</f>
        <v>172</v>
      </c>
      <c r="J140" s="12">
        <f t="shared" si="10"/>
        <v>0</v>
      </c>
      <c r="K140" s="12">
        <f t="shared" si="10"/>
        <v>0</v>
      </c>
      <c r="L140" s="12">
        <f t="shared" si="10"/>
        <v>0</v>
      </c>
    </row>
    <row r="141" spans="1:12" ht="15" thickBot="1" x14ac:dyDescent="0.25">
      <c r="A141" s="94" t="s">
        <v>174</v>
      </c>
      <c r="B141" s="89" t="s">
        <v>167</v>
      </c>
      <c r="C141" s="59"/>
      <c r="D141" s="59"/>
      <c r="E141" s="278">
        <v>18</v>
      </c>
      <c r="F141" s="279"/>
      <c r="G141" s="279"/>
      <c r="H141" s="277"/>
      <c r="I141" s="278">
        <v>18</v>
      </c>
      <c r="J141" s="98"/>
      <c r="K141" s="46"/>
      <c r="L141" s="46"/>
    </row>
    <row r="142" spans="1:12" ht="15" thickBot="1" x14ac:dyDescent="0.25">
      <c r="A142" s="94" t="s">
        <v>174</v>
      </c>
      <c r="B142" s="89" t="s">
        <v>168</v>
      </c>
      <c r="C142" s="59"/>
      <c r="D142" s="59"/>
      <c r="E142" s="278"/>
      <c r="F142" s="279"/>
      <c r="G142" s="279"/>
      <c r="H142" s="277"/>
      <c r="I142" s="278"/>
      <c r="J142" s="98"/>
      <c r="K142" s="46"/>
      <c r="L142" s="46"/>
    </row>
    <row r="143" spans="1:12" ht="15" thickBot="1" x14ac:dyDescent="0.25">
      <c r="A143" s="94" t="s">
        <v>174</v>
      </c>
      <c r="B143" s="89" t="s">
        <v>169</v>
      </c>
      <c r="C143" s="59"/>
      <c r="D143" s="59"/>
      <c r="E143" s="278">
        <v>2</v>
      </c>
      <c r="F143" s="279"/>
      <c r="G143" s="279"/>
      <c r="H143" s="277"/>
      <c r="I143" s="278">
        <v>2</v>
      </c>
      <c r="J143" s="98"/>
      <c r="K143" s="46"/>
      <c r="L143" s="46"/>
    </row>
    <row r="144" spans="1:12" ht="15" thickBot="1" x14ac:dyDescent="0.25">
      <c r="A144" s="94" t="s">
        <v>174</v>
      </c>
      <c r="B144" s="89" t="s">
        <v>170</v>
      </c>
      <c r="C144" s="59"/>
      <c r="D144" s="59"/>
      <c r="E144" s="278">
        <v>1</v>
      </c>
      <c r="F144" s="279"/>
      <c r="G144" s="279"/>
      <c r="H144" s="277"/>
      <c r="I144" s="278">
        <v>1</v>
      </c>
      <c r="J144" s="98"/>
      <c r="K144" s="46"/>
      <c r="L144" s="46"/>
    </row>
    <row r="145" spans="1:12" ht="15" thickBot="1" x14ac:dyDescent="0.25">
      <c r="A145" s="94" t="s">
        <v>174</v>
      </c>
      <c r="B145" s="89" t="s">
        <v>171</v>
      </c>
      <c r="C145" s="59"/>
      <c r="D145" s="59"/>
      <c r="E145" s="278">
        <v>5</v>
      </c>
      <c r="F145" s="279"/>
      <c r="G145" s="279"/>
      <c r="H145" s="277"/>
      <c r="I145" s="278">
        <v>5</v>
      </c>
      <c r="J145" s="98"/>
      <c r="K145" s="46"/>
      <c r="L145" s="46"/>
    </row>
    <row r="146" spans="1:12" ht="15" thickBot="1" x14ac:dyDescent="0.25">
      <c r="A146" s="94" t="s">
        <v>174</v>
      </c>
      <c r="B146" s="89" t="s">
        <v>172</v>
      </c>
      <c r="C146" s="59"/>
      <c r="D146" s="59"/>
      <c r="E146" s="278">
        <v>3</v>
      </c>
      <c r="F146" s="279"/>
      <c r="G146" s="279"/>
      <c r="H146" s="277"/>
      <c r="I146" s="278">
        <v>3</v>
      </c>
      <c r="J146" s="98"/>
      <c r="K146" s="46"/>
      <c r="L146" s="46"/>
    </row>
    <row r="147" spans="1:12" ht="15" thickBot="1" x14ac:dyDescent="0.25">
      <c r="A147" s="94" t="s">
        <v>174</v>
      </c>
      <c r="B147" s="89" t="s">
        <v>173</v>
      </c>
      <c r="C147" s="59"/>
      <c r="D147" s="59"/>
      <c r="E147" s="278"/>
      <c r="F147" s="279"/>
      <c r="G147" s="279"/>
      <c r="H147" s="277"/>
      <c r="I147" s="278"/>
      <c r="J147" s="98"/>
      <c r="K147" s="46"/>
      <c r="L147" s="46"/>
    </row>
    <row r="148" spans="1:12" s="61" customFormat="1" ht="15" thickBot="1" x14ac:dyDescent="0.25">
      <c r="A148" s="351" t="s">
        <v>185</v>
      </c>
      <c r="B148" s="352"/>
      <c r="C148" s="276">
        <f>+D148</f>
        <v>1</v>
      </c>
      <c r="D148" s="275">
        <f>+E148/I148</f>
        <v>1</v>
      </c>
      <c r="E148" s="12">
        <f t="shared" ref="E148:L148" si="11">SUM(E141:E147)</f>
        <v>29</v>
      </c>
      <c r="F148" s="12">
        <f t="shared" si="11"/>
        <v>0</v>
      </c>
      <c r="G148" s="12">
        <f t="shared" si="11"/>
        <v>0</v>
      </c>
      <c r="H148" s="12">
        <f t="shared" si="11"/>
        <v>0</v>
      </c>
      <c r="I148" s="12">
        <f>SUM(I141:I147)</f>
        <v>29</v>
      </c>
      <c r="J148" s="12">
        <f t="shared" si="11"/>
        <v>0</v>
      </c>
      <c r="K148" s="12">
        <f t="shared" si="11"/>
        <v>0</v>
      </c>
      <c r="L148" s="12">
        <f t="shared" si="11"/>
        <v>0</v>
      </c>
    </row>
    <row r="149" spans="1:12" x14ac:dyDescent="0.2">
      <c r="B149" s="112" t="s">
        <v>190</v>
      </c>
      <c r="C149" s="112"/>
      <c r="D149" s="112"/>
      <c r="E149" s="128">
        <f t="shared" ref="E149:L149" si="12">+E25+E37+E48+E62+E73+E79+E90+E108+E121+E135+E140+E148</f>
        <v>10748</v>
      </c>
      <c r="F149" s="128">
        <f t="shared" si="12"/>
        <v>0</v>
      </c>
      <c r="G149" s="128">
        <f t="shared" si="12"/>
        <v>0</v>
      </c>
      <c r="H149" s="128">
        <f t="shared" si="12"/>
        <v>0</v>
      </c>
      <c r="I149" s="128">
        <f t="shared" si="12"/>
        <v>10749</v>
      </c>
      <c r="J149" s="128">
        <f t="shared" si="12"/>
        <v>0</v>
      </c>
      <c r="K149" s="128">
        <f t="shared" si="12"/>
        <v>0</v>
      </c>
      <c r="L149" s="128">
        <f t="shared" si="12"/>
        <v>0</v>
      </c>
    </row>
    <row r="150" spans="1:12" x14ac:dyDescent="0.2">
      <c r="C150" s="69"/>
      <c r="D150" s="84"/>
    </row>
    <row r="156" spans="1:12" x14ac:dyDescent="0.2">
      <c r="L156" s="58"/>
    </row>
    <row r="157" spans="1:12" x14ac:dyDescent="0.2">
      <c r="L157" s="58"/>
    </row>
    <row r="158" spans="1:12" x14ac:dyDescent="0.2">
      <c r="L158" s="58"/>
    </row>
    <row r="159" spans="1:12" x14ac:dyDescent="0.2">
      <c r="L159" s="58"/>
    </row>
    <row r="160" spans="1:12" x14ac:dyDescent="0.2">
      <c r="L160" s="58"/>
    </row>
    <row r="161" spans="12:12" x14ac:dyDescent="0.2">
      <c r="L161" s="58"/>
    </row>
    <row r="162" spans="12:12" x14ac:dyDescent="0.2">
      <c r="L162" s="58"/>
    </row>
    <row r="163" spans="12:12" x14ac:dyDescent="0.2">
      <c r="L163" s="58"/>
    </row>
    <row r="164" spans="12:12" x14ac:dyDescent="0.2">
      <c r="L164" s="58"/>
    </row>
    <row r="165" spans="12:12" x14ac:dyDescent="0.2">
      <c r="L165" s="58"/>
    </row>
    <row r="166" spans="12:12" x14ac:dyDescent="0.2">
      <c r="L166" s="58"/>
    </row>
    <row r="167" spans="12:12" x14ac:dyDescent="0.2">
      <c r="L167" s="58"/>
    </row>
    <row r="168" spans="12:12" x14ac:dyDescent="0.2">
      <c r="L168" s="58"/>
    </row>
    <row r="169" spans="12:12" x14ac:dyDescent="0.2">
      <c r="L169" s="58"/>
    </row>
    <row r="170" spans="12:12" x14ac:dyDescent="0.2">
      <c r="L170" s="58"/>
    </row>
    <row r="171" spans="12:12" x14ac:dyDescent="0.2">
      <c r="L171" s="58"/>
    </row>
    <row r="172" spans="12:12" x14ac:dyDescent="0.2">
      <c r="L172" s="58"/>
    </row>
    <row r="173" spans="12:12" x14ac:dyDescent="0.2">
      <c r="L173" s="58"/>
    </row>
    <row r="174" spans="12:12" x14ac:dyDescent="0.2">
      <c r="L174" s="58"/>
    </row>
    <row r="175" spans="12:12" x14ac:dyDescent="0.2">
      <c r="L175" s="58"/>
    </row>
    <row r="176" spans="12:12" x14ac:dyDescent="0.2">
      <c r="L176" s="58"/>
    </row>
    <row r="177" spans="10:12" x14ac:dyDescent="0.2">
      <c r="L177" s="58"/>
    </row>
    <row r="178" spans="10:12" x14ac:dyDescent="0.2">
      <c r="L178" s="58"/>
    </row>
    <row r="179" spans="10:12" x14ac:dyDescent="0.2">
      <c r="L179" s="58"/>
    </row>
    <row r="180" spans="10:12" x14ac:dyDescent="0.2">
      <c r="L180" s="58"/>
    </row>
    <row r="181" spans="10:12" x14ac:dyDescent="0.2">
      <c r="J181" s="98"/>
    </row>
  </sheetData>
  <mergeCells count="21">
    <mergeCell ref="A1:A10"/>
    <mergeCell ref="B1:B10"/>
    <mergeCell ref="C1:C11"/>
    <mergeCell ref="D1:D10"/>
    <mergeCell ref="E1:L1"/>
    <mergeCell ref="E2:H9"/>
    <mergeCell ref="I2:L9"/>
    <mergeCell ref="E10:H10"/>
    <mergeCell ref="I10:L10"/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</mergeCells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17"/>
  <sheetViews>
    <sheetView topLeftCell="D1" zoomScale="70" zoomScaleNormal="70" workbookViewId="0">
      <pane xSplit="1" ySplit="5" topLeftCell="E6" activePane="bottomRight" state="frozen"/>
      <selection activeCell="D1" sqref="D1"/>
      <selection pane="topRight" activeCell="E1" sqref="E1"/>
      <selection pane="bottomLeft" activeCell="D6" sqref="D6"/>
      <selection pane="bottomRight" activeCell="G64" sqref="G64"/>
    </sheetView>
  </sheetViews>
  <sheetFormatPr baseColWidth="10" defaultRowHeight="15" x14ac:dyDescent="0.25"/>
  <cols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8" max="30" width="11.42578125" customWidth="1"/>
    <col min="31" max="36" width="11.7109375" customWidth="1"/>
    <col min="37" max="37" width="15.85546875" customWidth="1"/>
    <col min="38" max="38" width="16.28515625" customWidth="1"/>
    <col min="39" max="45" width="11.42578125" customWidth="1"/>
  </cols>
  <sheetData>
    <row r="1" spans="1:44" s="21" customFormat="1" ht="18" x14ac:dyDescent="0.35">
      <c r="A1" s="513" t="s">
        <v>232</v>
      </c>
      <c r="B1" s="513"/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3"/>
      <c r="O1" s="513"/>
      <c r="P1" s="513"/>
      <c r="Q1" s="513"/>
      <c r="R1" s="513"/>
      <c r="S1" s="513"/>
      <c r="T1" s="513"/>
      <c r="U1" s="513"/>
      <c r="V1" s="513"/>
      <c r="W1" s="513"/>
      <c r="X1" s="513"/>
      <c r="Y1" s="513"/>
    </row>
    <row r="2" spans="1:44" s="23" customFormat="1" ht="66" customHeight="1" x14ac:dyDescent="0.3">
      <c r="A2" s="22"/>
      <c r="B2" s="22"/>
      <c r="C2" s="22"/>
      <c r="D2" s="22"/>
      <c r="E2" s="514" t="s">
        <v>204</v>
      </c>
      <c r="F2" s="517" t="s">
        <v>205</v>
      </c>
      <c r="G2" s="521" t="s">
        <v>206</v>
      </c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522"/>
      <c r="T2" s="522"/>
      <c r="U2" s="522"/>
      <c r="V2" s="522"/>
      <c r="W2" s="522"/>
      <c r="X2" s="522"/>
      <c r="Y2" s="522"/>
      <c r="AE2" s="234" t="s">
        <v>384</v>
      </c>
      <c r="AF2" s="234" t="s">
        <v>384</v>
      </c>
      <c r="AG2" s="234" t="s">
        <v>385</v>
      </c>
      <c r="AH2" s="234" t="s">
        <v>385</v>
      </c>
      <c r="AI2" s="526" t="s">
        <v>375</v>
      </c>
      <c r="AJ2" s="526"/>
      <c r="AK2" s="523" t="s">
        <v>386</v>
      </c>
      <c r="AL2" s="523"/>
      <c r="AM2" s="523" t="s">
        <v>387</v>
      </c>
      <c r="AN2" s="523"/>
      <c r="AO2" s="523" t="s">
        <v>388</v>
      </c>
      <c r="AP2" s="523"/>
      <c r="AQ2" s="523" t="s">
        <v>389</v>
      </c>
      <c r="AR2" s="523"/>
    </row>
    <row r="3" spans="1:44" s="21" customFormat="1" ht="16.5" x14ac:dyDescent="0.3">
      <c r="A3" s="24"/>
      <c r="B3" s="25"/>
      <c r="C3" s="24"/>
      <c r="D3" s="24"/>
      <c r="E3" s="515"/>
      <c r="F3" s="518"/>
      <c r="G3" s="26" t="s">
        <v>350</v>
      </c>
      <c r="H3" s="27" t="s">
        <v>349</v>
      </c>
      <c r="I3" s="27" t="s">
        <v>348</v>
      </c>
      <c r="J3" s="27" t="s">
        <v>351</v>
      </c>
      <c r="K3" s="27" t="s">
        <v>352</v>
      </c>
      <c r="L3" s="27" t="s">
        <v>353</v>
      </c>
      <c r="M3" s="27" t="s">
        <v>354</v>
      </c>
      <c r="N3" s="27" t="s">
        <v>355</v>
      </c>
      <c r="O3" s="27" t="s">
        <v>253</v>
      </c>
      <c r="P3" s="27" t="s">
        <v>254</v>
      </c>
      <c r="Q3" s="27" t="s">
        <v>233</v>
      </c>
      <c r="R3" s="27" t="s">
        <v>234</v>
      </c>
      <c r="S3" s="27" t="s">
        <v>261</v>
      </c>
      <c r="T3" s="27" t="s">
        <v>304</v>
      </c>
      <c r="U3" s="27" t="s">
        <v>305</v>
      </c>
      <c r="V3" s="27" t="s">
        <v>306</v>
      </c>
      <c r="W3" s="27" t="s">
        <v>307</v>
      </c>
      <c r="X3" s="27" t="s">
        <v>308</v>
      </c>
      <c r="Y3" s="27" t="s">
        <v>309</v>
      </c>
      <c r="AE3" s="27" t="s">
        <v>234</v>
      </c>
      <c r="AF3" s="27" t="s">
        <v>261</v>
      </c>
      <c r="AG3" s="27" t="s">
        <v>234</v>
      </c>
      <c r="AH3" s="27" t="s">
        <v>261</v>
      </c>
      <c r="AI3" s="524" t="s">
        <v>375</v>
      </c>
      <c r="AJ3" s="525"/>
      <c r="AK3" s="27" t="s">
        <v>234</v>
      </c>
      <c r="AL3" s="27" t="s">
        <v>261</v>
      </c>
      <c r="AM3" s="27" t="s">
        <v>234</v>
      </c>
      <c r="AN3" s="27" t="s">
        <v>261</v>
      </c>
      <c r="AO3" s="27" t="s">
        <v>234</v>
      </c>
      <c r="AP3" s="27" t="s">
        <v>261</v>
      </c>
      <c r="AQ3" s="27" t="s">
        <v>234</v>
      </c>
      <c r="AR3" s="27" t="s">
        <v>261</v>
      </c>
    </row>
    <row r="4" spans="1:44" s="29" customFormat="1" ht="165" customHeight="1" x14ac:dyDescent="0.3">
      <c r="A4" s="24" t="s">
        <v>207</v>
      </c>
      <c r="B4" s="25" t="s">
        <v>208</v>
      </c>
      <c r="C4" s="24" t="s">
        <v>207</v>
      </c>
      <c r="D4" s="24" t="s">
        <v>0</v>
      </c>
      <c r="E4" s="515"/>
      <c r="F4" s="518"/>
      <c r="G4" s="28" t="s">
        <v>356</v>
      </c>
      <c r="H4" s="28" t="s">
        <v>357</v>
      </c>
      <c r="I4" s="28" t="s">
        <v>358</v>
      </c>
      <c r="J4" s="28" t="s">
        <v>370</v>
      </c>
      <c r="K4" s="28" t="s">
        <v>359</v>
      </c>
      <c r="L4" s="28" t="s">
        <v>391</v>
      </c>
      <c r="M4" s="28" t="s">
        <v>262</v>
      </c>
      <c r="N4" s="28" t="s">
        <v>392</v>
      </c>
      <c r="O4" s="28" t="s">
        <v>360</v>
      </c>
      <c r="P4" s="43" t="s">
        <v>361</v>
      </c>
      <c r="Q4" s="43" t="s">
        <v>362</v>
      </c>
      <c r="R4" s="43" t="s">
        <v>363</v>
      </c>
      <c r="S4" s="43" t="s">
        <v>364</v>
      </c>
      <c r="T4" s="43" t="s">
        <v>365</v>
      </c>
      <c r="U4" s="43" t="s">
        <v>366</v>
      </c>
      <c r="V4" s="43" t="s">
        <v>367</v>
      </c>
      <c r="W4" s="43" t="s">
        <v>368</v>
      </c>
      <c r="X4" s="43" t="s">
        <v>394</v>
      </c>
      <c r="Y4" s="43" t="s">
        <v>369</v>
      </c>
      <c r="AE4" s="43" t="s">
        <v>363</v>
      </c>
      <c r="AF4" s="43" t="s">
        <v>364</v>
      </c>
      <c r="AG4" s="43" t="s">
        <v>363</v>
      </c>
      <c r="AH4" s="43" t="s">
        <v>364</v>
      </c>
      <c r="AI4" s="43" t="s">
        <v>363</v>
      </c>
      <c r="AJ4" s="43" t="s">
        <v>364</v>
      </c>
      <c r="AK4" s="43" t="s">
        <v>363</v>
      </c>
      <c r="AL4" s="43" t="s">
        <v>364</v>
      </c>
      <c r="AM4" s="43" t="s">
        <v>363</v>
      </c>
      <c r="AN4" s="43" t="s">
        <v>364</v>
      </c>
      <c r="AO4" s="43" t="s">
        <v>363</v>
      </c>
      <c r="AP4" s="43" t="s">
        <v>364</v>
      </c>
      <c r="AQ4" s="43" t="s">
        <v>363</v>
      </c>
      <c r="AR4" s="43" t="s">
        <v>364</v>
      </c>
    </row>
    <row r="5" spans="1:44" s="23" customFormat="1" ht="23.25" customHeight="1" x14ac:dyDescent="0.3">
      <c r="A5" s="30"/>
      <c r="B5" s="31"/>
      <c r="C5" s="30"/>
      <c r="D5" s="30"/>
      <c r="E5" s="516"/>
      <c r="F5" s="519"/>
      <c r="G5" s="115">
        <v>0.15</v>
      </c>
      <c r="H5" s="115">
        <v>0.97</v>
      </c>
      <c r="I5" s="188">
        <v>1</v>
      </c>
      <c r="J5" s="115">
        <v>0.1</v>
      </c>
      <c r="K5" s="118">
        <v>0.22</v>
      </c>
      <c r="L5" s="115">
        <v>0.2</v>
      </c>
      <c r="M5" s="115">
        <v>0.25</v>
      </c>
      <c r="N5" s="115">
        <v>0.55000000000000004</v>
      </c>
      <c r="O5" s="115">
        <v>0.94</v>
      </c>
      <c r="P5" s="115">
        <v>0.15</v>
      </c>
      <c r="Q5" s="115">
        <v>0.24</v>
      </c>
      <c r="R5" s="115">
        <v>0.17</v>
      </c>
      <c r="S5" s="115">
        <v>0.22</v>
      </c>
      <c r="T5" s="115">
        <v>0.9</v>
      </c>
      <c r="U5" s="115">
        <v>0.9</v>
      </c>
      <c r="V5" s="115">
        <v>0.19</v>
      </c>
      <c r="W5" s="115">
        <v>0.28999999999999998</v>
      </c>
      <c r="X5" s="115">
        <v>0.54</v>
      </c>
      <c r="Y5" s="115"/>
      <c r="AB5" s="214"/>
      <c r="AC5" s="214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</row>
    <row r="6" spans="1:44" s="21" customFormat="1" ht="16.5" x14ac:dyDescent="0.3">
      <c r="A6" s="34">
        <v>17</v>
      </c>
      <c r="B6" s="35" t="s">
        <v>211</v>
      </c>
      <c r="C6" s="36">
        <v>5</v>
      </c>
      <c r="D6" s="37" t="s">
        <v>212</v>
      </c>
      <c r="E6" s="38">
        <v>4202</v>
      </c>
      <c r="F6" s="37" t="s">
        <v>213</v>
      </c>
      <c r="G6" s="189">
        <v>7.5104423262289818E-2</v>
      </c>
      <c r="H6" s="190">
        <v>0.98085106382978726</v>
      </c>
      <c r="I6" s="191">
        <v>1.1999571596872658</v>
      </c>
      <c r="J6" s="197">
        <v>9.9980846581114724E-2</v>
      </c>
      <c r="K6" s="191">
        <v>0.25623862054192997</v>
      </c>
      <c r="L6" s="190">
        <v>0.15018315018315018</v>
      </c>
      <c r="M6" s="189">
        <v>0.34022038567493113</v>
      </c>
      <c r="N6" s="190">
        <v>0.76513761467889907</v>
      </c>
      <c r="O6" s="189">
        <v>0.94</v>
      </c>
      <c r="P6" s="189">
        <v>0.16282894736842105</v>
      </c>
      <c r="Q6" s="189">
        <v>0.24009009009009008</v>
      </c>
      <c r="R6" s="189">
        <v>0.15002534211860111</v>
      </c>
      <c r="S6" s="189">
        <v>0.22000746315069347</v>
      </c>
      <c r="T6" s="189">
        <v>0.9</v>
      </c>
      <c r="U6" s="193">
        <v>0.85526315789473684</v>
      </c>
      <c r="V6" s="193">
        <v>0.15</v>
      </c>
      <c r="W6" s="189">
        <v>0.29268292682926828</v>
      </c>
      <c r="X6" s="189">
        <v>0.53171456888007929</v>
      </c>
      <c r="Y6" s="114"/>
      <c r="AE6" s="210">
        <v>0.1118</v>
      </c>
      <c r="AF6" s="210">
        <v>0.1343</v>
      </c>
      <c r="AG6" s="211">
        <v>0.15002534211860111</v>
      </c>
      <c r="AH6" s="211">
        <v>0.22000746315069347</v>
      </c>
      <c r="AI6" s="212">
        <f>AG6-AE6</f>
        <v>3.8225342118601111E-2</v>
      </c>
      <c r="AJ6" s="212">
        <f>+AH6-AF6</f>
        <v>8.5707463150693469E-2</v>
      </c>
      <c r="AK6" s="235">
        <f>+AE6+(AI6*0.15)</f>
        <v>0.11753380131779016</v>
      </c>
      <c r="AL6" s="235">
        <f>+AF6+(AJ6*0.15)</f>
        <v>0.14715611947260401</v>
      </c>
      <c r="AM6" s="210">
        <f>+AE6+(AI6/2)</f>
        <v>0.13091267105930054</v>
      </c>
      <c r="AN6" s="210">
        <f>+AF6+(AJ6/2)</f>
        <v>0.17715373157534675</v>
      </c>
      <c r="AO6" s="210">
        <f>+AE6+(AI6*0.8)</f>
        <v>0.14238027369488088</v>
      </c>
      <c r="AP6" s="210">
        <f>+AF6+(AJ6*0.8)</f>
        <v>0.20286597052055477</v>
      </c>
      <c r="AQ6" s="236">
        <f>+AE6+AI6</f>
        <v>0.15002534211860111</v>
      </c>
      <c r="AR6" s="236">
        <f>+AF6+AJ6</f>
        <v>0.22000746315069347</v>
      </c>
    </row>
    <row r="7" spans="1:44" s="21" customFormat="1" ht="16.5" x14ac:dyDescent="0.3">
      <c r="A7" s="34">
        <v>18</v>
      </c>
      <c r="B7" s="35" t="s">
        <v>211</v>
      </c>
      <c r="C7" s="36">
        <v>5</v>
      </c>
      <c r="D7" s="37" t="s">
        <v>214</v>
      </c>
      <c r="E7" s="38">
        <v>4302</v>
      </c>
      <c r="F7" s="37" t="s">
        <v>213</v>
      </c>
      <c r="G7" s="189">
        <v>0.32321644498186214</v>
      </c>
      <c r="H7" s="190">
        <v>0.98421052631578942</v>
      </c>
      <c r="I7" s="191">
        <v>1</v>
      </c>
      <c r="J7" s="197">
        <v>0.10004646120489391</v>
      </c>
      <c r="K7" s="191">
        <v>0.54418077388149932</v>
      </c>
      <c r="L7" s="190">
        <v>0.15007816571130797</v>
      </c>
      <c r="M7" s="189">
        <v>0.38006756756756754</v>
      </c>
      <c r="N7" s="190">
        <v>0.69494290375203915</v>
      </c>
      <c r="O7" s="189">
        <v>0.95</v>
      </c>
      <c r="P7" s="189">
        <v>0.18461538461538463</v>
      </c>
      <c r="Q7" s="189">
        <v>0.24034672970843185</v>
      </c>
      <c r="R7" s="189">
        <v>0.17009213323883771</v>
      </c>
      <c r="S7" s="189">
        <v>0.22037687639731715</v>
      </c>
      <c r="T7" s="189">
        <v>0.90769230769230769</v>
      </c>
      <c r="U7" s="193">
        <v>0.9</v>
      </c>
      <c r="V7" s="193">
        <v>0.10250569476082004</v>
      </c>
      <c r="W7" s="189">
        <v>0.24015748031496062</v>
      </c>
      <c r="X7" s="189">
        <v>0.53027278775781772</v>
      </c>
      <c r="Y7" s="114"/>
      <c r="AE7" s="210">
        <v>0.16439999999999999</v>
      </c>
      <c r="AF7" s="210">
        <v>0.17630000000000001</v>
      </c>
      <c r="AG7" s="211">
        <v>0.17009213323883771</v>
      </c>
      <c r="AH7" s="211">
        <v>0.22037687639731715</v>
      </c>
      <c r="AI7" s="212">
        <f>AG7-AE7</f>
        <v>5.6921332388377155E-3</v>
      </c>
      <c r="AJ7" s="212">
        <f t="shared" ref="AJ7:AJ17" si="0">+AH7-AF7</f>
        <v>4.4076876397317138E-2</v>
      </c>
      <c r="AK7" s="235">
        <f t="shared" ref="AK7:AK17" si="1">+AE7+(AI7*0.15)</f>
        <v>0.16525381998582564</v>
      </c>
      <c r="AL7" s="235">
        <f t="shared" ref="AL7:AL17" si="2">+AF7+(AJ7*0.15)</f>
        <v>0.18291153145959757</v>
      </c>
      <c r="AM7" s="210">
        <f t="shared" ref="AM7:AM17" si="3">+AE7+(AI7/2)</f>
        <v>0.16724606661941885</v>
      </c>
      <c r="AN7" s="210">
        <f t="shared" ref="AN7:AN17" si="4">+AF7+(AJ7/2)</f>
        <v>0.1983384381986586</v>
      </c>
      <c r="AO7" s="210">
        <f t="shared" ref="AO7:AO17" si="5">+AE7+(AI7*0.8)</f>
        <v>0.16895370659107017</v>
      </c>
      <c r="AP7" s="210">
        <f t="shared" ref="AP7:AP17" si="6">+AF7+(AJ7*0.8)</f>
        <v>0.21156150111785371</v>
      </c>
      <c r="AQ7" s="236">
        <f t="shared" ref="AQ7:AQ17" si="7">+AE7+AI7</f>
        <v>0.17009213323883771</v>
      </c>
      <c r="AR7" s="236">
        <f t="shared" ref="AR7:AR17" si="8">+AF7+AJ7</f>
        <v>0.22037687639731715</v>
      </c>
    </row>
    <row r="8" spans="1:44" s="21" customFormat="1" ht="16.5" x14ac:dyDescent="0.3">
      <c r="A8" s="34">
        <v>19</v>
      </c>
      <c r="B8" s="35" t="s">
        <v>211</v>
      </c>
      <c r="C8" s="36">
        <v>5</v>
      </c>
      <c r="D8" s="37" t="s">
        <v>211</v>
      </c>
      <c r="E8" s="38">
        <v>4102</v>
      </c>
      <c r="F8" s="37" t="s">
        <v>215</v>
      </c>
      <c r="G8" s="189">
        <v>0.12192666641477251</v>
      </c>
      <c r="H8" s="190">
        <v>0.98005836575875482</v>
      </c>
      <c r="I8" s="191">
        <v>1</v>
      </c>
      <c r="J8" s="197">
        <v>9.9996434641027768E-2</v>
      </c>
      <c r="K8" s="191">
        <v>0.24299833210085123</v>
      </c>
      <c r="L8" s="190">
        <v>0.16000341887647171</v>
      </c>
      <c r="M8" s="189">
        <v>0.28603027580009677</v>
      </c>
      <c r="N8" s="190">
        <v>0.45999442431000837</v>
      </c>
      <c r="O8" s="189">
        <v>0.94995590828924159</v>
      </c>
      <c r="P8" s="189">
        <v>0.1499578123801488</v>
      </c>
      <c r="Q8" s="189">
        <v>0.20999508080237578</v>
      </c>
      <c r="R8" s="189">
        <v>0.17000767947461801</v>
      </c>
      <c r="S8" s="189">
        <v>0.22004535132174019</v>
      </c>
      <c r="T8" s="189">
        <v>0.90697674418604646</v>
      </c>
      <c r="U8" s="193">
        <v>0.8521986970684039</v>
      </c>
      <c r="V8" s="193">
        <v>0.1499416569428238</v>
      </c>
      <c r="W8" s="189">
        <v>0.28999319264805989</v>
      </c>
      <c r="X8" s="189">
        <v>0.46049169917445343</v>
      </c>
      <c r="Y8" s="114"/>
      <c r="AE8" s="210">
        <v>0.1439</v>
      </c>
      <c r="AF8" s="210">
        <v>0.1575</v>
      </c>
      <c r="AG8" s="211">
        <v>0.17000767947461801</v>
      </c>
      <c r="AH8" s="211">
        <v>0.22004535132174019</v>
      </c>
      <c r="AI8" s="212">
        <f>AG8-AE8</f>
        <v>2.6107679474618006E-2</v>
      </c>
      <c r="AJ8" s="212">
        <f t="shared" si="0"/>
        <v>6.2545351321740189E-2</v>
      </c>
      <c r="AK8" s="235">
        <f t="shared" si="1"/>
        <v>0.14781615192119271</v>
      </c>
      <c r="AL8" s="235">
        <f t="shared" si="2"/>
        <v>0.16688180269826103</v>
      </c>
      <c r="AM8" s="210">
        <f t="shared" si="3"/>
        <v>0.156953839737309</v>
      </c>
      <c r="AN8" s="210">
        <f t="shared" si="4"/>
        <v>0.18877267566087008</v>
      </c>
      <c r="AO8" s="210">
        <f t="shared" si="5"/>
        <v>0.1647861435796944</v>
      </c>
      <c r="AP8" s="210">
        <f t="shared" si="6"/>
        <v>0.20753628105739216</v>
      </c>
      <c r="AQ8" s="236">
        <f t="shared" si="7"/>
        <v>0.17000767947461801</v>
      </c>
      <c r="AR8" s="236">
        <f t="shared" si="8"/>
        <v>0.22004535132174019</v>
      </c>
    </row>
    <row r="9" spans="1:44" s="21" customFormat="1" ht="16.5" x14ac:dyDescent="0.3">
      <c r="A9" s="34">
        <v>20</v>
      </c>
      <c r="B9" s="35" t="s">
        <v>211</v>
      </c>
      <c r="C9" s="36">
        <v>5</v>
      </c>
      <c r="D9" s="37" t="s">
        <v>216</v>
      </c>
      <c r="E9" s="38">
        <v>4201</v>
      </c>
      <c r="F9" s="37" t="s">
        <v>213</v>
      </c>
      <c r="G9" s="189">
        <v>0.14419247787610617</v>
      </c>
      <c r="H9" s="190">
        <v>0.98076923076923073</v>
      </c>
      <c r="I9" s="191">
        <v>1.100031605562579</v>
      </c>
      <c r="J9" s="197">
        <v>0.1</v>
      </c>
      <c r="K9" s="191">
        <v>0.41641118836915292</v>
      </c>
      <c r="L9" s="190">
        <v>0.16</v>
      </c>
      <c r="M9" s="189">
        <v>0.40997608472839081</v>
      </c>
      <c r="N9" s="190">
        <v>0.54671280276816614</v>
      </c>
      <c r="O9" s="189">
        <v>0.95</v>
      </c>
      <c r="P9" s="189">
        <v>0.16699801192842942</v>
      </c>
      <c r="Q9" s="189">
        <v>0.24012415349887134</v>
      </c>
      <c r="R9" s="189">
        <v>0.20838052095130238</v>
      </c>
      <c r="S9" s="189">
        <v>0.22026959082529265</v>
      </c>
      <c r="T9" s="189">
        <v>0.9</v>
      </c>
      <c r="U9" s="193">
        <v>0.90825688073394495</v>
      </c>
      <c r="V9" s="193">
        <v>0.19014084507042253</v>
      </c>
      <c r="W9" s="189">
        <v>0.27417923691215618</v>
      </c>
      <c r="X9" s="189">
        <v>0.55201048951048948</v>
      </c>
      <c r="Y9" s="114"/>
      <c r="AE9" s="210">
        <v>0.21310000000000001</v>
      </c>
      <c r="AF9" s="210">
        <v>0.21360000000000001</v>
      </c>
      <c r="AG9" s="211">
        <v>0.20838052095130238</v>
      </c>
      <c r="AH9" s="211">
        <v>0.22026959082529265</v>
      </c>
      <c r="AI9" s="213">
        <f t="shared" ref="AI9:AI40" si="9">AG9-AE9</f>
        <v>-4.7194790486976279E-3</v>
      </c>
      <c r="AJ9" s="212">
        <f t="shared" si="0"/>
        <v>6.6695908252926428E-3</v>
      </c>
      <c r="AK9" s="235">
        <f t="shared" si="1"/>
        <v>0.21239207814269537</v>
      </c>
      <c r="AL9" s="235">
        <f t="shared" si="2"/>
        <v>0.21460043862379391</v>
      </c>
      <c r="AM9" s="210">
        <f t="shared" si="3"/>
        <v>0.2107402604756512</v>
      </c>
      <c r="AN9" s="210">
        <f t="shared" si="4"/>
        <v>0.21693479541264632</v>
      </c>
      <c r="AO9" s="210">
        <f t="shared" si="5"/>
        <v>0.20932441676104191</v>
      </c>
      <c r="AP9" s="210">
        <f t="shared" si="6"/>
        <v>0.21893567266023412</v>
      </c>
      <c r="AQ9" s="236">
        <f t="shared" si="7"/>
        <v>0.20838052095130238</v>
      </c>
      <c r="AR9" s="236">
        <f t="shared" si="8"/>
        <v>0.22026959082529265</v>
      </c>
    </row>
    <row r="10" spans="1:44" s="21" customFormat="1" ht="16.5" x14ac:dyDescent="0.3">
      <c r="A10" s="34">
        <v>21</v>
      </c>
      <c r="B10" s="35" t="s">
        <v>211</v>
      </c>
      <c r="C10" s="36">
        <v>5</v>
      </c>
      <c r="D10" s="37" t="s">
        <v>217</v>
      </c>
      <c r="E10" s="38">
        <v>4101</v>
      </c>
      <c r="F10" s="37" t="s">
        <v>215</v>
      </c>
      <c r="G10" s="189">
        <v>0.13891082198772903</v>
      </c>
      <c r="H10" s="190">
        <v>0.9802547770700637</v>
      </c>
      <c r="I10" s="191">
        <v>0.75000260419379372</v>
      </c>
      <c r="J10" s="197">
        <v>0.11000056743107739</v>
      </c>
      <c r="K10" s="191">
        <v>0.22000229169053842</v>
      </c>
      <c r="L10" s="190">
        <v>0.15000992654357753</v>
      </c>
      <c r="M10" s="189">
        <v>0.25002809304416229</v>
      </c>
      <c r="N10" s="190">
        <v>0.45997547731651778</v>
      </c>
      <c r="O10" s="189">
        <v>0.94995404411764706</v>
      </c>
      <c r="P10" s="189">
        <v>0.14999226843977115</v>
      </c>
      <c r="Q10" s="189">
        <v>0.21000262831825178</v>
      </c>
      <c r="R10" s="189">
        <v>0.17740098696697457</v>
      </c>
      <c r="S10" s="189">
        <v>0.21998548929534897</v>
      </c>
      <c r="T10" s="189">
        <v>0.90410958904109584</v>
      </c>
      <c r="U10" s="193">
        <v>0.90017137960582694</v>
      </c>
      <c r="V10" s="193">
        <v>0.16000848476278018</v>
      </c>
      <c r="W10" s="189">
        <v>0.25026737967914436</v>
      </c>
      <c r="X10" s="189">
        <v>0.45999258858071318</v>
      </c>
      <c r="Y10" s="114"/>
      <c r="AE10" s="210">
        <v>0.1744</v>
      </c>
      <c r="AF10" s="210">
        <v>0.1293</v>
      </c>
      <c r="AG10" s="211">
        <v>0.17740098696697457</v>
      </c>
      <c r="AH10" s="211">
        <v>0.21998548929534897</v>
      </c>
      <c r="AI10" s="212">
        <f t="shared" si="9"/>
        <v>3.000986966974567E-3</v>
      </c>
      <c r="AJ10" s="212">
        <f t="shared" si="0"/>
        <v>9.0685489295348976E-2</v>
      </c>
      <c r="AK10" s="235">
        <f t="shared" si="1"/>
        <v>0.17485014804504617</v>
      </c>
      <c r="AL10" s="235">
        <f t="shared" si="2"/>
        <v>0.14290282339430235</v>
      </c>
      <c r="AM10" s="210">
        <f t="shared" si="3"/>
        <v>0.1759004934834873</v>
      </c>
      <c r="AN10" s="210">
        <f t="shared" si="4"/>
        <v>0.17464274464767449</v>
      </c>
      <c r="AO10" s="210">
        <f t="shared" si="5"/>
        <v>0.17680078957357964</v>
      </c>
      <c r="AP10" s="210">
        <f t="shared" si="6"/>
        <v>0.2018483914362792</v>
      </c>
      <c r="AQ10" s="236">
        <f t="shared" si="7"/>
        <v>0.17740098696697457</v>
      </c>
      <c r="AR10" s="236">
        <f t="shared" si="8"/>
        <v>0.21998548929534897</v>
      </c>
    </row>
    <row r="11" spans="1:44" s="21" customFormat="1" ht="16.5" x14ac:dyDescent="0.3">
      <c r="A11" s="34">
        <v>22</v>
      </c>
      <c r="B11" s="35" t="s">
        <v>211</v>
      </c>
      <c r="C11" s="36">
        <v>5</v>
      </c>
      <c r="D11" s="37" t="s">
        <v>218</v>
      </c>
      <c r="E11" s="38">
        <v>4203</v>
      </c>
      <c r="F11" s="37" t="s">
        <v>213</v>
      </c>
      <c r="G11" s="189">
        <v>8.6914485747624601E-2</v>
      </c>
      <c r="H11" s="190">
        <v>0.98461538461538467</v>
      </c>
      <c r="I11" s="191">
        <v>0.69994999166527749</v>
      </c>
      <c r="J11" s="197">
        <v>9.9968020466901189E-2</v>
      </c>
      <c r="K11" s="191">
        <v>0.39606601100183364</v>
      </c>
      <c r="L11" s="190">
        <v>0.14996964177292046</v>
      </c>
      <c r="M11" s="189">
        <v>0.30645161290322581</v>
      </c>
      <c r="N11" s="190">
        <v>0.57046223224351744</v>
      </c>
      <c r="O11" s="189">
        <v>0.95000000000000007</v>
      </c>
      <c r="P11" s="189">
        <v>0.16152019002375298</v>
      </c>
      <c r="Q11" s="189">
        <v>0.24031007751937986</v>
      </c>
      <c r="R11" s="189">
        <v>0.18784530386740331</v>
      </c>
      <c r="S11" s="189">
        <v>0.22040534883148222</v>
      </c>
      <c r="T11" s="189">
        <v>0.92307692307692313</v>
      </c>
      <c r="U11" s="193">
        <v>0.8936170212765957</v>
      </c>
      <c r="V11" s="193">
        <v>0.10180995475113122</v>
      </c>
      <c r="W11" s="189">
        <v>0.26045016077170419</v>
      </c>
      <c r="X11" s="189">
        <v>0.51</v>
      </c>
      <c r="Y11" s="114"/>
      <c r="AE11" s="210">
        <v>0.192</v>
      </c>
      <c r="AF11" s="210">
        <v>0.18049999999999999</v>
      </c>
      <c r="AG11" s="211">
        <v>0.18784530386740331</v>
      </c>
      <c r="AH11" s="211">
        <v>0.22040534883148222</v>
      </c>
      <c r="AI11" s="213">
        <f t="shared" si="9"/>
        <v>-4.1546961325966969E-3</v>
      </c>
      <c r="AJ11" s="212">
        <f t="shared" si="0"/>
        <v>3.9905348831482224E-2</v>
      </c>
      <c r="AK11" s="235">
        <f t="shared" si="1"/>
        <v>0.1913767955801105</v>
      </c>
      <c r="AL11" s="235">
        <f t="shared" si="2"/>
        <v>0.18648580232472234</v>
      </c>
      <c r="AM11" s="210">
        <f t="shared" si="3"/>
        <v>0.18992265193370167</v>
      </c>
      <c r="AN11" s="210">
        <f t="shared" si="4"/>
        <v>0.20045267441574111</v>
      </c>
      <c r="AO11" s="210">
        <f t="shared" si="5"/>
        <v>0.18867624309392264</v>
      </c>
      <c r="AP11" s="210">
        <f t="shared" si="6"/>
        <v>0.21242427906518577</v>
      </c>
      <c r="AQ11" s="236">
        <f t="shared" si="7"/>
        <v>0.18784530386740331</v>
      </c>
      <c r="AR11" s="236">
        <f t="shared" si="8"/>
        <v>0.22040534883148222</v>
      </c>
    </row>
    <row r="12" spans="1:44" s="21" customFormat="1" ht="16.5" x14ac:dyDescent="0.3">
      <c r="A12" s="34">
        <v>23</v>
      </c>
      <c r="B12" s="35" t="s">
        <v>211</v>
      </c>
      <c r="C12" s="36">
        <v>5</v>
      </c>
      <c r="D12" s="37" t="s">
        <v>219</v>
      </c>
      <c r="E12" s="38">
        <v>4303</v>
      </c>
      <c r="F12" s="37" t="s">
        <v>213</v>
      </c>
      <c r="G12" s="189">
        <v>0.10809059564855546</v>
      </c>
      <c r="H12" s="190">
        <v>0.98135593220338979</v>
      </c>
      <c r="I12" s="191">
        <v>0.90001188919272379</v>
      </c>
      <c r="J12" s="197">
        <v>9.9984758420972417E-2</v>
      </c>
      <c r="K12" s="191">
        <v>0.22000653905599807</v>
      </c>
      <c r="L12" s="190">
        <v>0.16</v>
      </c>
      <c r="M12" s="189">
        <v>0.28025964108438334</v>
      </c>
      <c r="N12" s="190">
        <v>0.56482861400894191</v>
      </c>
      <c r="O12" s="189">
        <v>0.95033860045146723</v>
      </c>
      <c r="P12" s="189">
        <v>0.16333777185974258</v>
      </c>
      <c r="Q12" s="189">
        <v>0.22004706889174155</v>
      </c>
      <c r="R12" s="189">
        <v>0.16994219653179191</v>
      </c>
      <c r="S12" s="189">
        <v>0.22000947452809561</v>
      </c>
      <c r="T12" s="189">
        <v>0.9</v>
      </c>
      <c r="U12" s="193">
        <v>0.90058479532163738</v>
      </c>
      <c r="V12" s="193">
        <v>0.19028974158183243</v>
      </c>
      <c r="W12" s="189">
        <v>0.25995743387047737</v>
      </c>
      <c r="X12" s="189">
        <v>0.48007128969539858</v>
      </c>
      <c r="Y12" s="114"/>
      <c r="AE12" s="210">
        <v>0.16350000000000001</v>
      </c>
      <c r="AF12" s="210">
        <v>0.1676</v>
      </c>
      <c r="AG12" s="211">
        <v>0.16994219653179191</v>
      </c>
      <c r="AH12" s="211">
        <v>0.22000947452809561</v>
      </c>
      <c r="AI12" s="212">
        <f t="shared" si="9"/>
        <v>6.4421965317918994E-3</v>
      </c>
      <c r="AJ12" s="212">
        <f t="shared" si="0"/>
        <v>5.2409474528095606E-2</v>
      </c>
      <c r="AK12" s="235">
        <f t="shared" si="1"/>
        <v>0.1644663294797688</v>
      </c>
      <c r="AL12" s="235">
        <f t="shared" si="2"/>
        <v>0.17546142117921434</v>
      </c>
      <c r="AM12" s="210">
        <f t="shared" si="3"/>
        <v>0.16672109826589596</v>
      </c>
      <c r="AN12" s="210">
        <f t="shared" si="4"/>
        <v>0.19380473726404779</v>
      </c>
      <c r="AO12" s="210">
        <f t="shared" si="5"/>
        <v>0.16865375722543352</v>
      </c>
      <c r="AP12" s="210">
        <f t="shared" si="6"/>
        <v>0.20952757962247648</v>
      </c>
      <c r="AQ12" s="236">
        <f t="shared" si="7"/>
        <v>0.16994219653179191</v>
      </c>
      <c r="AR12" s="236">
        <f t="shared" si="8"/>
        <v>0.22000947452809561</v>
      </c>
    </row>
    <row r="13" spans="1:44" s="21" customFormat="1" ht="16.5" x14ac:dyDescent="0.3">
      <c r="A13" s="34">
        <v>24</v>
      </c>
      <c r="B13" s="35" t="s">
        <v>211</v>
      </c>
      <c r="C13" s="36">
        <v>5</v>
      </c>
      <c r="D13" s="37" t="s">
        <v>220</v>
      </c>
      <c r="E13" s="38">
        <v>4301</v>
      </c>
      <c r="F13" s="37" t="s">
        <v>213</v>
      </c>
      <c r="G13" s="189">
        <v>0.10510216952573158</v>
      </c>
      <c r="H13" s="190">
        <v>0.98051948051948057</v>
      </c>
      <c r="I13" s="191">
        <v>0.75</v>
      </c>
      <c r="J13" s="197">
        <v>0.10999951591822245</v>
      </c>
      <c r="K13" s="191">
        <v>0.19001639757820382</v>
      </c>
      <c r="L13" s="190">
        <v>0.15998124387228782</v>
      </c>
      <c r="M13" s="189">
        <v>0.28864107883817425</v>
      </c>
      <c r="N13" s="190">
        <v>0.50067294751009417</v>
      </c>
      <c r="O13" s="189">
        <v>0.95003861003861001</v>
      </c>
      <c r="P13" s="189">
        <v>0.15540141676505312</v>
      </c>
      <c r="Q13" s="189">
        <v>0.23999284564478626</v>
      </c>
      <c r="R13" s="189">
        <v>0.17238022034332565</v>
      </c>
      <c r="S13" s="189">
        <v>0.21999912615279058</v>
      </c>
      <c r="T13" s="189">
        <v>0.90196078431372551</v>
      </c>
      <c r="U13" s="193">
        <v>0.88562351072279588</v>
      </c>
      <c r="V13" s="193">
        <v>0.19009584664536741</v>
      </c>
      <c r="W13" s="189">
        <v>0.27002486217706195</v>
      </c>
      <c r="X13" s="189">
        <v>0.47023197348874413</v>
      </c>
      <c r="Y13" s="114"/>
      <c r="AE13" s="210">
        <v>0.1822</v>
      </c>
      <c r="AF13" s="210">
        <v>0.17430000000000001</v>
      </c>
      <c r="AG13" s="211">
        <v>0.17238022034332565</v>
      </c>
      <c r="AH13" s="211">
        <v>0.21999912615279058</v>
      </c>
      <c r="AI13" s="213">
        <f t="shared" si="9"/>
        <v>-9.8197796566743545E-3</v>
      </c>
      <c r="AJ13" s="212">
        <f t="shared" si="0"/>
        <v>4.5699126152790565E-2</v>
      </c>
      <c r="AK13" s="235">
        <f t="shared" si="1"/>
        <v>0.18072703305149884</v>
      </c>
      <c r="AL13" s="235">
        <f t="shared" si="2"/>
        <v>0.1811548689229186</v>
      </c>
      <c r="AM13" s="210">
        <f t="shared" si="3"/>
        <v>0.17729011017166282</v>
      </c>
      <c r="AN13" s="210">
        <f t="shared" si="4"/>
        <v>0.19714956307639531</v>
      </c>
      <c r="AO13" s="210">
        <f t="shared" si="5"/>
        <v>0.17434417627466051</v>
      </c>
      <c r="AP13" s="210">
        <f t="shared" si="6"/>
        <v>0.21085930092223246</v>
      </c>
      <c r="AQ13" s="236">
        <f t="shared" si="7"/>
        <v>0.17238022034332565</v>
      </c>
      <c r="AR13" s="236">
        <f t="shared" si="8"/>
        <v>0.21999912615279058</v>
      </c>
    </row>
    <row r="14" spans="1:44" s="21" customFormat="1" ht="16.5" x14ac:dyDescent="0.3">
      <c r="A14" s="34">
        <v>25</v>
      </c>
      <c r="B14" s="35" t="s">
        <v>211</v>
      </c>
      <c r="C14" s="36">
        <v>5</v>
      </c>
      <c r="D14" s="37" t="s">
        <v>221</v>
      </c>
      <c r="E14" s="38">
        <v>4304</v>
      </c>
      <c r="F14" s="37" t="s">
        <v>213</v>
      </c>
      <c r="G14" s="189">
        <v>9.0052816901408456E-2</v>
      </c>
      <c r="H14" s="190">
        <v>0.98</v>
      </c>
      <c r="I14" s="191">
        <v>1.1000000000000001</v>
      </c>
      <c r="J14" s="197">
        <v>0.10001730403183942</v>
      </c>
      <c r="K14" s="191">
        <v>0.21990316901408449</v>
      </c>
      <c r="L14" s="190">
        <v>0.14003590664272891</v>
      </c>
      <c r="M14" s="189">
        <v>0.3392857142857143</v>
      </c>
      <c r="N14" s="190">
        <v>0.44943109987357777</v>
      </c>
      <c r="O14" s="189">
        <v>0.9508771929824561</v>
      </c>
      <c r="P14" s="189">
        <v>0.1551528878822197</v>
      </c>
      <c r="Q14" s="189">
        <v>0.24003650745360511</v>
      </c>
      <c r="R14" s="189">
        <v>0.16984328674290555</v>
      </c>
      <c r="S14" s="189">
        <v>0.22471160898846435</v>
      </c>
      <c r="T14" s="189">
        <v>0.90243902439024393</v>
      </c>
      <c r="U14" s="193">
        <v>0.94557823129251706</v>
      </c>
      <c r="V14" s="193">
        <v>0.19084821428571427</v>
      </c>
      <c r="W14" s="189">
        <v>0.29100529100529099</v>
      </c>
      <c r="X14" s="189">
        <v>0.52113970588235292</v>
      </c>
      <c r="Y14" s="114"/>
      <c r="AE14" s="210">
        <v>0.1653</v>
      </c>
      <c r="AF14" s="210">
        <v>0.20469999999999999</v>
      </c>
      <c r="AG14" s="211">
        <v>0.16984328674290555</v>
      </c>
      <c r="AH14" s="211">
        <v>0.22471160898846435</v>
      </c>
      <c r="AI14" s="212">
        <f t="shared" si="9"/>
        <v>4.5432867429055501E-3</v>
      </c>
      <c r="AJ14" s="212">
        <f t="shared" si="0"/>
        <v>2.0011608988464352E-2</v>
      </c>
      <c r="AK14" s="235">
        <f t="shared" si="1"/>
        <v>0.16598149301143583</v>
      </c>
      <c r="AL14" s="235">
        <f t="shared" si="2"/>
        <v>0.20770174134826966</v>
      </c>
      <c r="AM14" s="210">
        <f t="shared" si="3"/>
        <v>0.16757164337145278</v>
      </c>
      <c r="AN14" s="210">
        <f t="shared" si="4"/>
        <v>0.21470580449423216</v>
      </c>
      <c r="AO14" s="210">
        <f t="shared" si="5"/>
        <v>0.16893462939432444</v>
      </c>
      <c r="AP14" s="210">
        <f t="shared" si="6"/>
        <v>0.22070928719077149</v>
      </c>
      <c r="AQ14" s="236">
        <f t="shared" si="7"/>
        <v>0.16984328674290555</v>
      </c>
      <c r="AR14" s="236">
        <f t="shared" si="8"/>
        <v>0.22471160898846435</v>
      </c>
    </row>
    <row r="15" spans="1:44" s="21" customFormat="1" ht="16.5" x14ac:dyDescent="0.3">
      <c r="A15" s="34">
        <v>26</v>
      </c>
      <c r="B15" s="35" t="s">
        <v>211</v>
      </c>
      <c r="C15" s="36">
        <v>5</v>
      </c>
      <c r="D15" s="37" t="s">
        <v>222</v>
      </c>
      <c r="E15" s="38">
        <v>4305</v>
      </c>
      <c r="F15" s="37" t="s">
        <v>213</v>
      </c>
      <c r="G15" s="189">
        <v>0.17685290763968073</v>
      </c>
      <c r="H15" s="190">
        <v>0.98000000000000009</v>
      </c>
      <c r="I15" s="191">
        <v>1</v>
      </c>
      <c r="J15" s="198">
        <v>0.10002549719530852</v>
      </c>
      <c r="K15" s="191">
        <v>0.43122006841505134</v>
      </c>
      <c r="L15" s="190">
        <v>0.15004413062665489</v>
      </c>
      <c r="M15" s="189">
        <v>0.68284789644012944</v>
      </c>
      <c r="N15" s="190">
        <v>0.5739570164348925</v>
      </c>
      <c r="O15" s="189">
        <v>0.9513513513513514</v>
      </c>
      <c r="P15" s="189">
        <v>0.21323529411764705</v>
      </c>
      <c r="Q15" s="189">
        <v>0.24034749034749034</v>
      </c>
      <c r="R15" s="189">
        <v>0.2581699346405229</v>
      </c>
      <c r="S15" s="189">
        <v>0.35283935823180879</v>
      </c>
      <c r="T15" s="189">
        <v>0.9</v>
      </c>
      <c r="U15" s="193">
        <v>0.89189189189189189</v>
      </c>
      <c r="V15" s="193">
        <v>0.19243986254295534</v>
      </c>
      <c r="W15" s="189">
        <v>0.31120331950207469</v>
      </c>
      <c r="X15" s="189">
        <v>0.69005235602094239</v>
      </c>
      <c r="Y15" s="114"/>
      <c r="AE15" s="210">
        <v>0.28420000000000001</v>
      </c>
      <c r="AF15" s="210">
        <v>0.34699999999999998</v>
      </c>
      <c r="AG15" s="211">
        <v>0.2581699346405229</v>
      </c>
      <c r="AH15" s="211">
        <v>0.35283935823180879</v>
      </c>
      <c r="AI15" s="213">
        <f t="shared" si="9"/>
        <v>-2.6030065359477106E-2</v>
      </c>
      <c r="AJ15" s="212">
        <f t="shared" si="0"/>
        <v>5.8393582318088111E-3</v>
      </c>
      <c r="AK15" s="235">
        <f t="shared" si="1"/>
        <v>0.28029549019607847</v>
      </c>
      <c r="AL15" s="235">
        <f t="shared" si="2"/>
        <v>0.34787590373477129</v>
      </c>
      <c r="AM15" s="210">
        <f t="shared" si="3"/>
        <v>0.27118496732026143</v>
      </c>
      <c r="AN15" s="210">
        <f t="shared" si="4"/>
        <v>0.34991967911590438</v>
      </c>
      <c r="AO15" s="210">
        <f t="shared" si="5"/>
        <v>0.26337594771241835</v>
      </c>
      <c r="AP15" s="210">
        <f t="shared" si="6"/>
        <v>0.351671486585447</v>
      </c>
      <c r="AQ15" s="236">
        <f t="shared" si="7"/>
        <v>0.2581699346405229</v>
      </c>
      <c r="AR15" s="236">
        <f t="shared" si="8"/>
        <v>0.35283935823180879</v>
      </c>
    </row>
    <row r="16" spans="1:44" s="21" customFormat="1" ht="16.5" x14ac:dyDescent="0.3">
      <c r="A16" s="34">
        <v>27</v>
      </c>
      <c r="B16" s="35" t="s">
        <v>211</v>
      </c>
      <c r="C16" s="36">
        <v>5</v>
      </c>
      <c r="D16" s="37" t="s">
        <v>223</v>
      </c>
      <c r="E16" s="38">
        <v>4204</v>
      </c>
      <c r="F16" s="37" t="s">
        <v>213</v>
      </c>
      <c r="G16" s="189">
        <v>0.23409671241621446</v>
      </c>
      <c r="H16" s="190">
        <v>0.98</v>
      </c>
      <c r="I16" s="191">
        <v>1</v>
      </c>
      <c r="J16" s="197">
        <v>9.9991688138974313E-2</v>
      </c>
      <c r="K16" s="191">
        <v>0.32204755825087772</v>
      </c>
      <c r="L16" s="190">
        <v>0.16009148084619781</v>
      </c>
      <c r="M16" s="189">
        <v>0.55427251732101612</v>
      </c>
      <c r="N16" s="190">
        <v>0.64685314685314688</v>
      </c>
      <c r="O16" s="189">
        <v>0.95041322314049592</v>
      </c>
      <c r="P16" s="189">
        <v>0.29469790382244143</v>
      </c>
      <c r="Q16" s="189">
        <v>0.24007807417046195</v>
      </c>
      <c r="R16" s="189">
        <v>0.22998489425981872</v>
      </c>
      <c r="S16" s="192">
        <v>0.22018930408436477</v>
      </c>
      <c r="T16" s="189">
        <v>0.90196078431372551</v>
      </c>
      <c r="U16" s="193">
        <v>0.8936170212765957</v>
      </c>
      <c r="V16" s="193">
        <v>0.15020576131687244</v>
      </c>
      <c r="W16" s="189">
        <v>0.28000000000000003</v>
      </c>
      <c r="X16" s="189">
        <v>0.58073654390934848</v>
      </c>
      <c r="Y16" s="114"/>
      <c r="AE16" s="210">
        <v>0.2341</v>
      </c>
      <c r="AF16" s="210">
        <v>0.22220000000000001</v>
      </c>
      <c r="AG16" s="211">
        <v>0.22998489425981872</v>
      </c>
      <c r="AH16" s="211">
        <v>0.22018930408436477</v>
      </c>
      <c r="AI16" s="213">
        <f t="shared" si="9"/>
        <v>-4.1151057401812852E-3</v>
      </c>
      <c r="AJ16" s="213">
        <f t="shared" si="0"/>
        <v>-2.0106959156352411E-3</v>
      </c>
      <c r="AK16" s="235">
        <f t="shared" si="1"/>
        <v>0.2334827341389728</v>
      </c>
      <c r="AL16" s="235">
        <f t="shared" si="2"/>
        <v>0.22189839561265473</v>
      </c>
      <c r="AM16" s="210">
        <f t="shared" si="3"/>
        <v>0.23204244712990935</v>
      </c>
      <c r="AN16" s="210">
        <f t="shared" si="4"/>
        <v>0.22119465204218239</v>
      </c>
      <c r="AO16" s="210">
        <f t="shared" si="5"/>
        <v>0.23080791540785497</v>
      </c>
      <c r="AP16" s="210">
        <f t="shared" si="6"/>
        <v>0.2205914432674918</v>
      </c>
      <c r="AQ16" s="236">
        <f t="shared" si="7"/>
        <v>0.22998489425981872</v>
      </c>
      <c r="AR16" s="236">
        <f t="shared" si="8"/>
        <v>0.22018930408436477</v>
      </c>
    </row>
    <row r="17" spans="1:44" s="21" customFormat="1" ht="16.5" x14ac:dyDescent="0.3">
      <c r="A17" s="34">
        <v>28</v>
      </c>
      <c r="B17" s="39" t="s">
        <v>211</v>
      </c>
      <c r="C17" s="36">
        <v>5</v>
      </c>
      <c r="D17" s="40" t="s">
        <v>224</v>
      </c>
      <c r="E17" s="38">
        <v>4106</v>
      </c>
      <c r="F17" s="40" t="s">
        <v>213</v>
      </c>
      <c r="G17" s="189">
        <v>0.12138766519823786</v>
      </c>
      <c r="H17" s="190">
        <v>0.98</v>
      </c>
      <c r="I17" s="191">
        <v>0.8</v>
      </c>
      <c r="J17" s="197">
        <v>0.1</v>
      </c>
      <c r="K17" s="191">
        <v>0.45938325991189422</v>
      </c>
      <c r="L17" s="190">
        <v>0.15008769731896768</v>
      </c>
      <c r="M17" s="189">
        <v>0.34111310592459604</v>
      </c>
      <c r="N17" s="190">
        <v>0.45905707196029777</v>
      </c>
      <c r="O17" s="189">
        <v>0.95</v>
      </c>
      <c r="P17" s="189">
        <v>0.15011037527593818</v>
      </c>
      <c r="Q17" s="189">
        <v>0.22007609013754756</v>
      </c>
      <c r="R17" s="189">
        <v>0.25131073051380637</v>
      </c>
      <c r="S17" s="189">
        <v>0.21965076079536697</v>
      </c>
      <c r="T17" s="189">
        <v>0.90526315789473677</v>
      </c>
      <c r="U17" s="193">
        <v>0.85365853658536583</v>
      </c>
      <c r="V17" s="193">
        <v>0.19088319088319089</v>
      </c>
      <c r="W17" s="189">
        <v>0.2904169714703731</v>
      </c>
      <c r="X17" s="189">
        <v>0.46998823067869755</v>
      </c>
      <c r="Y17" s="114"/>
      <c r="AE17" s="210">
        <v>0.30480000000000002</v>
      </c>
      <c r="AF17" s="210">
        <v>0.20880000000000001</v>
      </c>
      <c r="AG17" s="211">
        <v>0.25131073051380637</v>
      </c>
      <c r="AH17" s="211">
        <v>0.21965076079536697</v>
      </c>
      <c r="AI17" s="213">
        <f t="shared" si="9"/>
        <v>-5.3489269486193647E-2</v>
      </c>
      <c r="AJ17" s="212">
        <f t="shared" si="0"/>
        <v>1.0850760795366954E-2</v>
      </c>
      <c r="AK17" s="235">
        <f t="shared" si="1"/>
        <v>0.29677660957707097</v>
      </c>
      <c r="AL17" s="235">
        <f t="shared" si="2"/>
        <v>0.21042761411930505</v>
      </c>
      <c r="AM17" s="210">
        <f t="shared" si="3"/>
        <v>0.27805536525690322</v>
      </c>
      <c r="AN17" s="210">
        <f t="shared" si="4"/>
        <v>0.21422538039768349</v>
      </c>
      <c r="AO17" s="210">
        <f t="shared" si="5"/>
        <v>0.26200858441104508</v>
      </c>
      <c r="AP17" s="210">
        <f t="shared" si="6"/>
        <v>0.21748060863629357</v>
      </c>
      <c r="AQ17" s="236">
        <f t="shared" si="7"/>
        <v>0.25131073051380637</v>
      </c>
      <c r="AR17" s="236">
        <f t="shared" si="8"/>
        <v>0.21965076079536697</v>
      </c>
    </row>
    <row r="18" spans="1:44" ht="16.5" hidden="1" x14ac:dyDescent="0.3">
      <c r="AI18" s="209">
        <f t="shared" si="9"/>
        <v>0</v>
      </c>
      <c r="AM18" s="210">
        <f t="shared" ref="AM18:AM40" si="10">+AF18+(AJ18/2)</f>
        <v>0</v>
      </c>
    </row>
    <row r="19" spans="1:44" ht="16.5" hidden="1" x14ac:dyDescent="0.3">
      <c r="AI19" s="209">
        <f t="shared" si="9"/>
        <v>0</v>
      </c>
      <c r="AM19" s="210">
        <f t="shared" si="10"/>
        <v>0</v>
      </c>
    </row>
    <row r="20" spans="1:44" ht="16.5" hidden="1" x14ac:dyDescent="0.3">
      <c r="AI20" s="209">
        <f t="shared" si="9"/>
        <v>0</v>
      </c>
      <c r="AM20" s="210">
        <f t="shared" si="10"/>
        <v>0</v>
      </c>
    </row>
    <row r="21" spans="1:44" ht="18" hidden="1" x14ac:dyDescent="0.35">
      <c r="A21" s="513" t="s">
        <v>255</v>
      </c>
      <c r="B21" s="513"/>
      <c r="C21" s="513"/>
      <c r="D21" s="513"/>
      <c r="E21" s="513"/>
      <c r="F21" s="513"/>
      <c r="G21" s="520"/>
      <c r="H21" s="520"/>
      <c r="I21" s="520"/>
      <c r="J21" s="520"/>
      <c r="K21" s="520"/>
      <c r="L21" s="520"/>
      <c r="M21" s="520"/>
      <c r="N21" s="520"/>
      <c r="O21" s="520"/>
      <c r="P21" s="520"/>
      <c r="Q21" s="19"/>
      <c r="R21" s="20"/>
      <c r="T21" s="19"/>
      <c r="U21" s="20"/>
      <c r="W21" s="19"/>
      <c r="X21" s="20"/>
      <c r="AE21" s="20"/>
      <c r="AI21" s="209">
        <f t="shared" si="9"/>
        <v>0</v>
      </c>
      <c r="AM21" s="210">
        <f t="shared" si="10"/>
        <v>0</v>
      </c>
    </row>
    <row r="22" spans="1:44" ht="16.5" hidden="1" x14ac:dyDescent="0.3">
      <c r="A22" s="22"/>
      <c r="B22" s="22"/>
      <c r="C22" s="22"/>
      <c r="D22" s="22"/>
      <c r="E22" s="514" t="s">
        <v>204</v>
      </c>
      <c r="F22" s="517" t="s">
        <v>205</v>
      </c>
      <c r="G22" s="521" t="s">
        <v>206</v>
      </c>
      <c r="H22" s="522"/>
      <c r="I22" s="522"/>
      <c r="J22" s="522"/>
      <c r="K22" s="522"/>
      <c r="L22" s="522"/>
      <c r="M22" s="522"/>
      <c r="N22" s="522"/>
      <c r="O22" s="522"/>
      <c r="P22" s="522"/>
      <c r="Q22" s="522"/>
      <c r="R22" s="522"/>
      <c r="S22" s="522"/>
      <c r="AI22" s="209">
        <f t="shared" si="9"/>
        <v>0</v>
      </c>
      <c r="AM22" s="210">
        <f t="shared" si="10"/>
        <v>0</v>
      </c>
    </row>
    <row r="23" spans="1:44" ht="16.5" hidden="1" x14ac:dyDescent="0.3">
      <c r="A23" s="24"/>
      <c r="B23" s="25"/>
      <c r="C23" s="24"/>
      <c r="D23" s="24"/>
      <c r="E23" s="515"/>
      <c r="F23" s="518"/>
      <c r="G23" s="26" t="s">
        <v>245</v>
      </c>
      <c r="H23" s="27" t="s">
        <v>246</v>
      </c>
      <c r="I23" s="27" t="s">
        <v>247</v>
      </c>
      <c r="J23" s="27" t="s">
        <v>248</v>
      </c>
      <c r="K23" s="27" t="s">
        <v>249</v>
      </c>
      <c r="L23" s="27" t="s">
        <v>250</v>
      </c>
      <c r="M23" s="27" t="s">
        <v>251</v>
      </c>
      <c r="N23" s="27" t="s">
        <v>252</v>
      </c>
      <c r="O23" s="27" t="s">
        <v>253</v>
      </c>
      <c r="P23" s="27" t="s">
        <v>254</v>
      </c>
      <c r="Q23" s="27" t="s">
        <v>233</v>
      </c>
      <c r="R23" s="27" t="s">
        <v>234</v>
      </c>
      <c r="S23" s="27" t="s">
        <v>261</v>
      </c>
      <c r="T23" s="27" t="s">
        <v>233</v>
      </c>
      <c r="U23" s="27" t="s">
        <v>234</v>
      </c>
      <c r="V23" s="27" t="s">
        <v>261</v>
      </c>
      <c r="W23" s="27" t="s">
        <v>233</v>
      </c>
      <c r="X23" s="27" t="s">
        <v>234</v>
      </c>
      <c r="Y23" s="27" t="s">
        <v>261</v>
      </c>
      <c r="AE23" s="27" t="s">
        <v>234</v>
      </c>
      <c r="AF23" s="27" t="s">
        <v>261</v>
      </c>
      <c r="AI23" s="209" t="e">
        <f t="shared" si="9"/>
        <v>#VALUE!</v>
      </c>
      <c r="AM23" s="210" t="e">
        <f t="shared" si="10"/>
        <v>#VALUE!</v>
      </c>
    </row>
    <row r="24" spans="1:44" ht="102" hidden="1" x14ac:dyDescent="0.3">
      <c r="A24" s="24" t="s">
        <v>207</v>
      </c>
      <c r="B24" s="25" t="s">
        <v>208</v>
      </c>
      <c r="C24" s="24" t="s">
        <v>207</v>
      </c>
      <c r="D24" s="24" t="s">
        <v>0</v>
      </c>
      <c r="E24" s="515"/>
      <c r="F24" s="518"/>
      <c r="G24" s="28" t="s">
        <v>209</v>
      </c>
      <c r="H24" s="28" t="s">
        <v>237</v>
      </c>
      <c r="I24" s="28" t="s">
        <v>238</v>
      </c>
      <c r="J24" s="28" t="s">
        <v>239</v>
      </c>
      <c r="K24" s="28" t="s">
        <v>240</v>
      </c>
      <c r="L24" s="28" t="s">
        <v>241</v>
      </c>
      <c r="M24" s="28" t="s">
        <v>210</v>
      </c>
      <c r="N24" s="28" t="s">
        <v>393</v>
      </c>
      <c r="O24" s="28" t="s">
        <v>242</v>
      </c>
      <c r="P24" s="43" t="s">
        <v>243</v>
      </c>
      <c r="Q24" s="43" t="s">
        <v>235</v>
      </c>
      <c r="R24" s="43" t="s">
        <v>236</v>
      </c>
      <c r="S24" s="43" t="s">
        <v>271</v>
      </c>
      <c r="T24" s="43" t="s">
        <v>235</v>
      </c>
      <c r="U24" s="43" t="s">
        <v>236</v>
      </c>
      <c r="V24" s="43" t="s">
        <v>271</v>
      </c>
      <c r="W24" s="43" t="s">
        <v>235</v>
      </c>
      <c r="X24" s="43" t="s">
        <v>236</v>
      </c>
      <c r="Y24" s="43" t="s">
        <v>271</v>
      </c>
      <c r="AE24" s="43" t="s">
        <v>236</v>
      </c>
      <c r="AF24" s="43" t="s">
        <v>271</v>
      </c>
      <c r="AI24" s="209" t="e">
        <f t="shared" si="9"/>
        <v>#VALUE!</v>
      </c>
      <c r="AM24" s="210" t="e">
        <f t="shared" si="10"/>
        <v>#VALUE!</v>
      </c>
    </row>
    <row r="25" spans="1:44" ht="16.5" hidden="1" x14ac:dyDescent="0.3">
      <c r="A25" s="30"/>
      <c r="B25" s="31"/>
      <c r="C25" s="30"/>
      <c r="D25" s="30"/>
      <c r="E25" s="516"/>
      <c r="F25" s="519"/>
      <c r="G25" s="32">
        <v>0.1</v>
      </c>
      <c r="H25" s="32">
        <v>0.1</v>
      </c>
      <c r="I25" s="32">
        <v>0.1</v>
      </c>
      <c r="J25" s="33">
        <v>1</v>
      </c>
      <c r="K25" s="32">
        <v>0.1</v>
      </c>
      <c r="L25" s="33">
        <v>1</v>
      </c>
      <c r="M25" s="33">
        <v>1</v>
      </c>
      <c r="N25" s="33">
        <v>1</v>
      </c>
      <c r="O25" s="32">
        <v>0.1</v>
      </c>
      <c r="P25" s="32">
        <v>0.1</v>
      </c>
      <c r="Q25" s="122"/>
      <c r="R25" s="122"/>
      <c r="S25" s="115">
        <v>0.1</v>
      </c>
      <c r="T25" s="122"/>
      <c r="U25" s="122"/>
      <c r="V25" s="115">
        <v>0.1</v>
      </c>
      <c r="W25" s="122"/>
      <c r="X25" s="122"/>
      <c r="Y25" s="115">
        <v>0.1</v>
      </c>
      <c r="AE25" s="122"/>
      <c r="AF25" s="115">
        <v>0.1</v>
      </c>
      <c r="AI25" s="209">
        <f t="shared" si="9"/>
        <v>0</v>
      </c>
      <c r="AM25" s="210">
        <f t="shared" si="10"/>
        <v>0.1</v>
      </c>
    </row>
    <row r="26" spans="1:44" ht="16.5" hidden="1" x14ac:dyDescent="0.3">
      <c r="A26" s="34">
        <v>17</v>
      </c>
      <c r="B26" s="35" t="s">
        <v>211</v>
      </c>
      <c r="C26" s="36">
        <v>5</v>
      </c>
      <c r="D26" s="37" t="s">
        <v>212</v>
      </c>
      <c r="E26" s="38">
        <v>4202</v>
      </c>
      <c r="F26" s="37" t="s">
        <v>213</v>
      </c>
      <c r="G26" s="44">
        <f>+G6*$G$25</f>
        <v>7.5104423262289822E-3</v>
      </c>
      <c r="H26" s="44">
        <f>+H6*$H$25</f>
        <v>9.8085106382978737E-2</v>
      </c>
      <c r="I26" s="44">
        <f>+I6*$I$25</f>
        <v>0.11999571596872659</v>
      </c>
      <c r="J26" s="44">
        <f>+J6*$J$25</f>
        <v>9.9980846581114724E-2</v>
      </c>
      <c r="K26" s="44">
        <f>+K6*$K$25</f>
        <v>2.5623862054192998E-2</v>
      </c>
      <c r="L26" s="44">
        <f>+L6*$L$25</f>
        <v>0.15018315018315018</v>
      </c>
      <c r="M26" s="44">
        <f>+M6*$M$25</f>
        <v>0.34022038567493113</v>
      </c>
      <c r="N26" s="44">
        <f>+N6*$N$25</f>
        <v>0.76513761467889907</v>
      </c>
      <c r="O26" s="44">
        <f>+O6*$O$25</f>
        <v>9.4E-2</v>
      </c>
      <c r="P26" s="56">
        <f>+P6*$P$25</f>
        <v>1.6282894736842104E-2</v>
      </c>
      <c r="Q26" s="123">
        <v>0.14050000000000001</v>
      </c>
      <c r="R26" s="124">
        <v>0.1125</v>
      </c>
      <c r="S26" s="44">
        <f t="shared" ref="S26:S37" si="11">+S6*$S$25</f>
        <v>2.2000746315069347E-2</v>
      </c>
      <c r="T26" s="123">
        <v>0.14050000000000001</v>
      </c>
      <c r="U26" s="124">
        <v>0.1125</v>
      </c>
      <c r="V26" s="44">
        <f t="shared" ref="V26:Y37" si="12">+V6*$S$25</f>
        <v>1.4999999999999999E-2</v>
      </c>
      <c r="W26" s="123">
        <v>0.14050000000000001</v>
      </c>
      <c r="X26" s="124">
        <v>0.1125</v>
      </c>
      <c r="Y26" s="44">
        <f t="shared" si="12"/>
        <v>0</v>
      </c>
      <c r="AE26" s="124">
        <v>0.1125</v>
      </c>
      <c r="AF26" s="44">
        <f t="shared" ref="AF26:AF37" si="13">+AF6*$S$25</f>
        <v>1.3430000000000001E-2</v>
      </c>
      <c r="AI26" s="209">
        <f t="shared" si="9"/>
        <v>-0.1125</v>
      </c>
      <c r="AM26" s="210">
        <f t="shared" si="10"/>
        <v>1.3430000000000001E-2</v>
      </c>
    </row>
    <row r="27" spans="1:44" ht="16.5" hidden="1" x14ac:dyDescent="0.3">
      <c r="A27" s="34">
        <v>18</v>
      </c>
      <c r="B27" s="35" t="s">
        <v>211</v>
      </c>
      <c r="C27" s="36">
        <v>5</v>
      </c>
      <c r="D27" s="37" t="s">
        <v>214</v>
      </c>
      <c r="E27" s="38">
        <v>4302</v>
      </c>
      <c r="F27" s="37" t="s">
        <v>213</v>
      </c>
      <c r="G27" s="44">
        <f t="shared" ref="G27:G37" si="14">+G7*$G$25</f>
        <v>3.2321644498186218E-2</v>
      </c>
      <c r="H27" s="44">
        <f t="shared" ref="H27:H37" si="15">+H7*$H$25</f>
        <v>9.8421052631578951E-2</v>
      </c>
      <c r="I27" s="44">
        <f t="shared" ref="I27:I37" si="16">+I7*$I$25</f>
        <v>0.1</v>
      </c>
      <c r="J27" s="44">
        <f t="shared" ref="J27:J37" si="17">+J7*$J$25</f>
        <v>0.10004646120489391</v>
      </c>
      <c r="K27" s="44">
        <f t="shared" ref="K27:K37" si="18">+K7*$K$25</f>
        <v>5.4418077388149938E-2</v>
      </c>
      <c r="L27" s="44">
        <f t="shared" ref="L27:L37" si="19">+L7*$L$25</f>
        <v>0.15007816571130797</v>
      </c>
      <c r="M27" s="44">
        <f t="shared" ref="M27:M37" si="20">+M7*$M$25</f>
        <v>0.38006756756756754</v>
      </c>
      <c r="N27" s="44">
        <f t="shared" ref="N27:N37" si="21">+N7*$N$25</f>
        <v>0.69494290375203915</v>
      </c>
      <c r="O27" s="44">
        <f t="shared" ref="O27:O37" si="22">+O7*$O$25</f>
        <v>9.5000000000000001E-2</v>
      </c>
      <c r="P27" s="56">
        <f t="shared" ref="P27:P37" si="23">+P7*$P$25</f>
        <v>1.8461538461538463E-2</v>
      </c>
      <c r="Q27" s="123">
        <v>0.14649999999999999</v>
      </c>
      <c r="R27" s="124">
        <v>0.155</v>
      </c>
      <c r="S27" s="44">
        <f t="shared" si="11"/>
        <v>2.2037687639731716E-2</v>
      </c>
      <c r="T27" s="123">
        <v>0.14649999999999999</v>
      </c>
      <c r="U27" s="124">
        <v>0.155</v>
      </c>
      <c r="V27" s="44">
        <f t="shared" si="12"/>
        <v>1.0250569476082005E-2</v>
      </c>
      <c r="W27" s="123">
        <v>0.14649999999999999</v>
      </c>
      <c r="X27" s="124">
        <v>0.155</v>
      </c>
      <c r="Y27" s="44">
        <f t="shared" si="12"/>
        <v>0</v>
      </c>
      <c r="AE27" s="124">
        <v>0.155</v>
      </c>
      <c r="AF27" s="44">
        <f t="shared" si="13"/>
        <v>1.7630000000000003E-2</v>
      </c>
      <c r="AI27" s="209">
        <f t="shared" si="9"/>
        <v>-0.155</v>
      </c>
      <c r="AM27" s="210">
        <f t="shared" si="10"/>
        <v>1.7630000000000003E-2</v>
      </c>
    </row>
    <row r="28" spans="1:44" ht="16.5" hidden="1" x14ac:dyDescent="0.3">
      <c r="A28" s="34">
        <v>19</v>
      </c>
      <c r="B28" s="35" t="s">
        <v>211</v>
      </c>
      <c r="C28" s="36">
        <v>5</v>
      </c>
      <c r="D28" s="37" t="s">
        <v>211</v>
      </c>
      <c r="E28" s="38">
        <v>4102</v>
      </c>
      <c r="F28" s="37" t="s">
        <v>215</v>
      </c>
      <c r="G28" s="44">
        <f t="shared" si="14"/>
        <v>1.2192666641477251E-2</v>
      </c>
      <c r="H28" s="44">
        <f t="shared" si="15"/>
        <v>9.8005836575875485E-2</v>
      </c>
      <c r="I28" s="44">
        <f t="shared" si="16"/>
        <v>0.1</v>
      </c>
      <c r="J28" s="44">
        <f t="shared" si="17"/>
        <v>9.9996434641027768E-2</v>
      </c>
      <c r="K28" s="44">
        <f t="shared" si="18"/>
        <v>2.4299833210085123E-2</v>
      </c>
      <c r="L28" s="44">
        <f t="shared" si="19"/>
        <v>0.16000341887647171</v>
      </c>
      <c r="M28" s="44">
        <f t="shared" si="20"/>
        <v>0.28603027580009677</v>
      </c>
      <c r="N28" s="44">
        <f t="shared" si="21"/>
        <v>0.45999442431000837</v>
      </c>
      <c r="O28" s="44">
        <f t="shared" si="22"/>
        <v>9.499559082892417E-2</v>
      </c>
      <c r="P28" s="56">
        <f t="shared" si="23"/>
        <v>1.499578123801488E-2</v>
      </c>
      <c r="Q28" s="123">
        <v>0.14649999999999999</v>
      </c>
      <c r="R28" s="124">
        <v>0.17</v>
      </c>
      <c r="S28" s="44">
        <f t="shared" si="11"/>
        <v>2.200453513217402E-2</v>
      </c>
      <c r="T28" s="123">
        <v>0.14649999999999999</v>
      </c>
      <c r="U28" s="124">
        <v>0.17</v>
      </c>
      <c r="V28" s="44">
        <f t="shared" si="12"/>
        <v>1.499416569428238E-2</v>
      </c>
      <c r="W28" s="123">
        <v>0.14649999999999999</v>
      </c>
      <c r="X28" s="124">
        <v>0.17</v>
      </c>
      <c r="Y28" s="44">
        <f t="shared" si="12"/>
        <v>0</v>
      </c>
      <c r="AE28" s="124">
        <v>0.17</v>
      </c>
      <c r="AF28" s="44">
        <f t="shared" si="13"/>
        <v>1.575E-2</v>
      </c>
      <c r="AI28" s="209">
        <f t="shared" si="9"/>
        <v>-0.17</v>
      </c>
      <c r="AM28" s="210">
        <f t="shared" si="10"/>
        <v>1.575E-2</v>
      </c>
    </row>
    <row r="29" spans="1:44" ht="16.5" hidden="1" x14ac:dyDescent="0.3">
      <c r="A29" s="34">
        <v>20</v>
      </c>
      <c r="B29" s="35" t="s">
        <v>211</v>
      </c>
      <c r="C29" s="36">
        <v>5</v>
      </c>
      <c r="D29" s="37" t="s">
        <v>216</v>
      </c>
      <c r="E29" s="38">
        <v>4201</v>
      </c>
      <c r="F29" s="37" t="s">
        <v>213</v>
      </c>
      <c r="G29" s="44">
        <f t="shared" si="14"/>
        <v>1.4419247787610619E-2</v>
      </c>
      <c r="H29" s="44">
        <f t="shared" si="15"/>
        <v>9.8076923076923075E-2</v>
      </c>
      <c r="I29" s="44">
        <f t="shared" si="16"/>
        <v>0.1100031605562579</v>
      </c>
      <c r="J29" s="44">
        <f t="shared" si="17"/>
        <v>0.1</v>
      </c>
      <c r="K29" s="44">
        <f t="shared" si="18"/>
        <v>4.1641118836915292E-2</v>
      </c>
      <c r="L29" s="44">
        <f t="shared" si="19"/>
        <v>0.16</v>
      </c>
      <c r="M29" s="44">
        <f t="shared" si="20"/>
        <v>0.40997608472839081</v>
      </c>
      <c r="N29" s="44">
        <f t="shared" si="21"/>
        <v>0.54671280276816614</v>
      </c>
      <c r="O29" s="44">
        <f t="shared" si="22"/>
        <v>9.5000000000000001E-2</v>
      </c>
      <c r="P29" s="56">
        <f t="shared" si="23"/>
        <v>1.6699801192842943E-2</v>
      </c>
      <c r="Q29" s="123">
        <v>0.13750000000000001</v>
      </c>
      <c r="R29" s="124">
        <v>0.14000000000000001</v>
      </c>
      <c r="S29" s="44">
        <f t="shared" si="11"/>
        <v>2.2026959082529267E-2</v>
      </c>
      <c r="T29" s="123">
        <v>0.13750000000000001</v>
      </c>
      <c r="U29" s="124">
        <v>0.14000000000000001</v>
      </c>
      <c r="V29" s="44">
        <f t="shared" si="12"/>
        <v>1.9014084507042256E-2</v>
      </c>
      <c r="W29" s="123">
        <v>0.13750000000000001</v>
      </c>
      <c r="X29" s="124">
        <v>0.14000000000000001</v>
      </c>
      <c r="Y29" s="44">
        <f t="shared" si="12"/>
        <v>0</v>
      </c>
      <c r="AE29" s="124">
        <v>0.14000000000000001</v>
      </c>
      <c r="AF29" s="44">
        <f t="shared" si="13"/>
        <v>2.1360000000000004E-2</v>
      </c>
      <c r="AI29" s="209">
        <f t="shared" si="9"/>
        <v>-0.14000000000000001</v>
      </c>
      <c r="AM29" s="210">
        <f t="shared" si="10"/>
        <v>2.1360000000000004E-2</v>
      </c>
    </row>
    <row r="30" spans="1:44" ht="16.5" hidden="1" x14ac:dyDescent="0.3">
      <c r="A30" s="34">
        <v>21</v>
      </c>
      <c r="B30" s="35" t="s">
        <v>211</v>
      </c>
      <c r="C30" s="36">
        <v>5</v>
      </c>
      <c r="D30" s="37" t="s">
        <v>217</v>
      </c>
      <c r="E30" s="38">
        <v>4101</v>
      </c>
      <c r="F30" s="37" t="s">
        <v>215</v>
      </c>
      <c r="G30" s="44">
        <f t="shared" si="14"/>
        <v>1.3891082198772903E-2</v>
      </c>
      <c r="H30" s="44">
        <f t="shared" si="15"/>
        <v>9.802547770700637E-2</v>
      </c>
      <c r="I30" s="44">
        <f t="shared" si="16"/>
        <v>7.5000260419379378E-2</v>
      </c>
      <c r="J30" s="44">
        <f t="shared" si="17"/>
        <v>0.11000056743107739</v>
      </c>
      <c r="K30" s="44">
        <f t="shared" si="18"/>
        <v>2.2000229169053843E-2</v>
      </c>
      <c r="L30" s="44">
        <f t="shared" si="19"/>
        <v>0.15000992654357753</v>
      </c>
      <c r="M30" s="44">
        <f t="shared" si="20"/>
        <v>0.25002809304416229</v>
      </c>
      <c r="N30" s="44">
        <f t="shared" si="21"/>
        <v>0.45997547731651778</v>
      </c>
      <c r="O30" s="44">
        <f t="shared" si="22"/>
        <v>9.4995404411764711E-2</v>
      </c>
      <c r="P30" s="56">
        <f>+P10*$P$25</f>
        <v>1.4999226843977115E-2</v>
      </c>
      <c r="Q30" s="123">
        <v>0.13750000000000001</v>
      </c>
      <c r="R30" s="124">
        <v>0.14750000000000002</v>
      </c>
      <c r="S30" s="44">
        <f t="shared" si="11"/>
        <v>2.19985489295349E-2</v>
      </c>
      <c r="T30" s="123">
        <v>0.13750000000000001</v>
      </c>
      <c r="U30" s="124">
        <v>0.14750000000000002</v>
      </c>
      <c r="V30" s="44">
        <f t="shared" si="12"/>
        <v>1.6000848476278019E-2</v>
      </c>
      <c r="W30" s="123">
        <v>0.13750000000000001</v>
      </c>
      <c r="X30" s="124">
        <v>0.14750000000000002</v>
      </c>
      <c r="Y30" s="44">
        <f t="shared" si="12"/>
        <v>0</v>
      </c>
      <c r="AE30" s="124">
        <v>0.14750000000000002</v>
      </c>
      <c r="AF30" s="44">
        <f t="shared" si="13"/>
        <v>1.2930000000000001E-2</v>
      </c>
      <c r="AI30" s="209">
        <f t="shared" si="9"/>
        <v>-0.14750000000000002</v>
      </c>
      <c r="AM30" s="210">
        <f t="shared" si="10"/>
        <v>1.2930000000000001E-2</v>
      </c>
    </row>
    <row r="31" spans="1:44" ht="16.5" hidden="1" x14ac:dyDescent="0.3">
      <c r="A31" s="34">
        <v>22</v>
      </c>
      <c r="B31" s="35" t="s">
        <v>211</v>
      </c>
      <c r="C31" s="36">
        <v>5</v>
      </c>
      <c r="D31" s="37" t="s">
        <v>218</v>
      </c>
      <c r="E31" s="38">
        <v>4203</v>
      </c>
      <c r="F31" s="37" t="s">
        <v>213</v>
      </c>
      <c r="G31" s="44">
        <f t="shared" si="14"/>
        <v>8.6914485747624608E-3</v>
      </c>
      <c r="H31" s="44">
        <f t="shared" si="15"/>
        <v>9.8461538461538475E-2</v>
      </c>
      <c r="I31" s="44">
        <f t="shared" si="16"/>
        <v>6.9994999166527752E-2</v>
      </c>
      <c r="J31" s="44">
        <f t="shared" si="17"/>
        <v>9.9968020466901189E-2</v>
      </c>
      <c r="K31" s="44">
        <f t="shared" si="18"/>
        <v>3.9606601100183367E-2</v>
      </c>
      <c r="L31" s="44">
        <f t="shared" si="19"/>
        <v>0.14996964177292046</v>
      </c>
      <c r="M31" s="44">
        <f t="shared" si="20"/>
        <v>0.30645161290322581</v>
      </c>
      <c r="N31" s="44">
        <f t="shared" si="21"/>
        <v>0.57046223224351744</v>
      </c>
      <c r="O31" s="44">
        <f t="shared" si="22"/>
        <v>9.5000000000000015E-2</v>
      </c>
      <c r="P31" s="56">
        <f t="shared" si="23"/>
        <v>1.6152019002375298E-2</v>
      </c>
      <c r="Q31" s="123">
        <v>0.13750000000000001</v>
      </c>
      <c r="R31" s="124">
        <v>0.17500000000000002</v>
      </c>
      <c r="S31" s="44">
        <f t="shared" si="11"/>
        <v>2.2040534883148222E-2</v>
      </c>
      <c r="T31" s="123">
        <v>0.13750000000000001</v>
      </c>
      <c r="U31" s="124">
        <v>0.17500000000000002</v>
      </c>
      <c r="V31" s="44">
        <f t="shared" si="12"/>
        <v>1.0180995475113122E-2</v>
      </c>
      <c r="W31" s="123">
        <v>0.13750000000000001</v>
      </c>
      <c r="X31" s="124">
        <v>0.17500000000000002</v>
      </c>
      <c r="Y31" s="44">
        <f t="shared" si="12"/>
        <v>0</v>
      </c>
      <c r="AE31" s="124">
        <v>0.17500000000000002</v>
      </c>
      <c r="AF31" s="44">
        <f t="shared" si="13"/>
        <v>1.805E-2</v>
      </c>
      <c r="AI31" s="209">
        <f t="shared" si="9"/>
        <v>-0.17500000000000002</v>
      </c>
      <c r="AM31" s="210">
        <f t="shared" si="10"/>
        <v>1.805E-2</v>
      </c>
    </row>
    <row r="32" spans="1:44" ht="16.5" hidden="1" x14ac:dyDescent="0.3">
      <c r="A32" s="34">
        <v>23</v>
      </c>
      <c r="B32" s="35" t="s">
        <v>211</v>
      </c>
      <c r="C32" s="36">
        <v>5</v>
      </c>
      <c r="D32" s="37" t="s">
        <v>219</v>
      </c>
      <c r="E32" s="38">
        <v>4303</v>
      </c>
      <c r="F32" s="37" t="s">
        <v>213</v>
      </c>
      <c r="G32" s="44">
        <f t="shared" si="14"/>
        <v>1.0809059564855547E-2</v>
      </c>
      <c r="H32" s="44">
        <f t="shared" si="15"/>
        <v>9.813559322033899E-2</v>
      </c>
      <c r="I32" s="44">
        <f t="shared" si="16"/>
        <v>9.000118891927239E-2</v>
      </c>
      <c r="J32" s="44">
        <f t="shared" si="17"/>
        <v>9.9984758420972417E-2</v>
      </c>
      <c r="K32" s="44">
        <f t="shared" si="18"/>
        <v>2.2000653905599809E-2</v>
      </c>
      <c r="L32" s="44">
        <f t="shared" si="19"/>
        <v>0.16</v>
      </c>
      <c r="M32" s="44">
        <f t="shared" si="20"/>
        <v>0.28025964108438334</v>
      </c>
      <c r="N32" s="44">
        <f t="shared" si="21"/>
        <v>0.56482861400894191</v>
      </c>
      <c r="O32" s="44">
        <f t="shared" si="22"/>
        <v>9.5033860045146731E-2</v>
      </c>
      <c r="P32" s="56">
        <f t="shared" si="23"/>
        <v>1.6333777185974258E-2</v>
      </c>
      <c r="Q32" s="123">
        <v>0.13750000000000001</v>
      </c>
      <c r="R32" s="124">
        <v>0.14750000000000002</v>
      </c>
      <c r="S32" s="44">
        <f t="shared" si="11"/>
        <v>2.2000947452809561E-2</v>
      </c>
      <c r="T32" s="123">
        <v>0.13750000000000001</v>
      </c>
      <c r="U32" s="124">
        <v>0.14750000000000002</v>
      </c>
      <c r="V32" s="44">
        <f t="shared" si="12"/>
        <v>1.9028974158183245E-2</v>
      </c>
      <c r="W32" s="123">
        <v>0.13750000000000001</v>
      </c>
      <c r="X32" s="124">
        <v>0.14750000000000002</v>
      </c>
      <c r="Y32" s="44">
        <f t="shared" si="12"/>
        <v>0</v>
      </c>
      <c r="AE32" s="124">
        <v>0.14750000000000002</v>
      </c>
      <c r="AF32" s="44">
        <f t="shared" si="13"/>
        <v>1.6760000000000001E-2</v>
      </c>
      <c r="AI32" s="209">
        <f t="shared" si="9"/>
        <v>-0.14750000000000002</v>
      </c>
      <c r="AM32" s="210">
        <f t="shared" si="10"/>
        <v>1.6760000000000001E-2</v>
      </c>
    </row>
    <row r="33" spans="1:39" ht="16.5" hidden="1" x14ac:dyDescent="0.3">
      <c r="A33" s="34">
        <v>24</v>
      </c>
      <c r="B33" s="35" t="s">
        <v>211</v>
      </c>
      <c r="C33" s="36">
        <v>5</v>
      </c>
      <c r="D33" s="37" t="s">
        <v>220</v>
      </c>
      <c r="E33" s="38">
        <v>4301</v>
      </c>
      <c r="F33" s="37" t="s">
        <v>213</v>
      </c>
      <c r="G33" s="44">
        <f t="shared" si="14"/>
        <v>1.0510216952573159E-2</v>
      </c>
      <c r="H33" s="44">
        <f t="shared" si="15"/>
        <v>9.8051948051948057E-2</v>
      </c>
      <c r="I33" s="44">
        <f t="shared" si="16"/>
        <v>7.5000000000000011E-2</v>
      </c>
      <c r="J33" s="44">
        <f t="shared" si="17"/>
        <v>0.10999951591822245</v>
      </c>
      <c r="K33" s="44">
        <f t="shared" si="18"/>
        <v>1.9001639757820384E-2</v>
      </c>
      <c r="L33" s="44">
        <f t="shared" si="19"/>
        <v>0.15998124387228782</v>
      </c>
      <c r="M33" s="44">
        <f t="shared" si="20"/>
        <v>0.28864107883817425</v>
      </c>
      <c r="N33" s="44">
        <f t="shared" si="21"/>
        <v>0.50067294751009417</v>
      </c>
      <c r="O33" s="44">
        <f t="shared" si="22"/>
        <v>9.5003861003861004E-2</v>
      </c>
      <c r="P33" s="56">
        <f t="shared" si="23"/>
        <v>1.5540141676505312E-2</v>
      </c>
      <c r="Q33" s="123">
        <v>0.13750000000000001</v>
      </c>
      <c r="R33" s="124">
        <v>0.16250000000000001</v>
      </c>
      <c r="S33" s="44">
        <f t="shared" si="11"/>
        <v>2.199991261527906E-2</v>
      </c>
      <c r="T33" s="123">
        <v>0.13750000000000001</v>
      </c>
      <c r="U33" s="124">
        <v>0.16250000000000001</v>
      </c>
      <c r="V33" s="44">
        <f t="shared" si="12"/>
        <v>1.9009584664536741E-2</v>
      </c>
      <c r="W33" s="123">
        <v>0.13750000000000001</v>
      </c>
      <c r="X33" s="124">
        <v>0.16250000000000001</v>
      </c>
      <c r="Y33" s="44">
        <f t="shared" si="12"/>
        <v>0</v>
      </c>
      <c r="AE33" s="124">
        <v>0.16250000000000001</v>
      </c>
      <c r="AF33" s="44">
        <f t="shared" si="13"/>
        <v>1.7430000000000001E-2</v>
      </c>
      <c r="AI33" s="209">
        <f t="shared" si="9"/>
        <v>-0.16250000000000001</v>
      </c>
      <c r="AM33" s="210">
        <f t="shared" si="10"/>
        <v>1.7430000000000001E-2</v>
      </c>
    </row>
    <row r="34" spans="1:39" ht="16.5" hidden="1" x14ac:dyDescent="0.3">
      <c r="A34" s="34">
        <v>25</v>
      </c>
      <c r="B34" s="35" t="s">
        <v>211</v>
      </c>
      <c r="C34" s="36">
        <v>5</v>
      </c>
      <c r="D34" s="37" t="s">
        <v>221</v>
      </c>
      <c r="E34" s="38">
        <v>4304</v>
      </c>
      <c r="F34" s="37" t="s">
        <v>213</v>
      </c>
      <c r="G34" s="44">
        <f t="shared" si="14"/>
        <v>9.0052816901408459E-3</v>
      </c>
      <c r="H34" s="44">
        <f t="shared" si="15"/>
        <v>9.8000000000000004E-2</v>
      </c>
      <c r="I34" s="44">
        <f t="shared" si="16"/>
        <v>0.11000000000000001</v>
      </c>
      <c r="J34" s="44">
        <f t="shared" si="17"/>
        <v>0.10001730403183942</v>
      </c>
      <c r="K34" s="44">
        <f t="shared" si="18"/>
        <v>2.1990316901408451E-2</v>
      </c>
      <c r="L34" s="44">
        <f t="shared" si="19"/>
        <v>0.14003590664272891</v>
      </c>
      <c r="M34" s="44">
        <f t="shared" si="20"/>
        <v>0.3392857142857143</v>
      </c>
      <c r="N34" s="44">
        <f t="shared" si="21"/>
        <v>0.44943109987357777</v>
      </c>
      <c r="O34" s="44">
        <f t="shared" si="22"/>
        <v>9.508771929824561E-2</v>
      </c>
      <c r="P34" s="56">
        <f t="shared" si="23"/>
        <v>1.5515288788221971E-2</v>
      </c>
      <c r="Q34" s="123">
        <v>0.16</v>
      </c>
      <c r="R34" s="124">
        <v>0.13250000000000001</v>
      </c>
      <c r="S34" s="44">
        <f t="shared" si="11"/>
        <v>2.2471160898846435E-2</v>
      </c>
      <c r="T34" s="123">
        <v>0.16</v>
      </c>
      <c r="U34" s="124">
        <v>0.13250000000000001</v>
      </c>
      <c r="V34" s="44">
        <f t="shared" si="12"/>
        <v>1.908482142857143E-2</v>
      </c>
      <c r="W34" s="123">
        <v>0.16</v>
      </c>
      <c r="X34" s="124">
        <v>0.13250000000000001</v>
      </c>
      <c r="Y34" s="44">
        <f t="shared" si="12"/>
        <v>0</v>
      </c>
      <c r="AE34" s="124">
        <v>0.13250000000000001</v>
      </c>
      <c r="AF34" s="44">
        <f t="shared" si="13"/>
        <v>2.0470000000000002E-2</v>
      </c>
      <c r="AI34" s="209">
        <f t="shared" si="9"/>
        <v>-0.13250000000000001</v>
      </c>
      <c r="AM34" s="210">
        <f t="shared" si="10"/>
        <v>2.0470000000000002E-2</v>
      </c>
    </row>
    <row r="35" spans="1:39" ht="16.5" hidden="1" x14ac:dyDescent="0.3">
      <c r="A35" s="34">
        <v>26</v>
      </c>
      <c r="B35" s="35" t="s">
        <v>211</v>
      </c>
      <c r="C35" s="36">
        <v>5</v>
      </c>
      <c r="D35" s="37" t="s">
        <v>222</v>
      </c>
      <c r="E35" s="38">
        <v>4305</v>
      </c>
      <c r="F35" s="37" t="s">
        <v>213</v>
      </c>
      <c r="G35" s="44">
        <f t="shared" si="14"/>
        <v>1.7685290763968072E-2</v>
      </c>
      <c r="H35" s="44">
        <f t="shared" si="15"/>
        <v>9.8000000000000018E-2</v>
      </c>
      <c r="I35" s="44">
        <f t="shared" si="16"/>
        <v>0.1</v>
      </c>
      <c r="J35" s="44">
        <f t="shared" si="17"/>
        <v>0.10002549719530852</v>
      </c>
      <c r="K35" s="44">
        <f t="shared" si="18"/>
        <v>4.3122006841505134E-2</v>
      </c>
      <c r="L35" s="44">
        <f t="shared" si="19"/>
        <v>0.15004413062665489</v>
      </c>
      <c r="M35" s="44">
        <f t="shared" si="20"/>
        <v>0.68284789644012944</v>
      </c>
      <c r="N35" s="44">
        <f t="shared" si="21"/>
        <v>0.5739570164348925</v>
      </c>
      <c r="O35" s="44">
        <f t="shared" si="22"/>
        <v>9.5135135135135149E-2</v>
      </c>
      <c r="P35" s="56">
        <f t="shared" si="23"/>
        <v>2.1323529411764706E-2</v>
      </c>
      <c r="Q35" s="123">
        <v>0.2525</v>
      </c>
      <c r="R35" s="124">
        <v>0.20750000000000002</v>
      </c>
      <c r="S35" s="44">
        <f t="shared" si="11"/>
        <v>3.528393582318088E-2</v>
      </c>
      <c r="T35" s="123">
        <v>0.2525</v>
      </c>
      <c r="U35" s="124">
        <v>0.20750000000000002</v>
      </c>
      <c r="V35" s="44">
        <f t="shared" si="12"/>
        <v>1.9243986254295534E-2</v>
      </c>
      <c r="W35" s="123">
        <v>0.2525</v>
      </c>
      <c r="X35" s="124">
        <v>0.20750000000000002</v>
      </c>
      <c r="Y35" s="44">
        <f t="shared" si="12"/>
        <v>0</v>
      </c>
      <c r="AE35" s="124">
        <v>0.20750000000000002</v>
      </c>
      <c r="AF35" s="44">
        <f t="shared" si="13"/>
        <v>3.4700000000000002E-2</v>
      </c>
      <c r="AI35" s="209">
        <f t="shared" si="9"/>
        <v>-0.20750000000000002</v>
      </c>
      <c r="AM35" s="210">
        <f t="shared" si="10"/>
        <v>3.4700000000000002E-2</v>
      </c>
    </row>
    <row r="36" spans="1:39" ht="16.5" hidden="1" x14ac:dyDescent="0.3">
      <c r="A36" s="34">
        <v>27</v>
      </c>
      <c r="B36" s="35" t="s">
        <v>211</v>
      </c>
      <c r="C36" s="36">
        <v>5</v>
      </c>
      <c r="D36" s="37" t="s">
        <v>223</v>
      </c>
      <c r="E36" s="38">
        <v>4204</v>
      </c>
      <c r="F36" s="37" t="s">
        <v>213</v>
      </c>
      <c r="G36" s="44">
        <f t="shared" si="14"/>
        <v>2.3409671241621448E-2</v>
      </c>
      <c r="H36" s="44">
        <f t="shared" si="15"/>
        <v>9.8000000000000004E-2</v>
      </c>
      <c r="I36" s="44">
        <f t="shared" si="16"/>
        <v>0.1</v>
      </c>
      <c r="J36" s="44">
        <f t="shared" si="17"/>
        <v>9.9991688138974313E-2</v>
      </c>
      <c r="K36" s="44">
        <f t="shared" si="18"/>
        <v>3.2204755825087771E-2</v>
      </c>
      <c r="L36" s="44">
        <f t="shared" si="19"/>
        <v>0.16009148084619781</v>
      </c>
      <c r="M36" s="44">
        <f t="shared" si="20"/>
        <v>0.55427251732101612</v>
      </c>
      <c r="N36" s="44">
        <f t="shared" si="21"/>
        <v>0.64685314685314688</v>
      </c>
      <c r="O36" s="44">
        <f t="shared" si="22"/>
        <v>9.5041322314049603E-2</v>
      </c>
      <c r="P36" s="56">
        <f t="shared" si="23"/>
        <v>2.9469790382244145E-2</v>
      </c>
      <c r="Q36" s="123">
        <v>0.13750000000000001</v>
      </c>
      <c r="R36" s="124">
        <v>0.1825</v>
      </c>
      <c r="S36" s="44">
        <f t="shared" si="11"/>
        <v>2.2018930408436478E-2</v>
      </c>
      <c r="T36" s="123">
        <v>0.13750000000000001</v>
      </c>
      <c r="U36" s="124">
        <v>0.1825</v>
      </c>
      <c r="V36" s="44">
        <f t="shared" si="12"/>
        <v>1.5020576131687245E-2</v>
      </c>
      <c r="W36" s="123">
        <v>0.13750000000000001</v>
      </c>
      <c r="X36" s="124">
        <v>0.1825</v>
      </c>
      <c r="Y36" s="44">
        <f t="shared" si="12"/>
        <v>0</v>
      </c>
      <c r="AE36" s="124">
        <v>0.1825</v>
      </c>
      <c r="AF36" s="44">
        <f t="shared" si="13"/>
        <v>2.2220000000000004E-2</v>
      </c>
      <c r="AI36" s="209">
        <f t="shared" si="9"/>
        <v>-0.1825</v>
      </c>
      <c r="AM36" s="210">
        <f t="shared" si="10"/>
        <v>2.2220000000000004E-2</v>
      </c>
    </row>
    <row r="37" spans="1:39" ht="16.5" hidden="1" x14ac:dyDescent="0.3">
      <c r="A37" s="34">
        <v>28</v>
      </c>
      <c r="B37" s="39" t="s">
        <v>211</v>
      </c>
      <c r="C37" s="36">
        <v>5</v>
      </c>
      <c r="D37" s="40" t="s">
        <v>224</v>
      </c>
      <c r="E37" s="38">
        <v>4106</v>
      </c>
      <c r="F37" s="40" t="s">
        <v>213</v>
      </c>
      <c r="G37" s="44">
        <f t="shared" si="14"/>
        <v>1.2138766519823787E-2</v>
      </c>
      <c r="H37" s="44">
        <f t="shared" si="15"/>
        <v>9.8000000000000004E-2</v>
      </c>
      <c r="I37" s="44">
        <f t="shared" si="16"/>
        <v>8.0000000000000016E-2</v>
      </c>
      <c r="J37" s="44">
        <f t="shared" si="17"/>
        <v>0.1</v>
      </c>
      <c r="K37" s="44">
        <f t="shared" si="18"/>
        <v>4.5938325991189424E-2</v>
      </c>
      <c r="L37" s="44">
        <f t="shared" si="19"/>
        <v>0.15008769731896768</v>
      </c>
      <c r="M37" s="44">
        <f t="shared" si="20"/>
        <v>0.34111310592459604</v>
      </c>
      <c r="N37" s="44">
        <f t="shared" si="21"/>
        <v>0.45905707196029777</v>
      </c>
      <c r="O37" s="44">
        <f t="shared" si="22"/>
        <v>9.5000000000000001E-2</v>
      </c>
      <c r="P37" s="56">
        <f t="shared" si="23"/>
        <v>1.5011037527593819E-2</v>
      </c>
      <c r="Q37" s="123">
        <v>0.13750000000000001</v>
      </c>
      <c r="R37" s="124">
        <v>0.185</v>
      </c>
      <c r="S37" s="44">
        <f t="shared" si="11"/>
        <v>2.1965076079536697E-2</v>
      </c>
      <c r="T37" s="123">
        <v>0.13750000000000001</v>
      </c>
      <c r="U37" s="124">
        <v>0.185</v>
      </c>
      <c r="V37" s="44">
        <f t="shared" si="12"/>
        <v>1.9088319088319091E-2</v>
      </c>
      <c r="W37" s="123">
        <v>0.13750000000000001</v>
      </c>
      <c r="X37" s="124">
        <v>0.185</v>
      </c>
      <c r="Y37" s="44">
        <f t="shared" si="12"/>
        <v>0</v>
      </c>
      <c r="AE37" s="124">
        <v>0.185</v>
      </c>
      <c r="AF37" s="44">
        <f t="shared" si="13"/>
        <v>2.0880000000000003E-2</v>
      </c>
      <c r="AI37" s="209">
        <f t="shared" si="9"/>
        <v>-0.185</v>
      </c>
      <c r="AM37" s="210">
        <f t="shared" si="10"/>
        <v>2.0880000000000003E-2</v>
      </c>
    </row>
    <row r="38" spans="1:39" ht="16.5" hidden="1" x14ac:dyDescent="0.3">
      <c r="AI38" s="209">
        <f t="shared" si="9"/>
        <v>0</v>
      </c>
      <c r="AM38" s="210">
        <f t="shared" si="10"/>
        <v>0</v>
      </c>
    </row>
    <row r="39" spans="1:39" ht="16.5" hidden="1" x14ac:dyDescent="0.3">
      <c r="AI39" s="209">
        <f t="shared" si="9"/>
        <v>0</v>
      </c>
      <c r="AM39" s="210">
        <f t="shared" si="10"/>
        <v>0</v>
      </c>
    </row>
    <row r="40" spans="1:39" ht="16.5" hidden="1" x14ac:dyDescent="0.3">
      <c r="AI40" s="209">
        <f t="shared" si="9"/>
        <v>0</v>
      </c>
      <c r="AM40" s="210">
        <f t="shared" si="10"/>
        <v>0</v>
      </c>
    </row>
    <row r="41" spans="1:39" ht="18" x14ac:dyDescent="0.35">
      <c r="A41" s="513" t="s">
        <v>371</v>
      </c>
      <c r="B41" s="513"/>
      <c r="C41" s="513"/>
      <c r="D41" s="513"/>
      <c r="E41" s="513"/>
      <c r="F41" s="513"/>
      <c r="G41" s="520"/>
      <c r="H41" s="520"/>
      <c r="I41" s="520"/>
      <c r="J41" s="520"/>
      <c r="K41" s="520"/>
      <c r="L41" s="520"/>
      <c r="M41" s="520"/>
      <c r="N41" s="520"/>
      <c r="O41" s="520"/>
      <c r="P41" s="520"/>
      <c r="Q41" s="19"/>
      <c r="R41" s="20"/>
      <c r="T41" s="19"/>
      <c r="U41" s="20"/>
      <c r="W41" s="19"/>
      <c r="X41" s="20"/>
      <c r="AE41" s="20"/>
    </row>
    <row r="42" spans="1:39" s="23" customFormat="1" ht="16.5" customHeight="1" x14ac:dyDescent="0.3">
      <c r="A42" s="22"/>
      <c r="B42" s="22"/>
      <c r="C42" s="22"/>
      <c r="D42" s="22"/>
      <c r="E42" s="514" t="s">
        <v>204</v>
      </c>
      <c r="F42" s="517" t="s">
        <v>205</v>
      </c>
      <c r="G42" s="521" t="s">
        <v>206</v>
      </c>
      <c r="H42" s="522"/>
      <c r="I42" s="522"/>
      <c r="J42" s="522"/>
      <c r="K42" s="522"/>
      <c r="L42" s="522"/>
      <c r="M42" s="522"/>
      <c r="N42" s="522"/>
      <c r="O42" s="522"/>
      <c r="P42" s="522"/>
      <c r="Q42" s="522"/>
      <c r="R42" s="522"/>
      <c r="S42" s="522"/>
      <c r="T42" s="522"/>
      <c r="U42" s="522"/>
      <c r="V42" s="522"/>
      <c r="W42" s="522"/>
      <c r="X42" s="522"/>
      <c r="Y42" s="522"/>
    </row>
    <row r="43" spans="1:39" s="21" customFormat="1" ht="16.5" x14ac:dyDescent="0.3">
      <c r="A43" s="24"/>
      <c r="B43" s="25"/>
      <c r="C43" s="24"/>
      <c r="D43" s="24"/>
      <c r="E43" s="515"/>
      <c r="F43" s="518"/>
      <c r="G43" s="26" t="s">
        <v>350</v>
      </c>
      <c r="H43" s="27" t="s">
        <v>349</v>
      </c>
      <c r="I43" s="27" t="s">
        <v>348</v>
      </c>
      <c r="J43" s="27" t="s">
        <v>351</v>
      </c>
      <c r="K43" s="27" t="s">
        <v>352</v>
      </c>
      <c r="L43" s="27" t="s">
        <v>353</v>
      </c>
      <c r="M43" s="27" t="s">
        <v>354</v>
      </c>
      <c r="N43" s="27" t="s">
        <v>355</v>
      </c>
      <c r="O43" s="27" t="s">
        <v>253</v>
      </c>
      <c r="P43" s="27" t="s">
        <v>254</v>
      </c>
      <c r="Q43" s="27" t="s">
        <v>233</v>
      </c>
      <c r="R43" s="27" t="s">
        <v>234</v>
      </c>
      <c r="S43" s="27" t="s">
        <v>261</v>
      </c>
      <c r="T43" s="27" t="s">
        <v>304</v>
      </c>
      <c r="U43" s="27" t="s">
        <v>305</v>
      </c>
      <c r="V43" s="27" t="s">
        <v>306</v>
      </c>
      <c r="W43" s="27" t="s">
        <v>307</v>
      </c>
      <c r="X43" s="27" t="s">
        <v>308</v>
      </c>
      <c r="Y43" s="27" t="s">
        <v>309</v>
      </c>
      <c r="AE43" s="27" t="s">
        <v>234</v>
      </c>
      <c r="AF43" s="27" t="s">
        <v>261</v>
      </c>
    </row>
    <row r="44" spans="1:39" s="29" customFormat="1" ht="165" customHeight="1" x14ac:dyDescent="0.3">
      <c r="A44" s="24" t="s">
        <v>207</v>
      </c>
      <c r="B44" s="25" t="s">
        <v>208</v>
      </c>
      <c r="C44" s="24" t="s">
        <v>207</v>
      </c>
      <c r="D44" s="24" t="s">
        <v>0</v>
      </c>
      <c r="E44" s="515"/>
      <c r="F44" s="518"/>
      <c r="G44" s="28" t="s">
        <v>356</v>
      </c>
      <c r="H44" s="28" t="s">
        <v>357</v>
      </c>
      <c r="I44" s="28" t="s">
        <v>358</v>
      </c>
      <c r="J44" s="28" t="s">
        <v>370</v>
      </c>
      <c r="K44" s="28" t="s">
        <v>359</v>
      </c>
      <c r="L44" s="28" t="s">
        <v>391</v>
      </c>
      <c r="M44" s="28" t="s">
        <v>262</v>
      </c>
      <c r="N44" s="28" t="s">
        <v>392</v>
      </c>
      <c r="O44" s="28" t="s">
        <v>360</v>
      </c>
      <c r="P44" s="43" t="s">
        <v>361</v>
      </c>
      <c r="Q44" s="43" t="s">
        <v>362</v>
      </c>
      <c r="R44" s="43" t="s">
        <v>363</v>
      </c>
      <c r="S44" s="43" t="s">
        <v>364</v>
      </c>
      <c r="T44" s="43" t="s">
        <v>365</v>
      </c>
      <c r="U44" s="43" t="s">
        <v>366</v>
      </c>
      <c r="V44" s="43" t="s">
        <v>367</v>
      </c>
      <c r="W44" s="43" t="s">
        <v>368</v>
      </c>
      <c r="X44" s="43" t="s">
        <v>394</v>
      </c>
      <c r="Y44" s="43" t="s">
        <v>369</v>
      </c>
      <c r="AE44" s="43" t="s">
        <v>363</v>
      </c>
      <c r="AF44" s="43" t="s">
        <v>364</v>
      </c>
    </row>
    <row r="45" spans="1:39" s="23" customFormat="1" ht="23.25" customHeight="1" x14ac:dyDescent="0.3">
      <c r="A45" s="30"/>
      <c r="B45" s="31"/>
      <c r="C45" s="30"/>
      <c r="D45" s="30"/>
      <c r="E45" s="516"/>
      <c r="F45" s="519"/>
      <c r="G45" s="202">
        <v>0.15</v>
      </c>
      <c r="H45" s="115">
        <v>1</v>
      </c>
      <c r="I45" s="202">
        <v>0.15</v>
      </c>
      <c r="J45" s="115">
        <v>1</v>
      </c>
      <c r="K45" s="202">
        <v>0.15</v>
      </c>
      <c r="L45" s="202">
        <v>0.15</v>
      </c>
      <c r="M45" s="202">
        <v>0.15</v>
      </c>
      <c r="N45" s="202">
        <v>0.15</v>
      </c>
      <c r="O45" s="115">
        <v>0.15</v>
      </c>
      <c r="P45" s="202">
        <v>0.15</v>
      </c>
      <c r="Q45" s="202">
        <v>0.15</v>
      </c>
      <c r="R45" s="202"/>
      <c r="S45" s="202"/>
      <c r="T45" s="202">
        <v>0.15</v>
      </c>
      <c r="U45" s="115">
        <v>1</v>
      </c>
      <c r="V45" s="202">
        <v>0.15</v>
      </c>
      <c r="W45" s="115">
        <v>1</v>
      </c>
      <c r="X45" s="115">
        <v>1</v>
      </c>
      <c r="Y45" s="115"/>
      <c r="AE45" s="202">
        <v>0.15</v>
      </c>
      <c r="AF45" s="202">
        <v>0.15</v>
      </c>
    </row>
    <row r="46" spans="1:39" ht="16.5" x14ac:dyDescent="0.3">
      <c r="A46" s="34">
        <v>17</v>
      </c>
      <c r="B46" s="35" t="s">
        <v>211</v>
      </c>
      <c r="C46" s="36">
        <v>5</v>
      </c>
      <c r="D46" s="37" t="s">
        <v>212</v>
      </c>
      <c r="E46" s="38">
        <v>4202</v>
      </c>
      <c r="F46" s="37" t="s">
        <v>213</v>
      </c>
      <c r="G46" s="194">
        <f>+$G6*$G$45</f>
        <v>1.1265663489343472E-2</v>
      </c>
      <c r="H46" s="194">
        <f>+$H6*$H$45</f>
        <v>0.98085106382978726</v>
      </c>
      <c r="I46" s="195">
        <f>+$I6*$I$45</f>
        <v>0.17999357395308987</v>
      </c>
      <c r="J46" s="194">
        <f t="shared" ref="J46:J57" si="24">+$J6*$J$45</f>
        <v>9.9980846581114724E-2</v>
      </c>
      <c r="K46" s="195">
        <f>+$K6*$K$45</f>
        <v>3.8435793081289492E-2</v>
      </c>
      <c r="L46" s="194">
        <f t="shared" ref="L46:L57" si="25">+$L6*$L$45</f>
        <v>2.2527472527472527E-2</v>
      </c>
      <c r="M46" s="194">
        <f t="shared" ref="M46:M57" si="26">+$M6*$M$45</f>
        <v>5.1033057851239669E-2</v>
      </c>
      <c r="N46" s="194">
        <f t="shared" ref="N46:N57" si="27">+$N6*$N$45</f>
        <v>0.11477064220183486</v>
      </c>
      <c r="O46" s="194">
        <f>+$O6*$O$45</f>
        <v>0.14099999999999999</v>
      </c>
      <c r="P46" s="194">
        <f t="shared" ref="P46:P51" si="28">+$P6*$P$45</f>
        <v>2.4424342105263157E-2</v>
      </c>
      <c r="Q46" s="194">
        <f>+$Q6*$Q$45</f>
        <v>3.6013513513513513E-2</v>
      </c>
      <c r="R46" s="194">
        <v>0.11753380131779016</v>
      </c>
      <c r="S46" s="194">
        <v>0.14715611947260401</v>
      </c>
      <c r="T46" s="194">
        <f t="shared" ref="T46:T57" si="29">+$T6*$T$45</f>
        <v>0.13500000000000001</v>
      </c>
      <c r="U46" s="194">
        <f t="shared" ref="U46:U57" si="30">+$U6*$U$45</f>
        <v>0.85526315789473684</v>
      </c>
      <c r="V46" s="194">
        <f t="shared" ref="V46:V57" si="31">+$V6*$V$45</f>
        <v>2.2499999999999999E-2</v>
      </c>
      <c r="W46" s="194">
        <f t="shared" ref="W46:W57" si="32">+$W6*$W$45</f>
        <v>0.29268292682926828</v>
      </c>
      <c r="X46" s="194">
        <f t="shared" ref="X46:X57" si="33">+$X6*$X$45</f>
        <v>0.53171456888007929</v>
      </c>
      <c r="Y46" s="194"/>
      <c r="AE46" s="194">
        <f t="shared" ref="AE46:AE57" si="34">+$R6*$R$45</f>
        <v>0</v>
      </c>
      <c r="AF46" s="194">
        <f t="shared" ref="AF46:AF57" si="35">+$S6*$S$45</f>
        <v>0</v>
      </c>
    </row>
    <row r="47" spans="1:39" ht="16.5" x14ac:dyDescent="0.3">
      <c r="A47" s="34">
        <v>18</v>
      </c>
      <c r="B47" s="35" t="s">
        <v>211</v>
      </c>
      <c r="C47" s="36">
        <v>5</v>
      </c>
      <c r="D47" s="37" t="s">
        <v>214</v>
      </c>
      <c r="E47" s="38">
        <v>4302</v>
      </c>
      <c r="F47" s="37" t="s">
        <v>213</v>
      </c>
      <c r="G47" s="194">
        <f>+$G7*$G$45</f>
        <v>4.8482466747279317E-2</v>
      </c>
      <c r="H47" s="194">
        <f t="shared" ref="H47:H57" si="36">+$H7*$H$45</f>
        <v>0.98421052631578942</v>
      </c>
      <c r="I47" s="195">
        <f t="shared" ref="I47:I57" si="37">+$I7*$I$45</f>
        <v>0.15</v>
      </c>
      <c r="J47" s="194">
        <f t="shared" si="24"/>
        <v>0.10004646120489391</v>
      </c>
      <c r="K47" s="195">
        <f t="shared" ref="K47:K57" si="38">+$K7*$K$45</f>
        <v>8.1627116082224893E-2</v>
      </c>
      <c r="L47" s="194">
        <f t="shared" si="25"/>
        <v>2.2511724856696193E-2</v>
      </c>
      <c r="M47" s="194">
        <f t="shared" si="26"/>
        <v>5.7010135135135129E-2</v>
      </c>
      <c r="N47" s="194">
        <f t="shared" si="27"/>
        <v>0.10424143556280586</v>
      </c>
      <c r="O47" s="194">
        <f t="shared" ref="O47:O57" si="39">+$O7*$O$45</f>
        <v>0.14249999999999999</v>
      </c>
      <c r="P47" s="194">
        <f t="shared" si="28"/>
        <v>2.7692307692307693E-2</v>
      </c>
      <c r="Q47" s="194">
        <f t="shared" ref="Q47:Q57" si="40">+$Q7*$Q$45</f>
        <v>3.6052009456264779E-2</v>
      </c>
      <c r="R47" s="194">
        <v>0.16525381998582564</v>
      </c>
      <c r="S47" s="194">
        <v>0.18291153145959757</v>
      </c>
      <c r="T47" s="194">
        <f t="shared" si="29"/>
        <v>0.13615384615384615</v>
      </c>
      <c r="U47" s="194">
        <f t="shared" si="30"/>
        <v>0.9</v>
      </c>
      <c r="V47" s="194">
        <f t="shared" si="31"/>
        <v>1.5375854214123005E-2</v>
      </c>
      <c r="W47" s="194">
        <f t="shared" si="32"/>
        <v>0.24015748031496062</v>
      </c>
      <c r="X47" s="194">
        <f t="shared" si="33"/>
        <v>0.53027278775781772</v>
      </c>
      <c r="Y47" s="194"/>
      <c r="AE47" s="194">
        <f t="shared" si="34"/>
        <v>0</v>
      </c>
      <c r="AF47" s="194">
        <f t="shared" si="35"/>
        <v>0</v>
      </c>
    </row>
    <row r="48" spans="1:39" ht="16.5" x14ac:dyDescent="0.3">
      <c r="A48" s="34">
        <v>19</v>
      </c>
      <c r="B48" s="35" t="s">
        <v>211</v>
      </c>
      <c r="C48" s="36">
        <v>5</v>
      </c>
      <c r="D48" s="37" t="s">
        <v>211</v>
      </c>
      <c r="E48" s="38">
        <v>4102</v>
      </c>
      <c r="F48" s="37" t="s">
        <v>215</v>
      </c>
      <c r="G48" s="194">
        <f t="shared" ref="G48:G57" si="41">+$G8*$G$45</f>
        <v>1.8288999962215877E-2</v>
      </c>
      <c r="H48" s="194">
        <f t="shared" si="36"/>
        <v>0.98005836575875482</v>
      </c>
      <c r="I48" s="195">
        <f t="shared" si="37"/>
        <v>0.15</v>
      </c>
      <c r="J48" s="194">
        <f t="shared" si="24"/>
        <v>9.9996434641027768E-2</v>
      </c>
      <c r="K48" s="195">
        <f t="shared" si="38"/>
        <v>3.6449749815127684E-2</v>
      </c>
      <c r="L48" s="194">
        <f t="shared" si="25"/>
        <v>2.4000512831470755E-2</v>
      </c>
      <c r="M48" s="194">
        <f t="shared" si="26"/>
        <v>4.2904541370014516E-2</v>
      </c>
      <c r="N48" s="194">
        <f t="shared" si="27"/>
        <v>6.8999163646501258E-2</v>
      </c>
      <c r="O48" s="194">
        <f t="shared" si="39"/>
        <v>0.14249338624338623</v>
      </c>
      <c r="P48" s="194">
        <f t="shared" si="28"/>
        <v>2.2493671857022318E-2</v>
      </c>
      <c r="Q48" s="194">
        <f t="shared" si="40"/>
        <v>3.1499262120356364E-2</v>
      </c>
      <c r="R48" s="194">
        <v>0.14781615192119271</v>
      </c>
      <c r="S48" s="194">
        <v>0.16688180269826103</v>
      </c>
      <c r="T48" s="194">
        <f t="shared" si="29"/>
        <v>0.13604651162790696</v>
      </c>
      <c r="U48" s="194">
        <f t="shared" si="30"/>
        <v>0.8521986970684039</v>
      </c>
      <c r="V48" s="194">
        <f t="shared" si="31"/>
        <v>2.2491248541423568E-2</v>
      </c>
      <c r="W48" s="194">
        <f t="shared" si="32"/>
        <v>0.28999319264805989</v>
      </c>
      <c r="X48" s="194">
        <f t="shared" si="33"/>
        <v>0.46049169917445343</v>
      </c>
      <c r="Y48" s="194"/>
      <c r="AE48" s="194">
        <f t="shared" si="34"/>
        <v>0</v>
      </c>
      <c r="AF48" s="194">
        <f t="shared" si="35"/>
        <v>0</v>
      </c>
    </row>
    <row r="49" spans="1:32" ht="16.5" x14ac:dyDescent="0.3">
      <c r="A49" s="34">
        <v>20</v>
      </c>
      <c r="B49" s="35" t="s">
        <v>211</v>
      </c>
      <c r="C49" s="36">
        <v>5</v>
      </c>
      <c r="D49" s="37" t="s">
        <v>216</v>
      </c>
      <c r="E49" s="38">
        <v>4201</v>
      </c>
      <c r="F49" s="37" t="s">
        <v>213</v>
      </c>
      <c r="G49" s="194">
        <f t="shared" si="41"/>
        <v>2.1628871681415925E-2</v>
      </c>
      <c r="H49" s="194">
        <f t="shared" si="36"/>
        <v>0.98076923076923073</v>
      </c>
      <c r="I49" s="195">
        <f t="shared" si="37"/>
        <v>0.16500474083438685</v>
      </c>
      <c r="J49" s="194">
        <f t="shared" si="24"/>
        <v>0.1</v>
      </c>
      <c r="K49" s="195">
        <f t="shared" si="38"/>
        <v>6.2461678255372938E-2</v>
      </c>
      <c r="L49" s="194">
        <f t="shared" si="25"/>
        <v>2.4E-2</v>
      </c>
      <c r="M49" s="194">
        <f t="shared" si="26"/>
        <v>6.1496412709258617E-2</v>
      </c>
      <c r="N49" s="194">
        <f t="shared" si="27"/>
        <v>8.2006920415224921E-2</v>
      </c>
      <c r="O49" s="194">
        <f t="shared" si="39"/>
        <v>0.14249999999999999</v>
      </c>
      <c r="P49" s="194">
        <f t="shared" si="28"/>
        <v>2.5049701789264411E-2</v>
      </c>
      <c r="Q49" s="194">
        <f t="shared" si="40"/>
        <v>3.60186230248307E-2</v>
      </c>
      <c r="R49" s="194">
        <v>0.21239207814269537</v>
      </c>
      <c r="S49" s="194">
        <v>0.21460043862379391</v>
      </c>
      <c r="T49" s="194">
        <f t="shared" si="29"/>
        <v>0.13500000000000001</v>
      </c>
      <c r="U49" s="194">
        <f t="shared" si="30"/>
        <v>0.90825688073394495</v>
      </c>
      <c r="V49" s="194">
        <f t="shared" si="31"/>
        <v>2.8521126760563377E-2</v>
      </c>
      <c r="W49" s="194">
        <f t="shared" si="32"/>
        <v>0.27417923691215618</v>
      </c>
      <c r="X49" s="194">
        <f t="shared" si="33"/>
        <v>0.55201048951048948</v>
      </c>
      <c r="Y49" s="194"/>
      <c r="AE49" s="194">
        <f t="shared" si="34"/>
        <v>0</v>
      </c>
      <c r="AF49" s="194">
        <f t="shared" si="35"/>
        <v>0</v>
      </c>
    </row>
    <row r="50" spans="1:32" ht="16.5" x14ac:dyDescent="0.3">
      <c r="A50" s="34">
        <v>21</v>
      </c>
      <c r="B50" s="35" t="s">
        <v>211</v>
      </c>
      <c r="C50" s="36">
        <v>5</v>
      </c>
      <c r="D50" s="37" t="s">
        <v>217</v>
      </c>
      <c r="E50" s="38">
        <v>4101</v>
      </c>
      <c r="F50" s="37" t="s">
        <v>215</v>
      </c>
      <c r="G50" s="194">
        <f t="shared" si="41"/>
        <v>2.0836623298159353E-2</v>
      </c>
      <c r="H50" s="194">
        <f t="shared" si="36"/>
        <v>0.9802547770700637</v>
      </c>
      <c r="I50" s="195">
        <f t="shared" si="37"/>
        <v>0.11250039062906905</v>
      </c>
      <c r="J50" s="194">
        <f t="shared" si="24"/>
        <v>0.11000056743107739</v>
      </c>
      <c r="K50" s="195">
        <f t="shared" si="38"/>
        <v>3.3000343753580762E-2</v>
      </c>
      <c r="L50" s="194">
        <f t="shared" si="25"/>
        <v>2.250148898153663E-2</v>
      </c>
      <c r="M50" s="194">
        <f t="shared" si="26"/>
        <v>3.7504213956624344E-2</v>
      </c>
      <c r="N50" s="194">
        <f t="shared" si="27"/>
        <v>6.8996321597477664E-2</v>
      </c>
      <c r="O50" s="194">
        <f t="shared" si="39"/>
        <v>0.14249310661764705</v>
      </c>
      <c r="P50" s="194">
        <f t="shared" si="28"/>
        <v>2.2498840265965672E-2</v>
      </c>
      <c r="Q50" s="194">
        <f t="shared" si="40"/>
        <v>3.1500394247737769E-2</v>
      </c>
      <c r="R50" s="194">
        <v>0.17485014804504617</v>
      </c>
      <c r="S50" s="194">
        <v>0.14290282339430235</v>
      </c>
      <c r="T50" s="194">
        <f t="shared" si="29"/>
        <v>0.13561643835616438</v>
      </c>
      <c r="U50" s="194">
        <f t="shared" si="30"/>
        <v>0.90017137960582694</v>
      </c>
      <c r="V50" s="194">
        <f t="shared" si="31"/>
        <v>2.4001272714417026E-2</v>
      </c>
      <c r="W50" s="194">
        <f t="shared" si="32"/>
        <v>0.25026737967914436</v>
      </c>
      <c r="X50" s="194">
        <f t="shared" si="33"/>
        <v>0.45999258858071318</v>
      </c>
      <c r="Y50" s="194"/>
      <c r="AE50" s="194">
        <f t="shared" si="34"/>
        <v>0</v>
      </c>
      <c r="AF50" s="194">
        <f t="shared" si="35"/>
        <v>0</v>
      </c>
    </row>
    <row r="51" spans="1:32" ht="16.5" x14ac:dyDescent="0.3">
      <c r="A51" s="34">
        <v>22</v>
      </c>
      <c r="B51" s="35" t="s">
        <v>211</v>
      </c>
      <c r="C51" s="36">
        <v>5</v>
      </c>
      <c r="D51" s="37" t="s">
        <v>218</v>
      </c>
      <c r="E51" s="38">
        <v>4203</v>
      </c>
      <c r="F51" s="37" t="s">
        <v>213</v>
      </c>
      <c r="G51" s="194">
        <f t="shared" si="41"/>
        <v>1.3037172862143689E-2</v>
      </c>
      <c r="H51" s="194">
        <f t="shared" si="36"/>
        <v>0.98461538461538467</v>
      </c>
      <c r="I51" s="195">
        <f t="shared" si="37"/>
        <v>0.10499249874979162</v>
      </c>
      <c r="J51" s="194">
        <f t="shared" si="24"/>
        <v>9.9968020466901189E-2</v>
      </c>
      <c r="K51" s="195">
        <f t="shared" si="38"/>
        <v>5.9409901650275043E-2</v>
      </c>
      <c r="L51" s="194">
        <f t="shared" si="25"/>
        <v>2.2495446265938069E-2</v>
      </c>
      <c r="M51" s="194">
        <f t="shared" si="26"/>
        <v>4.596774193548387E-2</v>
      </c>
      <c r="N51" s="194">
        <f t="shared" si="27"/>
        <v>8.5569334836527608E-2</v>
      </c>
      <c r="O51" s="194">
        <f t="shared" si="39"/>
        <v>0.14250000000000002</v>
      </c>
      <c r="P51" s="194">
        <f t="shared" si="28"/>
        <v>2.4228028503562947E-2</v>
      </c>
      <c r="Q51" s="194">
        <f t="shared" si="40"/>
        <v>3.604651162790698E-2</v>
      </c>
      <c r="R51" s="194">
        <v>0.1913767955801105</v>
      </c>
      <c r="S51" s="194">
        <v>0.18648580232472234</v>
      </c>
      <c r="T51" s="194">
        <f t="shared" si="29"/>
        <v>0.13846153846153847</v>
      </c>
      <c r="U51" s="194">
        <f t="shared" si="30"/>
        <v>0.8936170212765957</v>
      </c>
      <c r="V51" s="194">
        <f t="shared" si="31"/>
        <v>1.5271493212669683E-2</v>
      </c>
      <c r="W51" s="194">
        <f t="shared" si="32"/>
        <v>0.26045016077170419</v>
      </c>
      <c r="X51" s="194">
        <f t="shared" si="33"/>
        <v>0.51</v>
      </c>
      <c r="Y51" s="194"/>
      <c r="AE51" s="194">
        <f t="shared" si="34"/>
        <v>0</v>
      </c>
      <c r="AF51" s="194">
        <f t="shared" si="35"/>
        <v>0</v>
      </c>
    </row>
    <row r="52" spans="1:32" ht="16.5" x14ac:dyDescent="0.3">
      <c r="A52" s="34">
        <v>23</v>
      </c>
      <c r="B52" s="35" t="s">
        <v>211</v>
      </c>
      <c r="C52" s="36">
        <v>5</v>
      </c>
      <c r="D52" s="37" t="s">
        <v>219</v>
      </c>
      <c r="E52" s="38">
        <v>4303</v>
      </c>
      <c r="F52" s="37" t="s">
        <v>213</v>
      </c>
      <c r="G52" s="194">
        <f t="shared" si="41"/>
        <v>1.6213589347283317E-2</v>
      </c>
      <c r="H52" s="194">
        <f t="shared" si="36"/>
        <v>0.98135593220338979</v>
      </c>
      <c r="I52" s="195">
        <f t="shared" si="37"/>
        <v>0.13500178337890856</v>
      </c>
      <c r="J52" s="194">
        <f t="shared" si="24"/>
        <v>9.9984758420972417E-2</v>
      </c>
      <c r="K52" s="195">
        <f t="shared" si="38"/>
        <v>3.3000980858399712E-2</v>
      </c>
      <c r="L52" s="194">
        <f t="shared" si="25"/>
        <v>2.4E-2</v>
      </c>
      <c r="M52" s="194">
        <f t="shared" si="26"/>
        <v>4.2038946162657499E-2</v>
      </c>
      <c r="N52" s="194">
        <f t="shared" si="27"/>
        <v>8.4724292101341289E-2</v>
      </c>
      <c r="O52" s="194">
        <f t="shared" si="39"/>
        <v>0.14255079006772009</v>
      </c>
      <c r="P52" s="194">
        <f t="shared" ref="P52:P57" si="42">+$P12*$P$45</f>
        <v>2.4500665778961386E-2</v>
      </c>
      <c r="Q52" s="194">
        <f t="shared" si="40"/>
        <v>3.3007060333761232E-2</v>
      </c>
      <c r="R52" s="194">
        <v>0.1644663294797688</v>
      </c>
      <c r="S52" s="194">
        <v>0.17546142117921434</v>
      </c>
      <c r="T52" s="194">
        <f t="shared" si="29"/>
        <v>0.13500000000000001</v>
      </c>
      <c r="U52" s="194">
        <f t="shared" si="30"/>
        <v>0.90058479532163738</v>
      </c>
      <c r="V52" s="194">
        <f t="shared" si="31"/>
        <v>2.8543461237274862E-2</v>
      </c>
      <c r="W52" s="194">
        <f t="shared" si="32"/>
        <v>0.25995743387047737</v>
      </c>
      <c r="X52" s="194">
        <f t="shared" si="33"/>
        <v>0.48007128969539858</v>
      </c>
      <c r="Y52" s="194"/>
      <c r="AE52" s="194">
        <f t="shared" si="34"/>
        <v>0</v>
      </c>
      <c r="AF52" s="194">
        <f t="shared" si="35"/>
        <v>0</v>
      </c>
    </row>
    <row r="53" spans="1:32" ht="16.5" x14ac:dyDescent="0.3">
      <c r="A53" s="34">
        <v>24</v>
      </c>
      <c r="B53" s="35" t="s">
        <v>211</v>
      </c>
      <c r="C53" s="36">
        <v>5</v>
      </c>
      <c r="D53" s="37" t="s">
        <v>220</v>
      </c>
      <c r="E53" s="38">
        <v>4301</v>
      </c>
      <c r="F53" s="37" t="s">
        <v>213</v>
      </c>
      <c r="G53" s="194">
        <f t="shared" si="41"/>
        <v>1.5765325428859736E-2</v>
      </c>
      <c r="H53" s="194">
        <f t="shared" si="36"/>
        <v>0.98051948051948057</v>
      </c>
      <c r="I53" s="195">
        <f t="shared" si="37"/>
        <v>0.11249999999999999</v>
      </c>
      <c r="J53" s="194">
        <f t="shared" si="24"/>
        <v>0.10999951591822245</v>
      </c>
      <c r="K53" s="195">
        <f t="shared" si="38"/>
        <v>2.8502459636730572E-2</v>
      </c>
      <c r="L53" s="194">
        <f t="shared" si="25"/>
        <v>2.3997186580843172E-2</v>
      </c>
      <c r="M53" s="194">
        <f t="shared" si="26"/>
        <v>4.3296161825726133E-2</v>
      </c>
      <c r="N53" s="194">
        <f t="shared" si="27"/>
        <v>7.5100942126514122E-2</v>
      </c>
      <c r="O53" s="194">
        <f t="shared" si="39"/>
        <v>0.14250579150579148</v>
      </c>
      <c r="P53" s="194">
        <f t="shared" si="42"/>
        <v>2.3310212514757966E-2</v>
      </c>
      <c r="Q53" s="194">
        <f t="shared" si="40"/>
        <v>3.5998926846717939E-2</v>
      </c>
      <c r="R53" s="194">
        <v>0.18072703305149884</v>
      </c>
      <c r="S53" s="194">
        <v>0.1811548689229186</v>
      </c>
      <c r="T53" s="194">
        <f t="shared" si="29"/>
        <v>0.13529411764705881</v>
      </c>
      <c r="U53" s="194">
        <f t="shared" si="30"/>
        <v>0.88562351072279588</v>
      </c>
      <c r="V53" s="194">
        <f t="shared" si="31"/>
        <v>2.8514376996805112E-2</v>
      </c>
      <c r="W53" s="194">
        <f t="shared" si="32"/>
        <v>0.27002486217706195</v>
      </c>
      <c r="X53" s="194">
        <f t="shared" si="33"/>
        <v>0.47023197348874413</v>
      </c>
      <c r="Y53" s="194"/>
      <c r="AE53" s="194">
        <f t="shared" si="34"/>
        <v>0</v>
      </c>
      <c r="AF53" s="194">
        <f t="shared" si="35"/>
        <v>0</v>
      </c>
    </row>
    <row r="54" spans="1:32" ht="16.5" x14ac:dyDescent="0.3">
      <c r="A54" s="34">
        <v>25</v>
      </c>
      <c r="B54" s="35" t="s">
        <v>211</v>
      </c>
      <c r="C54" s="36">
        <v>5</v>
      </c>
      <c r="D54" s="37" t="s">
        <v>221</v>
      </c>
      <c r="E54" s="38">
        <v>4304</v>
      </c>
      <c r="F54" s="37" t="s">
        <v>213</v>
      </c>
      <c r="G54" s="194">
        <f t="shared" si="41"/>
        <v>1.3507922535211268E-2</v>
      </c>
      <c r="H54" s="194">
        <f t="shared" si="36"/>
        <v>0.98</v>
      </c>
      <c r="I54" s="195">
        <f t="shared" si="37"/>
        <v>0.16500000000000001</v>
      </c>
      <c r="J54" s="194">
        <f t="shared" si="24"/>
        <v>0.10001730403183942</v>
      </c>
      <c r="K54" s="195">
        <f t="shared" si="38"/>
        <v>3.2985475352112673E-2</v>
      </c>
      <c r="L54" s="194">
        <f t="shared" si="25"/>
        <v>2.1005385996409335E-2</v>
      </c>
      <c r="M54" s="194">
        <f t="shared" si="26"/>
        <v>5.0892857142857142E-2</v>
      </c>
      <c r="N54" s="194">
        <f t="shared" si="27"/>
        <v>6.7414664981036668E-2</v>
      </c>
      <c r="O54" s="194">
        <f t="shared" si="39"/>
        <v>0.14263157894736841</v>
      </c>
      <c r="P54" s="194">
        <f t="shared" si="42"/>
        <v>2.3272933182332953E-2</v>
      </c>
      <c r="Q54" s="194">
        <f t="shared" si="40"/>
        <v>3.6005476118040766E-2</v>
      </c>
      <c r="R54" s="194">
        <v>0.16598149301143583</v>
      </c>
      <c r="S54" s="194">
        <v>0.20770174134826966</v>
      </c>
      <c r="T54" s="194">
        <f t="shared" si="29"/>
        <v>0.13536585365853659</v>
      </c>
      <c r="U54" s="194">
        <f t="shared" si="30"/>
        <v>0.94557823129251706</v>
      </c>
      <c r="V54" s="194">
        <f t="shared" si="31"/>
        <v>2.8627232142857138E-2</v>
      </c>
      <c r="W54" s="194">
        <f t="shared" si="32"/>
        <v>0.29100529100529099</v>
      </c>
      <c r="X54" s="194">
        <f t="shared" si="33"/>
        <v>0.52113970588235292</v>
      </c>
      <c r="Y54" s="194"/>
      <c r="AE54" s="194">
        <f t="shared" si="34"/>
        <v>0</v>
      </c>
      <c r="AF54" s="194">
        <f t="shared" si="35"/>
        <v>0</v>
      </c>
    </row>
    <row r="55" spans="1:32" ht="16.5" x14ac:dyDescent="0.3">
      <c r="A55" s="34">
        <v>26</v>
      </c>
      <c r="B55" s="35" t="s">
        <v>211</v>
      </c>
      <c r="C55" s="36">
        <v>5</v>
      </c>
      <c r="D55" s="37" t="s">
        <v>222</v>
      </c>
      <c r="E55" s="38">
        <v>4305</v>
      </c>
      <c r="F55" s="37" t="s">
        <v>213</v>
      </c>
      <c r="G55" s="194">
        <f t="shared" si="41"/>
        <v>2.652793614595211E-2</v>
      </c>
      <c r="H55" s="194">
        <f t="shared" si="36"/>
        <v>0.98000000000000009</v>
      </c>
      <c r="I55" s="195">
        <f t="shared" si="37"/>
        <v>0.15</v>
      </c>
      <c r="J55" s="194">
        <f t="shared" si="24"/>
        <v>0.10002549719530852</v>
      </c>
      <c r="K55" s="195">
        <f t="shared" si="38"/>
        <v>6.4683010262257701E-2</v>
      </c>
      <c r="L55" s="194">
        <f t="shared" si="25"/>
        <v>2.2506619593998235E-2</v>
      </c>
      <c r="M55" s="194">
        <f t="shared" si="26"/>
        <v>0.10242718446601941</v>
      </c>
      <c r="N55" s="194">
        <f t="shared" si="27"/>
        <v>8.6093552465233869E-2</v>
      </c>
      <c r="O55" s="194">
        <f t="shared" si="39"/>
        <v>0.14270270270270272</v>
      </c>
      <c r="P55" s="194">
        <f t="shared" si="42"/>
        <v>3.1985294117647056E-2</v>
      </c>
      <c r="Q55" s="194">
        <f t="shared" si="40"/>
        <v>3.6052123552123547E-2</v>
      </c>
      <c r="R55" s="194">
        <v>0.28029549019607847</v>
      </c>
      <c r="S55" s="194">
        <v>0.34787590373477129</v>
      </c>
      <c r="T55" s="194">
        <f t="shared" si="29"/>
        <v>0.13500000000000001</v>
      </c>
      <c r="U55" s="194">
        <f t="shared" si="30"/>
        <v>0.89189189189189189</v>
      </c>
      <c r="V55" s="194">
        <f t="shared" si="31"/>
        <v>2.88659793814433E-2</v>
      </c>
      <c r="W55" s="194">
        <f t="shared" si="32"/>
        <v>0.31120331950207469</v>
      </c>
      <c r="X55" s="194">
        <f t="shared" si="33"/>
        <v>0.69005235602094239</v>
      </c>
      <c r="Y55" s="194"/>
      <c r="AE55" s="194">
        <f t="shared" si="34"/>
        <v>0</v>
      </c>
      <c r="AF55" s="194">
        <f t="shared" si="35"/>
        <v>0</v>
      </c>
    </row>
    <row r="56" spans="1:32" ht="16.5" x14ac:dyDescent="0.3">
      <c r="A56" s="34">
        <v>27</v>
      </c>
      <c r="B56" s="35" t="s">
        <v>211</v>
      </c>
      <c r="C56" s="36">
        <v>5</v>
      </c>
      <c r="D56" s="37" t="s">
        <v>223</v>
      </c>
      <c r="E56" s="38">
        <v>4204</v>
      </c>
      <c r="F56" s="37" t="s">
        <v>213</v>
      </c>
      <c r="G56" s="194">
        <f t="shared" si="41"/>
        <v>3.5114506862432171E-2</v>
      </c>
      <c r="H56" s="194">
        <f t="shared" si="36"/>
        <v>0.98</v>
      </c>
      <c r="I56" s="195">
        <f t="shared" si="37"/>
        <v>0.15</v>
      </c>
      <c r="J56" s="194">
        <f t="shared" si="24"/>
        <v>9.9991688138974313E-2</v>
      </c>
      <c r="K56" s="195">
        <f t="shared" si="38"/>
        <v>4.8307133737631659E-2</v>
      </c>
      <c r="L56" s="194">
        <f t="shared" si="25"/>
        <v>2.4013722126929673E-2</v>
      </c>
      <c r="M56" s="194">
        <f t="shared" si="26"/>
        <v>8.3140877598152418E-2</v>
      </c>
      <c r="N56" s="194">
        <f t="shared" si="27"/>
        <v>9.7027972027972031E-2</v>
      </c>
      <c r="O56" s="194">
        <f t="shared" si="39"/>
        <v>0.14256198347107438</v>
      </c>
      <c r="P56" s="194">
        <f t="shared" si="42"/>
        <v>4.4204685573366216E-2</v>
      </c>
      <c r="Q56" s="194">
        <f t="shared" si="40"/>
        <v>3.6011711125569293E-2</v>
      </c>
      <c r="R56" s="194">
        <v>0.2334827341389728</v>
      </c>
      <c r="S56" s="194">
        <v>0.22189839561265473</v>
      </c>
      <c r="T56" s="194">
        <f t="shared" si="29"/>
        <v>0.13529411764705881</v>
      </c>
      <c r="U56" s="194">
        <f t="shared" si="30"/>
        <v>0.8936170212765957</v>
      </c>
      <c r="V56" s="194">
        <f t="shared" si="31"/>
        <v>2.2530864197530864E-2</v>
      </c>
      <c r="W56" s="194">
        <f t="shared" si="32"/>
        <v>0.28000000000000003</v>
      </c>
      <c r="X56" s="194">
        <f t="shared" si="33"/>
        <v>0.58073654390934848</v>
      </c>
      <c r="Y56" s="194"/>
      <c r="AE56" s="194">
        <f t="shared" si="34"/>
        <v>0</v>
      </c>
      <c r="AF56" s="194">
        <f t="shared" si="35"/>
        <v>0</v>
      </c>
    </row>
    <row r="57" spans="1:32" ht="16.5" x14ac:dyDescent="0.3">
      <c r="A57" s="34">
        <v>28</v>
      </c>
      <c r="B57" s="39" t="s">
        <v>211</v>
      </c>
      <c r="C57" s="36">
        <v>5</v>
      </c>
      <c r="D57" s="40" t="s">
        <v>224</v>
      </c>
      <c r="E57" s="38">
        <v>4106</v>
      </c>
      <c r="F57" s="40" t="s">
        <v>213</v>
      </c>
      <c r="G57" s="194">
        <f t="shared" si="41"/>
        <v>1.8208149779735679E-2</v>
      </c>
      <c r="H57" s="194">
        <f t="shared" si="36"/>
        <v>0.98</v>
      </c>
      <c r="I57" s="195">
        <f t="shared" si="37"/>
        <v>0.12</v>
      </c>
      <c r="J57" s="194">
        <f t="shared" si="24"/>
        <v>0.1</v>
      </c>
      <c r="K57" s="195">
        <f t="shared" si="38"/>
        <v>6.8907488986784129E-2</v>
      </c>
      <c r="L57" s="194">
        <f t="shared" si="25"/>
        <v>2.2513154597845152E-2</v>
      </c>
      <c r="M57" s="194">
        <f t="shared" si="26"/>
        <v>5.1166965888689402E-2</v>
      </c>
      <c r="N57" s="194">
        <f t="shared" si="27"/>
        <v>6.8858560794044663E-2</v>
      </c>
      <c r="O57" s="194">
        <f t="shared" si="39"/>
        <v>0.14249999999999999</v>
      </c>
      <c r="P57" s="194">
        <f t="shared" si="42"/>
        <v>2.2516556291390728E-2</v>
      </c>
      <c r="Q57" s="194">
        <f t="shared" si="40"/>
        <v>3.3011413520632131E-2</v>
      </c>
      <c r="R57" s="194">
        <v>0.29677660957707097</v>
      </c>
      <c r="S57" s="194">
        <v>0.21042761411930505</v>
      </c>
      <c r="T57" s="194">
        <f t="shared" si="29"/>
        <v>0.13578947368421052</v>
      </c>
      <c r="U57" s="194">
        <f t="shared" si="30"/>
        <v>0.85365853658536583</v>
      </c>
      <c r="V57" s="194">
        <f t="shared" si="31"/>
        <v>2.8632478632478631E-2</v>
      </c>
      <c r="W57" s="194">
        <f t="shared" si="32"/>
        <v>0.2904169714703731</v>
      </c>
      <c r="X57" s="194">
        <f t="shared" si="33"/>
        <v>0.46998823067869755</v>
      </c>
      <c r="Y57" s="194"/>
      <c r="AE57" s="194">
        <f t="shared" si="34"/>
        <v>0</v>
      </c>
      <c r="AF57" s="194">
        <f t="shared" si="35"/>
        <v>0</v>
      </c>
    </row>
    <row r="60" spans="1:32" s="270" customFormat="1" ht="18" x14ac:dyDescent="0.35">
      <c r="A60" s="513" t="s">
        <v>372</v>
      </c>
      <c r="B60" s="513"/>
      <c r="C60" s="513"/>
      <c r="D60" s="513"/>
      <c r="E60" s="513"/>
      <c r="F60" s="513"/>
      <c r="G60" s="520"/>
      <c r="H60" s="520"/>
      <c r="I60" s="520"/>
      <c r="J60" s="520"/>
      <c r="K60" s="520"/>
      <c r="L60" s="520"/>
      <c r="M60" s="520"/>
      <c r="N60" s="520"/>
      <c r="O60" s="520"/>
      <c r="P60" s="520"/>
      <c r="Q60" s="19"/>
      <c r="R60" s="20"/>
      <c r="T60" s="19"/>
      <c r="U60" s="20"/>
      <c r="W60" s="19"/>
      <c r="X60" s="20"/>
      <c r="AE60" s="20"/>
    </row>
    <row r="61" spans="1:32" s="23" customFormat="1" ht="16.5" customHeight="1" x14ac:dyDescent="0.3">
      <c r="A61" s="22"/>
      <c r="B61" s="22"/>
      <c r="C61" s="22"/>
      <c r="D61" s="22"/>
      <c r="E61" s="514" t="s">
        <v>204</v>
      </c>
      <c r="F61" s="517" t="s">
        <v>205</v>
      </c>
      <c r="G61" s="521" t="s">
        <v>206</v>
      </c>
      <c r="H61" s="522"/>
      <c r="I61" s="522"/>
      <c r="J61" s="522"/>
      <c r="K61" s="522"/>
      <c r="L61" s="522"/>
      <c r="M61" s="522"/>
      <c r="N61" s="522"/>
      <c r="O61" s="522"/>
      <c r="P61" s="522"/>
      <c r="Q61" s="522"/>
      <c r="R61" s="522"/>
      <c r="S61" s="522"/>
      <c r="T61" s="522"/>
      <c r="U61" s="522"/>
      <c r="V61" s="522"/>
      <c r="W61" s="522"/>
      <c r="X61" s="522"/>
      <c r="Y61" s="522"/>
    </row>
    <row r="62" spans="1:32" s="21" customFormat="1" ht="16.5" x14ac:dyDescent="0.3">
      <c r="A62" s="24"/>
      <c r="B62" s="25"/>
      <c r="C62" s="24"/>
      <c r="D62" s="24"/>
      <c r="E62" s="515"/>
      <c r="F62" s="518"/>
      <c r="G62" s="26" t="s">
        <v>350</v>
      </c>
      <c r="H62" s="27" t="s">
        <v>349</v>
      </c>
      <c r="I62" s="27" t="s">
        <v>348</v>
      </c>
      <c r="J62" s="27" t="s">
        <v>351</v>
      </c>
      <c r="K62" s="27" t="s">
        <v>352</v>
      </c>
      <c r="L62" s="27" t="s">
        <v>353</v>
      </c>
      <c r="M62" s="27" t="s">
        <v>354</v>
      </c>
      <c r="N62" s="27" t="s">
        <v>355</v>
      </c>
      <c r="O62" s="27" t="s">
        <v>253</v>
      </c>
      <c r="P62" s="27" t="s">
        <v>254</v>
      </c>
      <c r="Q62" s="27" t="s">
        <v>233</v>
      </c>
      <c r="R62" s="27" t="s">
        <v>234</v>
      </c>
      <c r="S62" s="27" t="s">
        <v>261</v>
      </c>
      <c r="T62" s="27" t="s">
        <v>304</v>
      </c>
      <c r="U62" s="27" t="s">
        <v>305</v>
      </c>
      <c r="V62" s="27" t="s">
        <v>306</v>
      </c>
      <c r="W62" s="27" t="s">
        <v>307</v>
      </c>
      <c r="X62" s="27" t="s">
        <v>308</v>
      </c>
      <c r="Y62" s="27" t="s">
        <v>309</v>
      </c>
      <c r="AE62" s="27" t="s">
        <v>234</v>
      </c>
      <c r="AF62" s="27" t="s">
        <v>261</v>
      </c>
    </row>
    <row r="63" spans="1:32" s="29" customFormat="1" ht="165" customHeight="1" x14ac:dyDescent="0.3">
      <c r="A63" s="24" t="s">
        <v>207</v>
      </c>
      <c r="B63" s="25" t="s">
        <v>208</v>
      </c>
      <c r="C63" s="24" t="s">
        <v>207</v>
      </c>
      <c r="D63" s="24" t="s">
        <v>0</v>
      </c>
      <c r="E63" s="515"/>
      <c r="F63" s="518"/>
      <c r="G63" s="28" t="s">
        <v>356</v>
      </c>
      <c r="H63" s="28" t="s">
        <v>357</v>
      </c>
      <c r="I63" s="28" t="s">
        <v>358</v>
      </c>
      <c r="J63" s="28" t="s">
        <v>370</v>
      </c>
      <c r="K63" s="28" t="s">
        <v>359</v>
      </c>
      <c r="L63" s="28" t="s">
        <v>391</v>
      </c>
      <c r="M63" s="28" t="s">
        <v>262</v>
      </c>
      <c r="N63" s="28" t="s">
        <v>392</v>
      </c>
      <c r="O63" s="28" t="s">
        <v>360</v>
      </c>
      <c r="P63" s="43" t="s">
        <v>361</v>
      </c>
      <c r="Q63" s="43" t="s">
        <v>362</v>
      </c>
      <c r="R63" s="43" t="s">
        <v>363</v>
      </c>
      <c r="S63" s="43" t="s">
        <v>364</v>
      </c>
      <c r="T63" s="43" t="s">
        <v>365</v>
      </c>
      <c r="U63" s="43" t="s">
        <v>366</v>
      </c>
      <c r="V63" s="43" t="s">
        <v>367</v>
      </c>
      <c r="W63" s="43" t="s">
        <v>368</v>
      </c>
      <c r="X63" s="43" t="s">
        <v>394</v>
      </c>
      <c r="Y63" s="43" t="s">
        <v>369</v>
      </c>
      <c r="AE63" s="43" t="s">
        <v>363</v>
      </c>
      <c r="AF63" s="43" t="s">
        <v>364</v>
      </c>
    </row>
    <row r="64" spans="1:32" s="23" customFormat="1" ht="23.25" customHeight="1" x14ac:dyDescent="0.3">
      <c r="A64" s="30"/>
      <c r="B64" s="31"/>
      <c r="C64" s="30"/>
      <c r="D64" s="30"/>
      <c r="E64" s="516"/>
      <c r="F64" s="519"/>
      <c r="G64" s="202">
        <v>0.5</v>
      </c>
      <c r="H64" s="115">
        <v>1</v>
      </c>
      <c r="I64" s="202">
        <v>0.5</v>
      </c>
      <c r="J64" s="115">
        <v>1</v>
      </c>
      <c r="K64" s="202">
        <v>0.5</v>
      </c>
      <c r="L64" s="202">
        <v>0.5</v>
      </c>
      <c r="M64" s="202">
        <v>0.5</v>
      </c>
      <c r="N64" s="202">
        <v>0.5</v>
      </c>
      <c r="O64" s="202">
        <v>0.5</v>
      </c>
      <c r="P64" s="202">
        <v>0.5</v>
      </c>
      <c r="Q64" s="202">
        <v>0.5</v>
      </c>
      <c r="R64" s="202"/>
      <c r="S64" s="202"/>
      <c r="T64" s="202">
        <v>0.5</v>
      </c>
      <c r="U64" s="115">
        <v>1</v>
      </c>
      <c r="V64" s="202">
        <v>0.5</v>
      </c>
      <c r="W64" s="115">
        <v>1</v>
      </c>
      <c r="X64" s="115">
        <v>1</v>
      </c>
      <c r="Y64" s="115"/>
      <c r="AE64" s="202">
        <v>0.15</v>
      </c>
      <c r="AF64" s="202">
        <v>0.15</v>
      </c>
    </row>
    <row r="65" spans="1:32" s="270" customFormat="1" ht="16.5" x14ac:dyDescent="0.3">
      <c r="A65" s="34">
        <v>17</v>
      </c>
      <c r="B65" s="35" t="s">
        <v>211</v>
      </c>
      <c r="C65" s="36">
        <v>5</v>
      </c>
      <c r="D65" s="37" t="s">
        <v>212</v>
      </c>
      <c r="E65" s="38">
        <v>4202</v>
      </c>
      <c r="F65" s="37" t="s">
        <v>213</v>
      </c>
      <c r="G65" s="194">
        <f>+$G6*$G$64</f>
        <v>3.7552211631144909E-2</v>
      </c>
      <c r="H65" s="194">
        <f>+$H6*$H$64</f>
        <v>0.98085106382978726</v>
      </c>
      <c r="I65" s="195">
        <f>+$I6*$I$64</f>
        <v>0.5999785798436329</v>
      </c>
      <c r="J65" s="194">
        <f t="shared" ref="J65:J76" si="43">+$J6*$J$64</f>
        <v>9.9980846581114724E-2</v>
      </c>
      <c r="K65" s="195">
        <f t="shared" ref="K65:K76" si="44">+$K6*$K$64</f>
        <v>0.12811931027096499</v>
      </c>
      <c r="L65" s="194">
        <f t="shared" ref="L65:L76" si="45">+$L6*$L$64</f>
        <v>7.5091575091575088E-2</v>
      </c>
      <c r="M65" s="194">
        <f t="shared" ref="M65:M76" si="46">+$M6*$M$64</f>
        <v>0.17011019283746556</v>
      </c>
      <c r="N65" s="194">
        <f t="shared" ref="N65:N76" si="47">+$N6*$N$64</f>
        <v>0.38256880733944953</v>
      </c>
      <c r="O65" s="194">
        <f t="shared" ref="O65:O76" si="48">+$O6*$O$64</f>
        <v>0.47</v>
      </c>
      <c r="P65" s="194">
        <f t="shared" ref="P65:P76" si="49">+$P6*$P$64</f>
        <v>8.1414473684210523E-2</v>
      </c>
      <c r="Q65" s="194">
        <f t="shared" ref="Q65:Q76" si="50">+$Q6*$Q$64</f>
        <v>0.12004504504504504</v>
      </c>
      <c r="R65" s="194">
        <v>0.13091267105930054</v>
      </c>
      <c r="S65" s="194">
        <v>0.17715373157534675</v>
      </c>
      <c r="T65" s="194">
        <f t="shared" ref="T65:T76" si="51">+$T6*$T$64</f>
        <v>0.45</v>
      </c>
      <c r="U65" s="194">
        <f t="shared" ref="U65:U76" si="52">+$U6*$U$64</f>
        <v>0.85526315789473684</v>
      </c>
      <c r="V65" s="194">
        <f t="shared" ref="V65:V76" si="53">+$V6*$V$64</f>
        <v>7.4999999999999997E-2</v>
      </c>
      <c r="W65" s="194">
        <f t="shared" ref="W65:W76" si="54">+$W6*$W$64</f>
        <v>0.29268292682926828</v>
      </c>
      <c r="X65" s="194">
        <f t="shared" ref="X65:X76" si="55">+$X6*$X$64</f>
        <v>0.53171456888007929</v>
      </c>
      <c r="Y65" s="194"/>
      <c r="AE65" s="194">
        <f t="shared" ref="AE65:AE76" si="56">+$R25*$R$45</f>
        <v>0</v>
      </c>
      <c r="AF65" s="194">
        <f t="shared" ref="AF65:AF76" si="57">+$S25*$S$45</f>
        <v>0</v>
      </c>
    </row>
    <row r="66" spans="1:32" s="270" customFormat="1" ht="16.5" x14ac:dyDescent="0.3">
      <c r="A66" s="34">
        <v>18</v>
      </c>
      <c r="B66" s="35" t="s">
        <v>211</v>
      </c>
      <c r="C66" s="36">
        <v>5</v>
      </c>
      <c r="D66" s="37" t="s">
        <v>214</v>
      </c>
      <c r="E66" s="38">
        <v>4302</v>
      </c>
      <c r="F66" s="37" t="s">
        <v>213</v>
      </c>
      <c r="G66" s="194">
        <f t="shared" ref="G66:G76" si="58">+$G7*$G$64</f>
        <v>0.16160822249093107</v>
      </c>
      <c r="H66" s="194">
        <f t="shared" ref="H66:H76" si="59">+$H7*$H$64</f>
        <v>0.98421052631578942</v>
      </c>
      <c r="I66" s="195">
        <f t="shared" ref="I66:I75" si="60">+$I7*$I$64</f>
        <v>0.5</v>
      </c>
      <c r="J66" s="194">
        <f t="shared" si="43"/>
        <v>0.10004646120489391</v>
      </c>
      <c r="K66" s="195">
        <f t="shared" si="44"/>
        <v>0.27209038694074966</v>
      </c>
      <c r="L66" s="194">
        <f t="shared" si="45"/>
        <v>7.5039082855653985E-2</v>
      </c>
      <c r="M66" s="194">
        <f t="shared" si="46"/>
        <v>0.19003378378378377</v>
      </c>
      <c r="N66" s="194">
        <f t="shared" si="47"/>
        <v>0.34747145187601958</v>
      </c>
      <c r="O66" s="194">
        <f t="shared" si="48"/>
        <v>0.47499999999999998</v>
      </c>
      <c r="P66" s="194">
        <f t="shared" si="49"/>
        <v>9.2307692307692313E-2</v>
      </c>
      <c r="Q66" s="194">
        <f t="shared" si="50"/>
        <v>0.12017336485421592</v>
      </c>
      <c r="R66" s="194">
        <v>0.16724606661941885</v>
      </c>
      <c r="S66" s="194">
        <v>0.1983384381986586</v>
      </c>
      <c r="T66" s="194">
        <f t="shared" si="51"/>
        <v>0.45384615384615384</v>
      </c>
      <c r="U66" s="194">
        <f t="shared" si="52"/>
        <v>0.9</v>
      </c>
      <c r="V66" s="194">
        <f t="shared" si="53"/>
        <v>5.125284738041002E-2</v>
      </c>
      <c r="W66" s="194">
        <f t="shared" si="54"/>
        <v>0.24015748031496062</v>
      </c>
      <c r="X66" s="194">
        <f t="shared" si="55"/>
        <v>0.53027278775781772</v>
      </c>
      <c r="Y66" s="194"/>
      <c r="AE66" s="194">
        <f t="shared" si="56"/>
        <v>0</v>
      </c>
      <c r="AF66" s="194">
        <f t="shared" si="57"/>
        <v>0</v>
      </c>
    </row>
    <row r="67" spans="1:32" s="270" customFormat="1" ht="16.5" x14ac:dyDescent="0.3">
      <c r="A67" s="34">
        <v>19</v>
      </c>
      <c r="B67" s="35" t="s">
        <v>211</v>
      </c>
      <c r="C67" s="36">
        <v>5</v>
      </c>
      <c r="D67" s="37" t="s">
        <v>211</v>
      </c>
      <c r="E67" s="38">
        <v>4102</v>
      </c>
      <c r="F67" s="37" t="s">
        <v>215</v>
      </c>
      <c r="G67" s="194">
        <f t="shared" si="58"/>
        <v>6.0963333207386255E-2</v>
      </c>
      <c r="H67" s="194">
        <f t="shared" si="59"/>
        <v>0.98005836575875482</v>
      </c>
      <c r="I67" s="195">
        <f t="shared" si="60"/>
        <v>0.5</v>
      </c>
      <c r="J67" s="194">
        <f t="shared" si="43"/>
        <v>9.9996434641027768E-2</v>
      </c>
      <c r="K67" s="195">
        <f t="shared" si="44"/>
        <v>0.12149916605042561</v>
      </c>
      <c r="L67" s="194">
        <f t="shared" si="45"/>
        <v>8.0001709438235855E-2</v>
      </c>
      <c r="M67" s="194">
        <f t="shared" si="46"/>
        <v>0.14301513790004838</v>
      </c>
      <c r="N67" s="194">
        <f t="shared" si="47"/>
        <v>0.22999721215500418</v>
      </c>
      <c r="O67" s="194">
        <f t="shared" si="48"/>
        <v>0.4749779541446208</v>
      </c>
      <c r="P67" s="194">
        <f t="shared" si="49"/>
        <v>7.4978906190074399E-2</v>
      </c>
      <c r="Q67" s="194">
        <f t="shared" si="50"/>
        <v>0.10499754040118789</v>
      </c>
      <c r="R67" s="194">
        <v>0.156953839737309</v>
      </c>
      <c r="S67" s="194">
        <v>0.18877267566087008</v>
      </c>
      <c r="T67" s="194">
        <f t="shared" si="51"/>
        <v>0.45348837209302323</v>
      </c>
      <c r="U67" s="194">
        <f t="shared" si="52"/>
        <v>0.8521986970684039</v>
      </c>
      <c r="V67" s="194">
        <f t="shared" si="53"/>
        <v>7.4970828471411899E-2</v>
      </c>
      <c r="W67" s="194">
        <f t="shared" si="54"/>
        <v>0.28999319264805989</v>
      </c>
      <c r="X67" s="194">
        <f t="shared" si="55"/>
        <v>0.46049169917445343</v>
      </c>
      <c r="Y67" s="194"/>
      <c r="AE67" s="194">
        <f t="shared" si="56"/>
        <v>0</v>
      </c>
      <c r="AF67" s="194">
        <f t="shared" si="57"/>
        <v>0</v>
      </c>
    </row>
    <row r="68" spans="1:32" s="270" customFormat="1" ht="16.5" x14ac:dyDescent="0.3">
      <c r="A68" s="34">
        <v>20</v>
      </c>
      <c r="B68" s="35" t="s">
        <v>211</v>
      </c>
      <c r="C68" s="36">
        <v>5</v>
      </c>
      <c r="D68" s="37" t="s">
        <v>216</v>
      </c>
      <c r="E68" s="38">
        <v>4201</v>
      </c>
      <c r="F68" s="37" t="s">
        <v>213</v>
      </c>
      <c r="G68" s="194">
        <f t="shared" si="58"/>
        <v>7.2096238938053087E-2</v>
      </c>
      <c r="H68" s="194">
        <f t="shared" si="59"/>
        <v>0.98076923076923073</v>
      </c>
      <c r="I68" s="195">
        <f t="shared" si="60"/>
        <v>0.55001580278128948</v>
      </c>
      <c r="J68" s="194">
        <f t="shared" si="43"/>
        <v>0.1</v>
      </c>
      <c r="K68" s="195">
        <f t="shared" si="44"/>
        <v>0.20820559418457646</v>
      </c>
      <c r="L68" s="194">
        <f t="shared" si="45"/>
        <v>0.08</v>
      </c>
      <c r="M68" s="194">
        <f t="shared" si="46"/>
        <v>0.20498804236419541</v>
      </c>
      <c r="N68" s="194">
        <f t="shared" si="47"/>
        <v>0.27335640138408307</v>
      </c>
      <c r="O68" s="194">
        <f t="shared" si="48"/>
        <v>0.47499999999999998</v>
      </c>
      <c r="P68" s="194">
        <f t="shared" si="49"/>
        <v>8.3499005964214709E-2</v>
      </c>
      <c r="Q68" s="194">
        <f t="shared" si="50"/>
        <v>0.12006207674943567</v>
      </c>
      <c r="R68" s="194">
        <v>0.2107402604756512</v>
      </c>
      <c r="S68" s="194">
        <v>0.21693479541264632</v>
      </c>
      <c r="T68" s="194">
        <f t="shared" si="51"/>
        <v>0.45</v>
      </c>
      <c r="U68" s="194">
        <f t="shared" si="52"/>
        <v>0.90825688073394495</v>
      </c>
      <c r="V68" s="194">
        <f t="shared" si="53"/>
        <v>9.5070422535211266E-2</v>
      </c>
      <c r="W68" s="194">
        <f t="shared" si="54"/>
        <v>0.27417923691215618</v>
      </c>
      <c r="X68" s="194">
        <f t="shared" si="55"/>
        <v>0.55201048951048948</v>
      </c>
      <c r="Y68" s="194"/>
      <c r="AE68" s="194">
        <f t="shared" si="56"/>
        <v>0</v>
      </c>
      <c r="AF68" s="194">
        <f t="shared" si="57"/>
        <v>0</v>
      </c>
    </row>
    <row r="69" spans="1:32" s="270" customFormat="1" ht="16.5" x14ac:dyDescent="0.3">
      <c r="A69" s="34">
        <v>21</v>
      </c>
      <c r="B69" s="35" t="s">
        <v>211</v>
      </c>
      <c r="C69" s="36">
        <v>5</v>
      </c>
      <c r="D69" s="37" t="s">
        <v>217</v>
      </c>
      <c r="E69" s="38">
        <v>4101</v>
      </c>
      <c r="F69" s="37" t="s">
        <v>215</v>
      </c>
      <c r="G69" s="194">
        <f t="shared" si="58"/>
        <v>6.9455410993864514E-2</v>
      </c>
      <c r="H69" s="194">
        <f t="shared" si="59"/>
        <v>0.9802547770700637</v>
      </c>
      <c r="I69" s="195">
        <f t="shared" si="60"/>
        <v>0.37500130209689686</v>
      </c>
      <c r="J69" s="194">
        <f t="shared" si="43"/>
        <v>0.11000056743107739</v>
      </c>
      <c r="K69" s="195">
        <f t="shared" si="44"/>
        <v>0.11000114584526921</v>
      </c>
      <c r="L69" s="194">
        <f t="shared" si="45"/>
        <v>7.5004963271788766E-2</v>
      </c>
      <c r="M69" s="194">
        <f t="shared" si="46"/>
        <v>0.12501404652208115</v>
      </c>
      <c r="N69" s="194">
        <f t="shared" si="47"/>
        <v>0.22998773865825889</v>
      </c>
      <c r="O69" s="194">
        <f t="shared" si="48"/>
        <v>0.47497702205882353</v>
      </c>
      <c r="P69" s="194">
        <f t="shared" si="49"/>
        <v>7.4996134219885574E-2</v>
      </c>
      <c r="Q69" s="194">
        <f t="shared" si="50"/>
        <v>0.10500131415912589</v>
      </c>
      <c r="R69" s="194">
        <v>0.1759004934834873</v>
      </c>
      <c r="S69" s="194">
        <v>0.17464274464767449</v>
      </c>
      <c r="T69" s="194">
        <f t="shared" si="51"/>
        <v>0.45205479452054792</v>
      </c>
      <c r="U69" s="194">
        <f t="shared" si="52"/>
        <v>0.90017137960582694</v>
      </c>
      <c r="V69" s="194">
        <f t="shared" si="53"/>
        <v>8.0004242381390089E-2</v>
      </c>
      <c r="W69" s="194">
        <f t="shared" si="54"/>
        <v>0.25026737967914436</v>
      </c>
      <c r="X69" s="194">
        <f t="shared" si="55"/>
        <v>0.45999258858071318</v>
      </c>
      <c r="Y69" s="194"/>
      <c r="AE69" s="194">
        <f t="shared" si="56"/>
        <v>0</v>
      </c>
      <c r="AF69" s="194">
        <f t="shared" si="57"/>
        <v>0</v>
      </c>
    </row>
    <row r="70" spans="1:32" s="270" customFormat="1" ht="16.5" x14ac:dyDescent="0.3">
      <c r="A70" s="34">
        <v>22</v>
      </c>
      <c r="B70" s="35" t="s">
        <v>211</v>
      </c>
      <c r="C70" s="36">
        <v>5</v>
      </c>
      <c r="D70" s="37" t="s">
        <v>218</v>
      </c>
      <c r="E70" s="38">
        <v>4203</v>
      </c>
      <c r="F70" s="37" t="s">
        <v>213</v>
      </c>
      <c r="G70" s="194">
        <f t="shared" si="58"/>
        <v>4.34572428738123E-2</v>
      </c>
      <c r="H70" s="194">
        <f t="shared" si="59"/>
        <v>0.98461538461538467</v>
      </c>
      <c r="I70" s="195">
        <f t="shared" si="60"/>
        <v>0.34997499583263875</v>
      </c>
      <c r="J70" s="194">
        <f t="shared" si="43"/>
        <v>9.9968020466901189E-2</v>
      </c>
      <c r="K70" s="195">
        <f t="shared" si="44"/>
        <v>0.19803300550091682</v>
      </c>
      <c r="L70" s="194">
        <f t="shared" si="45"/>
        <v>7.4984820886460232E-2</v>
      </c>
      <c r="M70" s="194">
        <f t="shared" si="46"/>
        <v>0.15322580645161291</v>
      </c>
      <c r="N70" s="194">
        <f t="shared" si="47"/>
        <v>0.28523111612175872</v>
      </c>
      <c r="O70" s="194">
        <f t="shared" si="48"/>
        <v>0.47500000000000003</v>
      </c>
      <c r="P70" s="194">
        <f t="shared" si="49"/>
        <v>8.076009501187649E-2</v>
      </c>
      <c r="Q70" s="194">
        <f t="shared" si="50"/>
        <v>0.12015503875968993</v>
      </c>
      <c r="R70" s="194">
        <v>0.18992265193370167</v>
      </c>
      <c r="S70" s="194">
        <v>0.20045267441574111</v>
      </c>
      <c r="T70" s="194">
        <f t="shared" si="51"/>
        <v>0.46153846153846156</v>
      </c>
      <c r="U70" s="194">
        <f t="shared" si="52"/>
        <v>0.8936170212765957</v>
      </c>
      <c r="V70" s="194">
        <f t="shared" si="53"/>
        <v>5.090497737556561E-2</v>
      </c>
      <c r="W70" s="194">
        <f t="shared" si="54"/>
        <v>0.26045016077170419</v>
      </c>
      <c r="X70" s="194">
        <f t="shared" si="55"/>
        <v>0.51</v>
      </c>
      <c r="Y70" s="194"/>
      <c r="AE70" s="194">
        <f t="shared" si="56"/>
        <v>0</v>
      </c>
      <c r="AF70" s="194">
        <f t="shared" si="57"/>
        <v>0</v>
      </c>
    </row>
    <row r="71" spans="1:32" s="270" customFormat="1" ht="16.5" x14ac:dyDescent="0.3">
      <c r="A71" s="34">
        <v>23</v>
      </c>
      <c r="B71" s="35" t="s">
        <v>211</v>
      </c>
      <c r="C71" s="36">
        <v>5</v>
      </c>
      <c r="D71" s="37" t="s">
        <v>219</v>
      </c>
      <c r="E71" s="38">
        <v>4303</v>
      </c>
      <c r="F71" s="37" t="s">
        <v>213</v>
      </c>
      <c r="G71" s="194">
        <f t="shared" si="58"/>
        <v>5.4045297824277728E-2</v>
      </c>
      <c r="H71" s="194">
        <f t="shared" si="59"/>
        <v>0.98135593220338979</v>
      </c>
      <c r="I71" s="195">
        <f t="shared" si="60"/>
        <v>0.4500059445963619</v>
      </c>
      <c r="J71" s="194">
        <f t="shared" si="43"/>
        <v>9.9984758420972417E-2</v>
      </c>
      <c r="K71" s="195">
        <f t="shared" si="44"/>
        <v>0.11000326952799903</v>
      </c>
      <c r="L71" s="194">
        <f t="shared" si="45"/>
        <v>0.08</v>
      </c>
      <c r="M71" s="194">
        <f t="shared" si="46"/>
        <v>0.14012982054219167</v>
      </c>
      <c r="N71" s="194">
        <f t="shared" si="47"/>
        <v>0.28241430700447095</v>
      </c>
      <c r="O71" s="194">
        <f t="shared" si="48"/>
        <v>0.47516930022573362</v>
      </c>
      <c r="P71" s="194">
        <f t="shared" si="49"/>
        <v>8.1668885929871288E-2</v>
      </c>
      <c r="Q71" s="194">
        <f t="shared" si="50"/>
        <v>0.11002353444587078</v>
      </c>
      <c r="R71" s="194">
        <v>0.16672109826589596</v>
      </c>
      <c r="S71" s="194">
        <v>0.19380473726404779</v>
      </c>
      <c r="T71" s="194">
        <f t="shared" si="51"/>
        <v>0.45</v>
      </c>
      <c r="U71" s="194">
        <f t="shared" si="52"/>
        <v>0.90058479532163738</v>
      </c>
      <c r="V71" s="194">
        <f t="shared" si="53"/>
        <v>9.5144870790916214E-2</v>
      </c>
      <c r="W71" s="194">
        <f t="shared" si="54"/>
        <v>0.25995743387047737</v>
      </c>
      <c r="X71" s="194">
        <f t="shared" si="55"/>
        <v>0.48007128969539858</v>
      </c>
      <c r="Y71" s="194"/>
      <c r="AE71" s="194">
        <f t="shared" si="56"/>
        <v>0</v>
      </c>
      <c r="AF71" s="194">
        <f t="shared" si="57"/>
        <v>0</v>
      </c>
    </row>
    <row r="72" spans="1:32" s="270" customFormat="1" ht="16.5" x14ac:dyDescent="0.3">
      <c r="A72" s="34">
        <v>24</v>
      </c>
      <c r="B72" s="35" t="s">
        <v>211</v>
      </c>
      <c r="C72" s="36">
        <v>5</v>
      </c>
      <c r="D72" s="37" t="s">
        <v>220</v>
      </c>
      <c r="E72" s="38">
        <v>4301</v>
      </c>
      <c r="F72" s="37" t="s">
        <v>213</v>
      </c>
      <c r="G72" s="194">
        <f t="shared" si="58"/>
        <v>5.2551084762865789E-2</v>
      </c>
      <c r="H72" s="194">
        <f>+$H13*$H$64</f>
        <v>0.98051948051948057</v>
      </c>
      <c r="I72" s="195">
        <f t="shared" si="60"/>
        <v>0.375</v>
      </c>
      <c r="J72" s="194">
        <f t="shared" si="43"/>
        <v>0.10999951591822245</v>
      </c>
      <c r="K72" s="195">
        <f t="shared" si="44"/>
        <v>9.5008198789101911E-2</v>
      </c>
      <c r="L72" s="194">
        <f t="shared" si="45"/>
        <v>7.999062193614391E-2</v>
      </c>
      <c r="M72" s="194">
        <f t="shared" si="46"/>
        <v>0.14432053941908712</v>
      </c>
      <c r="N72" s="194">
        <f t="shared" si="47"/>
        <v>0.25033647375504708</v>
      </c>
      <c r="O72" s="194">
        <f t="shared" si="48"/>
        <v>0.475019305019305</v>
      </c>
      <c r="P72" s="194">
        <f t="shared" si="49"/>
        <v>7.7700708382526559E-2</v>
      </c>
      <c r="Q72" s="194">
        <f t="shared" si="50"/>
        <v>0.11999642282239313</v>
      </c>
      <c r="R72" s="194">
        <v>0.17729011017166282</v>
      </c>
      <c r="S72" s="194">
        <v>0.19714956307639531</v>
      </c>
      <c r="T72" s="194">
        <f t="shared" si="51"/>
        <v>0.45098039215686275</v>
      </c>
      <c r="U72" s="194">
        <f t="shared" si="52"/>
        <v>0.88562351072279588</v>
      </c>
      <c r="V72" s="194">
        <f t="shared" si="53"/>
        <v>9.5047923322683706E-2</v>
      </c>
      <c r="W72" s="194">
        <f t="shared" si="54"/>
        <v>0.27002486217706195</v>
      </c>
      <c r="X72" s="194">
        <f t="shared" si="55"/>
        <v>0.47023197348874413</v>
      </c>
      <c r="Y72" s="194"/>
      <c r="AE72" s="194">
        <f t="shared" si="56"/>
        <v>0</v>
      </c>
      <c r="AF72" s="194">
        <f t="shared" si="57"/>
        <v>0</v>
      </c>
    </row>
    <row r="73" spans="1:32" s="270" customFormat="1" ht="16.5" x14ac:dyDescent="0.3">
      <c r="A73" s="34">
        <v>25</v>
      </c>
      <c r="B73" s="35" t="s">
        <v>211</v>
      </c>
      <c r="C73" s="36">
        <v>5</v>
      </c>
      <c r="D73" s="37" t="s">
        <v>221</v>
      </c>
      <c r="E73" s="38">
        <v>4304</v>
      </c>
      <c r="F73" s="37" t="s">
        <v>213</v>
      </c>
      <c r="G73" s="194">
        <f t="shared" si="58"/>
        <v>4.5026408450704228E-2</v>
      </c>
      <c r="H73" s="194">
        <f t="shared" si="59"/>
        <v>0.98</v>
      </c>
      <c r="I73" s="195">
        <f t="shared" si="60"/>
        <v>0.55000000000000004</v>
      </c>
      <c r="J73" s="194">
        <f t="shared" si="43"/>
        <v>0.10001730403183942</v>
      </c>
      <c r="K73" s="195">
        <f t="shared" si="44"/>
        <v>0.10995158450704225</v>
      </c>
      <c r="L73" s="194">
        <f t="shared" si="45"/>
        <v>7.0017953321364457E-2</v>
      </c>
      <c r="M73" s="194">
        <f t="shared" si="46"/>
        <v>0.16964285714285715</v>
      </c>
      <c r="N73" s="194">
        <f t="shared" si="47"/>
        <v>0.22471554993678888</v>
      </c>
      <c r="O73" s="194">
        <f t="shared" si="48"/>
        <v>0.47543859649122805</v>
      </c>
      <c r="P73" s="194">
        <f t="shared" si="49"/>
        <v>7.7576443941109852E-2</v>
      </c>
      <c r="Q73" s="194">
        <f t="shared" si="50"/>
        <v>0.12001825372680255</v>
      </c>
      <c r="R73" s="194">
        <v>0.16757164337145278</v>
      </c>
      <c r="S73" s="194">
        <v>0.21470580449423216</v>
      </c>
      <c r="T73" s="194">
        <f t="shared" si="51"/>
        <v>0.45121951219512196</v>
      </c>
      <c r="U73" s="194">
        <f t="shared" si="52"/>
        <v>0.94557823129251706</v>
      </c>
      <c r="V73" s="194">
        <f t="shared" si="53"/>
        <v>9.5424107142857137E-2</v>
      </c>
      <c r="W73" s="194">
        <f t="shared" si="54"/>
        <v>0.29100529100529099</v>
      </c>
      <c r="X73" s="194">
        <f t="shared" si="55"/>
        <v>0.52113970588235292</v>
      </c>
      <c r="Y73" s="194"/>
      <c r="AE73" s="194">
        <f t="shared" si="56"/>
        <v>0</v>
      </c>
      <c r="AF73" s="194">
        <f t="shared" si="57"/>
        <v>0</v>
      </c>
    </row>
    <row r="74" spans="1:32" s="270" customFormat="1" ht="16.5" x14ac:dyDescent="0.3">
      <c r="A74" s="34">
        <v>26</v>
      </c>
      <c r="B74" s="35" t="s">
        <v>211</v>
      </c>
      <c r="C74" s="36">
        <v>5</v>
      </c>
      <c r="D74" s="37" t="s">
        <v>222</v>
      </c>
      <c r="E74" s="38">
        <v>4305</v>
      </c>
      <c r="F74" s="37" t="s">
        <v>213</v>
      </c>
      <c r="G74" s="194">
        <f t="shared" si="58"/>
        <v>8.8426453819840364E-2</v>
      </c>
      <c r="H74" s="194">
        <f t="shared" si="59"/>
        <v>0.98000000000000009</v>
      </c>
      <c r="I74" s="195">
        <f t="shared" si="60"/>
        <v>0.5</v>
      </c>
      <c r="J74" s="194">
        <f t="shared" si="43"/>
        <v>0.10002549719530852</v>
      </c>
      <c r="K74" s="195">
        <f t="shared" si="44"/>
        <v>0.21561003420752567</v>
      </c>
      <c r="L74" s="194">
        <f t="shared" si="45"/>
        <v>7.5022065313327446E-2</v>
      </c>
      <c r="M74" s="194">
        <f t="shared" si="46"/>
        <v>0.34142394822006472</v>
      </c>
      <c r="N74" s="194">
        <f t="shared" si="47"/>
        <v>0.28697850821744625</v>
      </c>
      <c r="O74" s="194">
        <f t="shared" si="48"/>
        <v>0.4756756756756757</v>
      </c>
      <c r="P74" s="194">
        <f t="shared" si="49"/>
        <v>0.10661764705882353</v>
      </c>
      <c r="Q74" s="194">
        <f t="shared" si="50"/>
        <v>0.12017374517374517</v>
      </c>
      <c r="R74" s="194">
        <v>0.27118496732026143</v>
      </c>
      <c r="S74" s="194">
        <v>0.34991967911590438</v>
      </c>
      <c r="T74" s="194">
        <f t="shared" si="51"/>
        <v>0.45</v>
      </c>
      <c r="U74" s="194">
        <f t="shared" si="52"/>
        <v>0.89189189189189189</v>
      </c>
      <c r="V74" s="194">
        <f t="shared" si="53"/>
        <v>9.6219931271477668E-2</v>
      </c>
      <c r="W74" s="194">
        <f t="shared" si="54"/>
        <v>0.31120331950207469</v>
      </c>
      <c r="X74" s="194">
        <f t="shared" si="55"/>
        <v>0.69005235602094239</v>
      </c>
      <c r="Y74" s="194"/>
      <c r="AE74" s="194">
        <f t="shared" si="56"/>
        <v>0</v>
      </c>
      <c r="AF74" s="194">
        <f t="shared" si="57"/>
        <v>0</v>
      </c>
    </row>
    <row r="75" spans="1:32" s="270" customFormat="1" ht="16.5" x14ac:dyDescent="0.3">
      <c r="A75" s="34">
        <v>27</v>
      </c>
      <c r="B75" s="35" t="s">
        <v>211</v>
      </c>
      <c r="C75" s="36">
        <v>5</v>
      </c>
      <c r="D75" s="37" t="s">
        <v>223</v>
      </c>
      <c r="E75" s="38">
        <v>4204</v>
      </c>
      <c r="F75" s="37" t="s">
        <v>213</v>
      </c>
      <c r="G75" s="194">
        <f t="shared" si="58"/>
        <v>0.11704835620810723</v>
      </c>
      <c r="H75" s="194">
        <f t="shared" si="59"/>
        <v>0.98</v>
      </c>
      <c r="I75" s="195">
        <f t="shared" si="60"/>
        <v>0.5</v>
      </c>
      <c r="J75" s="194">
        <f t="shared" si="43"/>
        <v>9.9991688138974313E-2</v>
      </c>
      <c r="K75" s="195">
        <f t="shared" si="44"/>
        <v>0.16102377912543886</v>
      </c>
      <c r="L75" s="194">
        <f t="shared" si="45"/>
        <v>8.0045740423098907E-2</v>
      </c>
      <c r="M75" s="194">
        <f t="shared" si="46"/>
        <v>0.27713625866050806</v>
      </c>
      <c r="N75" s="194">
        <f t="shared" si="47"/>
        <v>0.32342657342657344</v>
      </c>
      <c r="O75" s="194">
        <f t="shared" si="48"/>
        <v>0.47520661157024796</v>
      </c>
      <c r="P75" s="194">
        <f t="shared" si="49"/>
        <v>0.14734895191122072</v>
      </c>
      <c r="Q75" s="194">
        <f t="shared" si="50"/>
        <v>0.12003903708523098</v>
      </c>
      <c r="R75" s="194">
        <v>0.23204244712990935</v>
      </c>
      <c r="S75" s="194">
        <v>0.22119465204218239</v>
      </c>
      <c r="T75" s="194">
        <f t="shared" si="51"/>
        <v>0.45098039215686275</v>
      </c>
      <c r="U75" s="194">
        <f t="shared" si="52"/>
        <v>0.8936170212765957</v>
      </c>
      <c r="V75" s="194">
        <f t="shared" si="53"/>
        <v>7.5102880658436219E-2</v>
      </c>
      <c r="W75" s="194">
        <f t="shared" si="54"/>
        <v>0.28000000000000003</v>
      </c>
      <c r="X75" s="194">
        <f t="shared" si="55"/>
        <v>0.58073654390934848</v>
      </c>
      <c r="Y75" s="194"/>
      <c r="AE75" s="194">
        <f t="shared" si="56"/>
        <v>0</v>
      </c>
      <c r="AF75" s="194">
        <f t="shared" si="57"/>
        <v>0</v>
      </c>
    </row>
    <row r="76" spans="1:32" s="270" customFormat="1" ht="16.5" x14ac:dyDescent="0.3">
      <c r="A76" s="34">
        <v>28</v>
      </c>
      <c r="B76" s="39" t="s">
        <v>211</v>
      </c>
      <c r="C76" s="36">
        <v>5</v>
      </c>
      <c r="D76" s="40" t="s">
        <v>224</v>
      </c>
      <c r="E76" s="38">
        <v>4106</v>
      </c>
      <c r="F76" s="40" t="s">
        <v>213</v>
      </c>
      <c r="G76" s="194">
        <f t="shared" si="58"/>
        <v>6.0693832599118931E-2</v>
      </c>
      <c r="H76" s="194">
        <f t="shared" si="59"/>
        <v>0.98</v>
      </c>
      <c r="I76" s="195">
        <f>+$I17*$I$64</f>
        <v>0.4</v>
      </c>
      <c r="J76" s="194">
        <f t="shared" si="43"/>
        <v>0.1</v>
      </c>
      <c r="K76" s="195">
        <f t="shared" si="44"/>
        <v>0.22969162995594711</v>
      </c>
      <c r="L76" s="194">
        <f t="shared" si="45"/>
        <v>7.5043848659483839E-2</v>
      </c>
      <c r="M76" s="194">
        <f t="shared" si="46"/>
        <v>0.17055655296229802</v>
      </c>
      <c r="N76" s="194">
        <f t="shared" si="47"/>
        <v>0.22952853598014888</v>
      </c>
      <c r="O76" s="194">
        <f t="shared" si="48"/>
        <v>0.47499999999999998</v>
      </c>
      <c r="P76" s="194">
        <f t="shared" si="49"/>
        <v>7.505518763796909E-2</v>
      </c>
      <c r="Q76" s="194">
        <f t="shared" si="50"/>
        <v>0.11003804506877378</v>
      </c>
      <c r="R76" s="194">
        <v>0.27805536525690322</v>
      </c>
      <c r="S76" s="194">
        <v>0.21422538039768349</v>
      </c>
      <c r="T76" s="194">
        <f t="shared" si="51"/>
        <v>0.45263157894736838</v>
      </c>
      <c r="U76" s="194">
        <f t="shared" si="52"/>
        <v>0.85365853658536583</v>
      </c>
      <c r="V76" s="194">
        <f t="shared" si="53"/>
        <v>9.5441595441595445E-2</v>
      </c>
      <c r="W76" s="194">
        <f t="shared" si="54"/>
        <v>0.2904169714703731</v>
      </c>
      <c r="X76" s="194">
        <f t="shared" si="55"/>
        <v>0.46998823067869755</v>
      </c>
      <c r="Y76" s="194"/>
      <c r="AE76" s="194">
        <f t="shared" si="56"/>
        <v>0</v>
      </c>
      <c r="AF76" s="194">
        <f t="shared" si="57"/>
        <v>0</v>
      </c>
    </row>
    <row r="77" spans="1:32" ht="16.5" hidden="1" x14ac:dyDescent="0.3">
      <c r="A77" s="34">
        <v>28</v>
      </c>
      <c r="B77" s="39" t="s">
        <v>211</v>
      </c>
      <c r="C77" s="36">
        <v>5</v>
      </c>
      <c r="D77" s="40" t="s">
        <v>224</v>
      </c>
      <c r="E77" s="38">
        <v>4106</v>
      </c>
      <c r="F77" s="40" t="s">
        <v>213</v>
      </c>
      <c r="G77" s="194"/>
      <c r="H77" s="194"/>
      <c r="I77" s="194"/>
      <c r="J77" s="194"/>
      <c r="K77" s="194"/>
      <c r="L77" s="194"/>
      <c r="M77" s="194"/>
      <c r="N77" s="194"/>
      <c r="O77" s="194"/>
      <c r="P77" s="195"/>
      <c r="Q77" s="194"/>
      <c r="R77" s="194"/>
      <c r="S77" s="196"/>
      <c r="T77" s="194"/>
      <c r="U77" s="194"/>
      <c r="V77" s="196"/>
      <c r="W77" s="194"/>
      <c r="X77" s="194"/>
      <c r="Y77" s="196"/>
      <c r="AE77" s="194"/>
      <c r="AF77" s="196"/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513" t="s">
        <v>257</v>
      </c>
      <c r="B81" s="513"/>
      <c r="C81" s="513"/>
      <c r="D81" s="513"/>
      <c r="E81" s="513"/>
      <c r="F81" s="513"/>
      <c r="G81" s="520"/>
      <c r="H81" s="520"/>
      <c r="I81" s="520"/>
      <c r="J81" s="520"/>
      <c r="K81" s="520"/>
      <c r="L81" s="520"/>
      <c r="M81" s="520"/>
      <c r="N81" s="520"/>
      <c r="O81" s="520"/>
      <c r="P81" s="520"/>
      <c r="Q81" s="19"/>
      <c r="R81" s="20"/>
      <c r="T81" s="19"/>
      <c r="U81" s="20"/>
      <c r="W81" s="19"/>
      <c r="X81" s="20"/>
      <c r="AE81" s="20"/>
    </row>
    <row r="82" spans="1:32" s="23" customFormat="1" ht="16.5" hidden="1" customHeight="1" x14ac:dyDescent="0.3">
      <c r="A82" s="22"/>
      <c r="B82" s="22"/>
      <c r="C82" s="22"/>
      <c r="D82" s="22"/>
      <c r="E82" s="514" t="s">
        <v>204</v>
      </c>
      <c r="F82" s="517" t="s">
        <v>205</v>
      </c>
      <c r="G82" s="521" t="s">
        <v>206</v>
      </c>
      <c r="H82" s="522"/>
      <c r="I82" s="522"/>
      <c r="J82" s="522"/>
      <c r="K82" s="522"/>
      <c r="L82" s="522"/>
      <c r="M82" s="522"/>
      <c r="N82" s="522"/>
      <c r="O82" s="522"/>
      <c r="P82" s="522"/>
      <c r="Q82" s="522"/>
      <c r="R82" s="522"/>
      <c r="S82" s="522"/>
      <c r="T82" s="522"/>
      <c r="U82" s="522"/>
      <c r="V82" s="522"/>
      <c r="W82" s="522"/>
      <c r="X82" s="522"/>
      <c r="Y82" s="522"/>
    </row>
    <row r="83" spans="1:32" s="21" customFormat="1" ht="16.5" hidden="1" x14ac:dyDescent="0.3">
      <c r="A83" s="24"/>
      <c r="B83" s="25"/>
      <c r="C83" s="24"/>
      <c r="D83" s="24"/>
      <c r="E83" s="515"/>
      <c r="F83" s="518"/>
      <c r="G83" s="26" t="s">
        <v>350</v>
      </c>
      <c r="H83" s="27" t="s">
        <v>349</v>
      </c>
      <c r="I83" s="27" t="s">
        <v>348</v>
      </c>
      <c r="J83" s="27" t="s">
        <v>351</v>
      </c>
      <c r="K83" s="27" t="s">
        <v>352</v>
      </c>
      <c r="L83" s="27" t="s">
        <v>353</v>
      </c>
      <c r="M83" s="27" t="s">
        <v>354</v>
      </c>
      <c r="N83" s="27" t="s">
        <v>355</v>
      </c>
      <c r="O83" s="27" t="s">
        <v>253</v>
      </c>
      <c r="P83" s="27" t="s">
        <v>254</v>
      </c>
      <c r="Q83" s="27" t="s">
        <v>233</v>
      </c>
      <c r="R83" s="27" t="s">
        <v>234</v>
      </c>
      <c r="S83" s="27" t="s">
        <v>261</v>
      </c>
      <c r="T83" s="27" t="s">
        <v>304</v>
      </c>
      <c r="U83" s="27" t="s">
        <v>305</v>
      </c>
      <c r="V83" s="27" t="s">
        <v>306</v>
      </c>
      <c r="W83" s="27" t="s">
        <v>307</v>
      </c>
      <c r="X83" s="27" t="s">
        <v>308</v>
      </c>
      <c r="Y83" s="27" t="s">
        <v>309</v>
      </c>
      <c r="AE83" s="27" t="s">
        <v>234</v>
      </c>
      <c r="AF83" s="27" t="s">
        <v>261</v>
      </c>
    </row>
    <row r="84" spans="1:32" s="29" customFormat="1" ht="165" hidden="1" customHeight="1" x14ac:dyDescent="0.3">
      <c r="A84" s="24" t="s">
        <v>207</v>
      </c>
      <c r="B84" s="25" t="s">
        <v>208</v>
      </c>
      <c r="C84" s="24" t="s">
        <v>207</v>
      </c>
      <c r="D84" s="24" t="s">
        <v>0</v>
      </c>
      <c r="E84" s="515"/>
      <c r="F84" s="518"/>
      <c r="G84" s="28" t="s">
        <v>356</v>
      </c>
      <c r="H84" s="28" t="s">
        <v>357</v>
      </c>
      <c r="I84" s="28" t="s">
        <v>358</v>
      </c>
      <c r="J84" s="28" t="s">
        <v>370</v>
      </c>
      <c r="K84" s="28" t="s">
        <v>359</v>
      </c>
      <c r="L84" s="28" t="s">
        <v>391</v>
      </c>
      <c r="M84" s="28" t="s">
        <v>262</v>
      </c>
      <c r="N84" s="28" t="s">
        <v>392</v>
      </c>
      <c r="O84" s="28" t="s">
        <v>360</v>
      </c>
      <c r="P84" s="43" t="s">
        <v>361</v>
      </c>
      <c r="Q84" s="43" t="s">
        <v>362</v>
      </c>
      <c r="R84" s="43" t="s">
        <v>363</v>
      </c>
      <c r="S84" s="43" t="s">
        <v>364</v>
      </c>
      <c r="T84" s="43" t="s">
        <v>365</v>
      </c>
      <c r="U84" s="43" t="s">
        <v>366</v>
      </c>
      <c r="V84" s="43" t="s">
        <v>367</v>
      </c>
      <c r="W84" s="43" t="s">
        <v>368</v>
      </c>
      <c r="X84" s="43" t="s">
        <v>394</v>
      </c>
      <c r="Y84" s="43" t="s">
        <v>369</v>
      </c>
      <c r="AE84" s="43" t="s">
        <v>363</v>
      </c>
      <c r="AF84" s="43" t="s">
        <v>364</v>
      </c>
    </row>
    <row r="85" spans="1:32" s="23" customFormat="1" ht="23.25" hidden="1" customHeight="1" x14ac:dyDescent="0.3">
      <c r="A85" s="30"/>
      <c r="B85" s="31"/>
      <c r="C85" s="30"/>
      <c r="D85" s="30"/>
      <c r="E85" s="516"/>
      <c r="F85" s="519"/>
      <c r="G85" s="115">
        <v>0.15</v>
      </c>
      <c r="H85" s="115">
        <v>0.97</v>
      </c>
      <c r="I85" s="188">
        <v>1</v>
      </c>
      <c r="J85" s="115">
        <v>0.1</v>
      </c>
      <c r="K85" s="118">
        <v>0.22</v>
      </c>
      <c r="L85" s="115">
        <v>0.2</v>
      </c>
      <c r="M85" s="115">
        <v>0.25</v>
      </c>
      <c r="N85" s="115">
        <v>0.55000000000000004</v>
      </c>
      <c r="O85" s="115">
        <v>0.94</v>
      </c>
      <c r="P85" s="115">
        <v>0.15</v>
      </c>
      <c r="Q85" s="115">
        <v>0.24</v>
      </c>
      <c r="R85" s="115">
        <v>0.17</v>
      </c>
      <c r="S85" s="115">
        <v>0.22</v>
      </c>
      <c r="T85" s="115">
        <v>0.9</v>
      </c>
      <c r="U85" s="115">
        <v>0.9</v>
      </c>
      <c r="V85" s="115">
        <v>0.19</v>
      </c>
      <c r="W85" s="115">
        <v>0.28999999999999998</v>
      </c>
      <c r="X85" s="115">
        <v>0.54</v>
      </c>
      <c r="Y85" s="115"/>
      <c r="AE85" s="115">
        <v>0.17</v>
      </c>
      <c r="AF85" s="115">
        <v>0.22</v>
      </c>
    </row>
    <row r="86" spans="1:32" ht="16.5" hidden="1" x14ac:dyDescent="0.3">
      <c r="A86" s="34">
        <v>17</v>
      </c>
      <c r="B86" s="35" t="s">
        <v>211</v>
      </c>
      <c r="C86" s="36">
        <v>5</v>
      </c>
      <c r="D86" s="37" t="s">
        <v>212</v>
      </c>
      <c r="E86" s="38">
        <v>4202</v>
      </c>
      <c r="F86" s="37" t="s">
        <v>213</v>
      </c>
      <c r="G86" s="44">
        <f>+G6*$G$85</f>
        <v>1.1265663489343472E-2</v>
      </c>
      <c r="H86" s="44">
        <f>+H6*$H$85</f>
        <v>0.95142553191489365</v>
      </c>
      <c r="I86" s="44">
        <f>+I6*$I$85</f>
        <v>1.1999571596872658</v>
      </c>
      <c r="J86" s="44">
        <f>+J6*$J$85</f>
        <v>9.9980846581114724E-3</v>
      </c>
      <c r="K86" s="44">
        <f>+K6*$K$85</f>
        <v>5.6372496519224595E-2</v>
      </c>
      <c r="L86" s="44">
        <f>+L6*$L$85</f>
        <v>3.0036630036630037E-2</v>
      </c>
      <c r="M86" s="44">
        <f>+M6*$M$85</f>
        <v>8.5055096418732781E-2</v>
      </c>
      <c r="N86" s="44">
        <f>+N6*$N$85</f>
        <v>0.42082568807339454</v>
      </c>
      <c r="O86" s="44">
        <f>+O6*$O$85</f>
        <v>0.88359999999999994</v>
      </c>
      <c r="P86" s="56">
        <f>+P6*$P$85</f>
        <v>2.4424342105263157E-2</v>
      </c>
      <c r="Q86" s="124">
        <v>0.22</v>
      </c>
      <c r="R86" s="124">
        <v>0.15</v>
      </c>
      <c r="S86" s="126">
        <f>+S66*$S$85</f>
        <v>4.3634456403704891E-2</v>
      </c>
      <c r="T86" s="124">
        <v>0.22</v>
      </c>
      <c r="U86" s="124">
        <v>0.15</v>
      </c>
      <c r="V86" s="126">
        <f t="shared" ref="V86" si="61">+V66*$S$85</f>
        <v>1.1275626423690205E-2</v>
      </c>
      <c r="W86" s="124">
        <v>0.22</v>
      </c>
      <c r="X86" s="124">
        <v>0.15</v>
      </c>
      <c r="Y86" s="126">
        <f t="shared" ref="Y86" si="62">+Y66*$S$85</f>
        <v>0</v>
      </c>
      <c r="AE86" s="124">
        <v>0.15</v>
      </c>
      <c r="AF86" s="126">
        <f>+AF66*$S$85</f>
        <v>0</v>
      </c>
    </row>
    <row r="87" spans="1:32" ht="16.5" hidden="1" x14ac:dyDescent="0.3">
      <c r="A87" s="34">
        <v>18</v>
      </c>
      <c r="B87" s="35" t="s">
        <v>211</v>
      </c>
      <c r="C87" s="36">
        <v>5</v>
      </c>
      <c r="D87" s="37" t="s">
        <v>214</v>
      </c>
      <c r="E87" s="38">
        <v>4302</v>
      </c>
      <c r="F87" s="37" t="s">
        <v>213</v>
      </c>
      <c r="G87" s="44">
        <f t="shared" ref="G87:G97" si="63">+G7*$G$85</f>
        <v>4.8482466747279317E-2</v>
      </c>
      <c r="H87" s="44">
        <f t="shared" ref="H87:H97" si="64">+H7*$H$85</f>
        <v>0.95468421052631569</v>
      </c>
      <c r="I87" s="44">
        <f t="shared" ref="I87:I97" si="65">+I7*$I$85</f>
        <v>1</v>
      </c>
      <c r="J87" s="44">
        <f t="shared" ref="J87:J97" si="66">+J7*$J$85</f>
        <v>1.0004646120489392E-2</v>
      </c>
      <c r="K87" s="44">
        <f t="shared" ref="K87:K97" si="67">+K7*$K$85</f>
        <v>0.11971977025392985</v>
      </c>
      <c r="L87" s="44">
        <f t="shared" ref="L87:L97" si="68">+L7*$L$85</f>
        <v>3.0015633142261595E-2</v>
      </c>
      <c r="M87" s="44">
        <f t="shared" ref="M87:M97" si="69">+M7*$M$85</f>
        <v>9.5016891891891886E-2</v>
      </c>
      <c r="N87" s="44">
        <f t="shared" ref="N87:N97" si="70">+N7*$N$85</f>
        <v>0.38221859706362155</v>
      </c>
      <c r="O87" s="44">
        <f t="shared" ref="O87:O97" si="71">+O7*$O$85</f>
        <v>0.8929999999999999</v>
      </c>
      <c r="P87" s="56">
        <f t="shared" ref="P87:P97" si="72">+P7*$P$85</f>
        <v>2.7692307692307693E-2</v>
      </c>
      <c r="Q87" s="124">
        <v>0.22</v>
      </c>
      <c r="R87" s="124">
        <v>0.17</v>
      </c>
      <c r="S87" s="126">
        <f t="shared" ref="S87:S97" si="73">+S7*$S$85</f>
        <v>4.8482912807409774E-2</v>
      </c>
      <c r="T87" s="124">
        <v>0.22</v>
      </c>
      <c r="U87" s="124">
        <v>0.17</v>
      </c>
      <c r="V87" s="126">
        <f t="shared" ref="V87:Y97" si="74">+V7*$S$85</f>
        <v>2.255125284738041E-2</v>
      </c>
      <c r="W87" s="124">
        <v>0.22</v>
      </c>
      <c r="X87" s="124">
        <v>0.17</v>
      </c>
      <c r="Y87" s="126">
        <f t="shared" si="74"/>
        <v>0</v>
      </c>
      <c r="AE87" s="124">
        <v>0.17</v>
      </c>
      <c r="AF87" s="126">
        <f t="shared" ref="AF87:AF97" si="75">+AF7*$S$85</f>
        <v>3.8786000000000001E-2</v>
      </c>
    </row>
    <row r="88" spans="1:32" ht="16.5" hidden="1" x14ac:dyDescent="0.3">
      <c r="A88" s="34">
        <v>19</v>
      </c>
      <c r="B88" s="35" t="s">
        <v>211</v>
      </c>
      <c r="C88" s="36">
        <v>5</v>
      </c>
      <c r="D88" s="37" t="s">
        <v>211</v>
      </c>
      <c r="E88" s="38">
        <v>4102</v>
      </c>
      <c r="F88" s="37" t="s">
        <v>215</v>
      </c>
      <c r="G88" s="44">
        <f t="shared" si="63"/>
        <v>1.8288999962215877E-2</v>
      </c>
      <c r="H88" s="44">
        <f t="shared" si="64"/>
        <v>0.95065661478599217</v>
      </c>
      <c r="I88" s="44">
        <f t="shared" si="65"/>
        <v>1</v>
      </c>
      <c r="J88" s="44">
        <f t="shared" si="66"/>
        <v>9.9996434641027778E-3</v>
      </c>
      <c r="K88" s="44">
        <f t="shared" si="67"/>
        <v>5.3459633062187269E-2</v>
      </c>
      <c r="L88" s="44">
        <f t="shared" si="68"/>
        <v>3.2000683775294345E-2</v>
      </c>
      <c r="M88" s="44">
        <f t="shared" si="69"/>
        <v>7.1507568950024192E-2</v>
      </c>
      <c r="N88" s="44">
        <f t="shared" si="70"/>
        <v>0.25299693337050461</v>
      </c>
      <c r="O88" s="44">
        <f t="shared" si="71"/>
        <v>0.89295855379188704</v>
      </c>
      <c r="P88" s="56">
        <f t="shared" si="72"/>
        <v>2.2493671857022318E-2</v>
      </c>
      <c r="Q88" s="124">
        <v>0.22</v>
      </c>
      <c r="R88" s="124">
        <v>0.17</v>
      </c>
      <c r="S88" s="126">
        <f t="shared" si="73"/>
        <v>4.8409977290782842E-2</v>
      </c>
      <c r="T88" s="124">
        <v>0.22</v>
      </c>
      <c r="U88" s="124">
        <v>0.17</v>
      </c>
      <c r="V88" s="126">
        <f t="shared" si="74"/>
        <v>3.2987164527421238E-2</v>
      </c>
      <c r="W88" s="124">
        <v>0.22</v>
      </c>
      <c r="X88" s="124">
        <v>0.17</v>
      </c>
      <c r="Y88" s="126">
        <f t="shared" si="74"/>
        <v>0</v>
      </c>
      <c r="AE88" s="124">
        <v>0.17</v>
      </c>
      <c r="AF88" s="126">
        <f t="shared" si="75"/>
        <v>3.465E-2</v>
      </c>
    </row>
    <row r="89" spans="1:32" ht="16.5" hidden="1" x14ac:dyDescent="0.3">
      <c r="A89" s="34">
        <v>20</v>
      </c>
      <c r="B89" s="35" t="s">
        <v>211</v>
      </c>
      <c r="C89" s="36">
        <v>5</v>
      </c>
      <c r="D89" s="37" t="s">
        <v>216</v>
      </c>
      <c r="E89" s="38">
        <v>4201</v>
      </c>
      <c r="F89" s="37" t="s">
        <v>213</v>
      </c>
      <c r="G89" s="44">
        <f t="shared" si="63"/>
        <v>2.1628871681415925E-2</v>
      </c>
      <c r="H89" s="44">
        <f t="shared" si="64"/>
        <v>0.95134615384615373</v>
      </c>
      <c r="I89" s="44">
        <f t="shared" si="65"/>
        <v>1.100031605562579</v>
      </c>
      <c r="J89" s="44">
        <f t="shared" si="66"/>
        <v>1.0000000000000002E-2</v>
      </c>
      <c r="K89" s="44">
        <f t="shared" si="67"/>
        <v>9.1610461441213639E-2</v>
      </c>
      <c r="L89" s="44">
        <f t="shared" si="68"/>
        <v>3.2000000000000001E-2</v>
      </c>
      <c r="M89" s="44">
        <f t="shared" si="69"/>
        <v>0.1024940211820977</v>
      </c>
      <c r="N89" s="44">
        <f t="shared" si="70"/>
        <v>0.3006920415224914</v>
      </c>
      <c r="O89" s="44">
        <f t="shared" si="71"/>
        <v>0.8929999999999999</v>
      </c>
      <c r="P89" s="56">
        <f t="shared" si="72"/>
        <v>2.5049701789264411E-2</v>
      </c>
      <c r="Q89" s="124">
        <v>0.22</v>
      </c>
      <c r="R89" s="124">
        <v>0.17</v>
      </c>
      <c r="S89" s="126">
        <f t="shared" si="73"/>
        <v>4.8459309981564384E-2</v>
      </c>
      <c r="T89" s="124">
        <v>0.22</v>
      </c>
      <c r="U89" s="124">
        <v>0.17</v>
      </c>
      <c r="V89" s="126">
        <f t="shared" si="74"/>
        <v>4.183098591549296E-2</v>
      </c>
      <c r="W89" s="124">
        <v>0.22</v>
      </c>
      <c r="X89" s="124">
        <v>0.17</v>
      </c>
      <c r="Y89" s="126">
        <f t="shared" si="74"/>
        <v>0</v>
      </c>
      <c r="AE89" s="124">
        <v>0.17</v>
      </c>
      <c r="AF89" s="126">
        <f t="shared" si="75"/>
        <v>4.6992000000000006E-2</v>
      </c>
    </row>
    <row r="90" spans="1:32" ht="16.5" hidden="1" x14ac:dyDescent="0.3">
      <c r="A90" s="34">
        <v>21</v>
      </c>
      <c r="B90" s="35" t="s">
        <v>211</v>
      </c>
      <c r="C90" s="36">
        <v>5</v>
      </c>
      <c r="D90" s="37" t="s">
        <v>217</v>
      </c>
      <c r="E90" s="38">
        <v>4101</v>
      </c>
      <c r="F90" s="37" t="s">
        <v>215</v>
      </c>
      <c r="G90" s="44">
        <f t="shared" si="63"/>
        <v>2.0836623298159353E-2</v>
      </c>
      <c r="H90" s="44">
        <f t="shared" si="64"/>
        <v>0.95084713375796182</v>
      </c>
      <c r="I90" s="44">
        <f t="shared" si="65"/>
        <v>0.75000260419379372</v>
      </c>
      <c r="J90" s="44">
        <f t="shared" si="66"/>
        <v>1.100005674310774E-2</v>
      </c>
      <c r="K90" s="44">
        <f t="shared" si="67"/>
        <v>4.8400504171918456E-2</v>
      </c>
      <c r="L90" s="44">
        <f t="shared" si="68"/>
        <v>3.0001985308715506E-2</v>
      </c>
      <c r="M90" s="44">
        <f t="shared" si="69"/>
        <v>6.2507023261040573E-2</v>
      </c>
      <c r="N90" s="44">
        <f t="shared" si="70"/>
        <v>0.25298651252408477</v>
      </c>
      <c r="O90" s="44">
        <f t="shared" si="71"/>
        <v>0.8929568014705882</v>
      </c>
      <c r="P90" s="56">
        <f t="shared" si="72"/>
        <v>2.2498840265965672E-2</v>
      </c>
      <c r="Q90" s="124">
        <v>0.22</v>
      </c>
      <c r="R90" s="124">
        <v>0.17</v>
      </c>
      <c r="S90" s="126">
        <f t="shared" si="73"/>
        <v>4.8396807644976773E-2</v>
      </c>
      <c r="T90" s="124">
        <v>0.22</v>
      </c>
      <c r="U90" s="124">
        <v>0.17</v>
      </c>
      <c r="V90" s="126">
        <f t="shared" si="74"/>
        <v>3.5201866647811643E-2</v>
      </c>
      <c r="W90" s="124">
        <v>0.22</v>
      </c>
      <c r="X90" s="124">
        <v>0.17</v>
      </c>
      <c r="Y90" s="126">
        <f t="shared" si="74"/>
        <v>0</v>
      </c>
      <c r="AE90" s="124">
        <v>0.17</v>
      </c>
      <c r="AF90" s="126">
        <f t="shared" si="75"/>
        <v>2.8445999999999999E-2</v>
      </c>
    </row>
    <row r="91" spans="1:32" ht="16.5" hidden="1" x14ac:dyDescent="0.3">
      <c r="A91" s="34">
        <v>22</v>
      </c>
      <c r="B91" s="35" t="s">
        <v>211</v>
      </c>
      <c r="C91" s="36">
        <v>5</v>
      </c>
      <c r="D91" s="37" t="s">
        <v>218</v>
      </c>
      <c r="E91" s="38">
        <v>4203</v>
      </c>
      <c r="F91" s="37" t="s">
        <v>213</v>
      </c>
      <c r="G91" s="44">
        <f t="shared" si="63"/>
        <v>1.3037172862143689E-2</v>
      </c>
      <c r="H91" s="44">
        <f t="shared" si="64"/>
        <v>0.95507692307692316</v>
      </c>
      <c r="I91" s="44">
        <f t="shared" si="65"/>
        <v>0.69994999166527749</v>
      </c>
      <c r="J91" s="44">
        <f t="shared" si="66"/>
        <v>9.9968020466901196E-3</v>
      </c>
      <c r="K91" s="44">
        <f t="shared" si="67"/>
        <v>8.7134522420403399E-2</v>
      </c>
      <c r="L91" s="44">
        <f t="shared" si="68"/>
        <v>2.9993928354584094E-2</v>
      </c>
      <c r="M91" s="44">
        <f t="shared" si="69"/>
        <v>7.6612903225806453E-2</v>
      </c>
      <c r="N91" s="44">
        <f t="shared" si="70"/>
        <v>0.31375422773393463</v>
      </c>
      <c r="O91" s="44">
        <f t="shared" si="71"/>
        <v>0.89300000000000002</v>
      </c>
      <c r="P91" s="56">
        <f t="shared" si="72"/>
        <v>2.4228028503562947E-2</v>
      </c>
      <c r="Q91" s="124">
        <v>0.22</v>
      </c>
      <c r="R91" s="124">
        <v>0.19</v>
      </c>
      <c r="S91" s="126">
        <f t="shared" si="73"/>
        <v>4.8489176742926091E-2</v>
      </c>
      <c r="T91" s="124">
        <v>0.22</v>
      </c>
      <c r="U91" s="124">
        <v>0.19</v>
      </c>
      <c r="V91" s="126">
        <f t="shared" si="74"/>
        <v>2.2398190045248869E-2</v>
      </c>
      <c r="W91" s="124">
        <v>0.22</v>
      </c>
      <c r="X91" s="124">
        <v>0.19</v>
      </c>
      <c r="Y91" s="126">
        <f t="shared" si="74"/>
        <v>0</v>
      </c>
      <c r="AE91" s="124">
        <v>0.19</v>
      </c>
      <c r="AF91" s="126">
        <f t="shared" si="75"/>
        <v>3.9710000000000002E-2</v>
      </c>
    </row>
    <row r="92" spans="1:32" ht="16.5" hidden="1" x14ac:dyDescent="0.3">
      <c r="A92" s="34">
        <v>23</v>
      </c>
      <c r="B92" s="35" t="s">
        <v>211</v>
      </c>
      <c r="C92" s="36">
        <v>5</v>
      </c>
      <c r="D92" s="37" t="s">
        <v>219</v>
      </c>
      <c r="E92" s="38">
        <v>4303</v>
      </c>
      <c r="F92" s="37" t="s">
        <v>213</v>
      </c>
      <c r="G92" s="44">
        <f t="shared" si="63"/>
        <v>1.6213589347283317E-2</v>
      </c>
      <c r="H92" s="44">
        <f t="shared" si="64"/>
        <v>0.95191525423728807</v>
      </c>
      <c r="I92" s="44">
        <f t="shared" si="65"/>
        <v>0.90001188919272379</v>
      </c>
      <c r="J92" s="44">
        <f t="shared" si="66"/>
        <v>9.9984758420972424E-3</v>
      </c>
      <c r="K92" s="44">
        <f t="shared" si="67"/>
        <v>4.8401438592319573E-2</v>
      </c>
      <c r="L92" s="44">
        <f t="shared" si="68"/>
        <v>3.2000000000000001E-2</v>
      </c>
      <c r="M92" s="44">
        <f t="shared" si="69"/>
        <v>7.0064910271095834E-2</v>
      </c>
      <c r="N92" s="44">
        <f t="shared" si="70"/>
        <v>0.31065573770491806</v>
      </c>
      <c r="O92" s="44">
        <f t="shared" si="71"/>
        <v>0.89331828442437911</v>
      </c>
      <c r="P92" s="56">
        <f t="shared" si="72"/>
        <v>2.4500665778961386E-2</v>
      </c>
      <c r="Q92" s="124">
        <v>0.22</v>
      </c>
      <c r="R92" s="124">
        <v>0.17</v>
      </c>
      <c r="S92" s="126">
        <f t="shared" si="73"/>
        <v>4.840208439618103E-2</v>
      </c>
      <c r="T92" s="124">
        <v>0.22</v>
      </c>
      <c r="U92" s="124">
        <v>0.17</v>
      </c>
      <c r="V92" s="126">
        <f t="shared" si="74"/>
        <v>4.1863743148003132E-2</v>
      </c>
      <c r="W92" s="124">
        <v>0.22</v>
      </c>
      <c r="X92" s="124">
        <v>0.17</v>
      </c>
      <c r="Y92" s="126">
        <f t="shared" si="74"/>
        <v>0</v>
      </c>
      <c r="AE92" s="124">
        <v>0.17</v>
      </c>
      <c r="AF92" s="126">
        <f t="shared" si="75"/>
        <v>3.6872000000000002E-2</v>
      </c>
    </row>
    <row r="93" spans="1:32" ht="16.5" hidden="1" x14ac:dyDescent="0.3">
      <c r="A93" s="34">
        <v>24</v>
      </c>
      <c r="B93" s="35" t="s">
        <v>211</v>
      </c>
      <c r="C93" s="36">
        <v>5</v>
      </c>
      <c r="D93" s="37" t="s">
        <v>220</v>
      </c>
      <c r="E93" s="38">
        <v>4301</v>
      </c>
      <c r="F93" s="37" t="s">
        <v>213</v>
      </c>
      <c r="G93" s="44">
        <f t="shared" si="63"/>
        <v>1.5765325428859736E-2</v>
      </c>
      <c r="H93" s="44">
        <f t="shared" si="64"/>
        <v>0.95110389610389612</v>
      </c>
      <c r="I93" s="44">
        <f t="shared" si="65"/>
        <v>0.75</v>
      </c>
      <c r="J93" s="44">
        <f t="shared" si="66"/>
        <v>1.0999951591822245E-2</v>
      </c>
      <c r="K93" s="44">
        <f t="shared" si="67"/>
        <v>4.1803607467204844E-2</v>
      </c>
      <c r="L93" s="44">
        <f t="shared" si="68"/>
        <v>3.1996248774457565E-2</v>
      </c>
      <c r="M93" s="44">
        <f t="shared" si="69"/>
        <v>7.2160269709543562E-2</v>
      </c>
      <c r="N93" s="44">
        <f t="shared" si="70"/>
        <v>0.27537012113055181</v>
      </c>
      <c r="O93" s="44">
        <f t="shared" si="71"/>
        <v>0.89303629343629332</v>
      </c>
      <c r="P93" s="56">
        <f t="shared" si="72"/>
        <v>2.3310212514757966E-2</v>
      </c>
      <c r="Q93" s="124">
        <v>0.22</v>
      </c>
      <c r="R93" s="124">
        <v>0.17</v>
      </c>
      <c r="S93" s="126">
        <f t="shared" si="73"/>
        <v>4.8399807753613924E-2</v>
      </c>
      <c r="T93" s="124">
        <v>0.22</v>
      </c>
      <c r="U93" s="124">
        <v>0.17</v>
      </c>
      <c r="V93" s="126">
        <f t="shared" si="74"/>
        <v>4.1821086261980833E-2</v>
      </c>
      <c r="W93" s="124">
        <v>0.22</v>
      </c>
      <c r="X93" s="124">
        <v>0.17</v>
      </c>
      <c r="Y93" s="126">
        <f t="shared" si="74"/>
        <v>0</v>
      </c>
      <c r="AE93" s="124">
        <v>0.17</v>
      </c>
      <c r="AF93" s="126">
        <f t="shared" si="75"/>
        <v>3.8346000000000005E-2</v>
      </c>
    </row>
    <row r="94" spans="1:32" ht="16.5" hidden="1" x14ac:dyDescent="0.3">
      <c r="A94" s="34">
        <v>25</v>
      </c>
      <c r="B94" s="35" t="s">
        <v>211</v>
      </c>
      <c r="C94" s="36">
        <v>5</v>
      </c>
      <c r="D94" s="37" t="s">
        <v>221</v>
      </c>
      <c r="E94" s="38">
        <v>4304</v>
      </c>
      <c r="F94" s="37" t="s">
        <v>213</v>
      </c>
      <c r="G94" s="44">
        <f t="shared" si="63"/>
        <v>1.3507922535211268E-2</v>
      </c>
      <c r="H94" s="44">
        <f t="shared" si="64"/>
        <v>0.9506</v>
      </c>
      <c r="I94" s="44">
        <f t="shared" si="65"/>
        <v>1.1000000000000001</v>
      </c>
      <c r="J94" s="44">
        <f t="shared" si="66"/>
        <v>1.0001730403183943E-2</v>
      </c>
      <c r="K94" s="44">
        <f t="shared" si="67"/>
        <v>4.837869718309859E-2</v>
      </c>
      <c r="L94" s="44">
        <f t="shared" si="68"/>
        <v>2.8007181328545783E-2</v>
      </c>
      <c r="M94" s="44">
        <f t="shared" si="69"/>
        <v>8.4821428571428575E-2</v>
      </c>
      <c r="N94" s="44">
        <f t="shared" si="70"/>
        <v>0.2471871049304678</v>
      </c>
      <c r="O94" s="44">
        <f t="shared" si="71"/>
        <v>0.89382456140350863</v>
      </c>
      <c r="P94" s="56">
        <f t="shared" si="72"/>
        <v>2.3272933182332953E-2</v>
      </c>
      <c r="Q94" s="124">
        <v>0.22</v>
      </c>
      <c r="R94" s="124">
        <v>0.17</v>
      </c>
      <c r="S94" s="126">
        <f t="shared" si="73"/>
        <v>4.9436553977462154E-2</v>
      </c>
      <c r="T94" s="124">
        <v>0.22</v>
      </c>
      <c r="U94" s="124">
        <v>0.17</v>
      </c>
      <c r="V94" s="126">
        <f t="shared" si="74"/>
        <v>4.1986607142857138E-2</v>
      </c>
      <c r="W94" s="124">
        <v>0.22</v>
      </c>
      <c r="X94" s="124">
        <v>0.17</v>
      </c>
      <c r="Y94" s="126">
        <f t="shared" si="74"/>
        <v>0</v>
      </c>
      <c r="AE94" s="124">
        <v>0.17</v>
      </c>
      <c r="AF94" s="126">
        <f t="shared" si="75"/>
        <v>4.5033999999999998E-2</v>
      </c>
    </row>
    <row r="95" spans="1:32" ht="16.5" hidden="1" x14ac:dyDescent="0.3">
      <c r="A95" s="34">
        <v>26</v>
      </c>
      <c r="B95" s="35" t="s">
        <v>211</v>
      </c>
      <c r="C95" s="36">
        <v>5</v>
      </c>
      <c r="D95" s="37" t="s">
        <v>222</v>
      </c>
      <c r="E95" s="38">
        <v>4305</v>
      </c>
      <c r="F95" s="37" t="s">
        <v>213</v>
      </c>
      <c r="G95" s="44">
        <f t="shared" si="63"/>
        <v>2.652793614595211E-2</v>
      </c>
      <c r="H95" s="44">
        <f t="shared" si="64"/>
        <v>0.95060000000000011</v>
      </c>
      <c r="I95" s="44">
        <f t="shared" si="65"/>
        <v>1</v>
      </c>
      <c r="J95" s="44">
        <f t="shared" si="66"/>
        <v>1.0002549719530853E-2</v>
      </c>
      <c r="K95" s="44">
        <f t="shared" si="67"/>
        <v>9.48684150513113E-2</v>
      </c>
      <c r="L95" s="44">
        <f t="shared" si="68"/>
        <v>3.0008826125330981E-2</v>
      </c>
      <c r="M95" s="44">
        <f t="shared" si="69"/>
        <v>0.17071197411003236</v>
      </c>
      <c r="N95" s="44">
        <f t="shared" si="70"/>
        <v>0.31567635903919089</v>
      </c>
      <c r="O95" s="44">
        <f t="shared" si="71"/>
        <v>0.89427027027027028</v>
      </c>
      <c r="P95" s="56">
        <f t="shared" si="72"/>
        <v>3.1985294117647056E-2</v>
      </c>
      <c r="Q95" s="124">
        <v>0.35</v>
      </c>
      <c r="R95" s="124">
        <v>0.32</v>
      </c>
      <c r="S95" s="126">
        <f t="shared" si="73"/>
        <v>7.7624658810997935E-2</v>
      </c>
      <c r="T95" s="124">
        <v>0.35</v>
      </c>
      <c r="U95" s="124">
        <v>0.32</v>
      </c>
      <c r="V95" s="126">
        <f t="shared" si="74"/>
        <v>4.2336769759450173E-2</v>
      </c>
      <c r="W95" s="124">
        <v>0.35</v>
      </c>
      <c r="X95" s="124">
        <v>0.32</v>
      </c>
      <c r="Y95" s="126">
        <f t="shared" si="74"/>
        <v>0</v>
      </c>
      <c r="AE95" s="124">
        <v>0.32</v>
      </c>
      <c r="AF95" s="126">
        <f t="shared" si="75"/>
        <v>7.6339999999999991E-2</v>
      </c>
    </row>
    <row r="96" spans="1:32" ht="16.5" hidden="1" x14ac:dyDescent="0.3">
      <c r="A96" s="34">
        <v>27</v>
      </c>
      <c r="B96" s="35" t="s">
        <v>211</v>
      </c>
      <c r="C96" s="36">
        <v>5</v>
      </c>
      <c r="D96" s="37" t="s">
        <v>223</v>
      </c>
      <c r="E96" s="38">
        <v>4204</v>
      </c>
      <c r="F96" s="37" t="s">
        <v>213</v>
      </c>
      <c r="G96" s="44">
        <f t="shared" si="63"/>
        <v>3.5114506862432171E-2</v>
      </c>
      <c r="H96" s="44">
        <f t="shared" si="64"/>
        <v>0.9506</v>
      </c>
      <c r="I96" s="44">
        <f t="shared" si="65"/>
        <v>1</v>
      </c>
      <c r="J96" s="44">
        <f t="shared" si="66"/>
        <v>9.9991688138974313E-3</v>
      </c>
      <c r="K96" s="44">
        <f t="shared" si="67"/>
        <v>7.0850462815193097E-2</v>
      </c>
      <c r="L96" s="44">
        <f t="shared" si="68"/>
        <v>3.2018296169239562E-2</v>
      </c>
      <c r="M96" s="44">
        <f t="shared" si="69"/>
        <v>0.13856812933025403</v>
      </c>
      <c r="N96" s="44">
        <f t="shared" si="70"/>
        <v>0.35576923076923084</v>
      </c>
      <c r="O96" s="44">
        <f t="shared" si="71"/>
        <v>0.89338842975206612</v>
      </c>
      <c r="P96" s="56">
        <f t="shared" si="72"/>
        <v>4.4204685573366216E-2</v>
      </c>
      <c r="Q96" s="124">
        <v>0.22</v>
      </c>
      <c r="R96" s="124">
        <v>0.22</v>
      </c>
      <c r="S96" s="126">
        <f t="shared" si="73"/>
        <v>4.8441646898560252E-2</v>
      </c>
      <c r="T96" s="124">
        <v>0.22</v>
      </c>
      <c r="U96" s="124">
        <v>0.22</v>
      </c>
      <c r="V96" s="126">
        <f t="shared" si="74"/>
        <v>3.3045267489711934E-2</v>
      </c>
      <c r="W96" s="124">
        <v>0.22</v>
      </c>
      <c r="X96" s="124">
        <v>0.22</v>
      </c>
      <c r="Y96" s="126">
        <f t="shared" si="74"/>
        <v>0</v>
      </c>
      <c r="AE96" s="124">
        <v>0.22</v>
      </c>
      <c r="AF96" s="126">
        <f t="shared" si="75"/>
        <v>4.8884000000000004E-2</v>
      </c>
    </row>
    <row r="97" spans="1:32" ht="16.5" hidden="1" x14ac:dyDescent="0.3">
      <c r="A97" s="34">
        <v>28</v>
      </c>
      <c r="B97" s="39" t="s">
        <v>211</v>
      </c>
      <c r="C97" s="36">
        <v>5</v>
      </c>
      <c r="D97" s="40" t="s">
        <v>224</v>
      </c>
      <c r="E97" s="38">
        <v>4106</v>
      </c>
      <c r="F97" s="40" t="s">
        <v>213</v>
      </c>
      <c r="G97" s="44">
        <f t="shared" si="63"/>
        <v>1.8208149779735679E-2</v>
      </c>
      <c r="H97" s="44">
        <f t="shared" si="64"/>
        <v>0.9506</v>
      </c>
      <c r="I97" s="44">
        <f t="shared" si="65"/>
        <v>0.8</v>
      </c>
      <c r="J97" s="44">
        <f t="shared" si="66"/>
        <v>1.0000000000000002E-2</v>
      </c>
      <c r="K97" s="44">
        <f t="shared" si="67"/>
        <v>0.10106431718061673</v>
      </c>
      <c r="L97" s="44">
        <f t="shared" si="68"/>
        <v>3.0017539463793538E-2</v>
      </c>
      <c r="M97" s="44">
        <f t="shared" si="69"/>
        <v>8.527827648114901E-2</v>
      </c>
      <c r="N97" s="44">
        <f t="shared" si="70"/>
        <v>0.2524813895781638</v>
      </c>
      <c r="O97" s="44">
        <f t="shared" si="71"/>
        <v>0.8929999999999999</v>
      </c>
      <c r="P97" s="56">
        <f t="shared" si="72"/>
        <v>2.2516556291390728E-2</v>
      </c>
      <c r="Q97" s="124">
        <v>0.22</v>
      </c>
      <c r="R97" s="124">
        <v>0.23</v>
      </c>
      <c r="S97" s="126">
        <f t="shared" si="73"/>
        <v>4.8323167374980734E-2</v>
      </c>
      <c r="T97" s="124">
        <v>0.22</v>
      </c>
      <c r="U97" s="124">
        <v>0.23</v>
      </c>
      <c r="V97" s="126">
        <f t="shared" si="74"/>
        <v>4.1994301994301993E-2</v>
      </c>
      <c r="W97" s="124">
        <v>0.22</v>
      </c>
      <c r="X97" s="124">
        <v>0.23</v>
      </c>
      <c r="Y97" s="126">
        <f t="shared" si="74"/>
        <v>0</v>
      </c>
      <c r="AE97" s="124">
        <v>0.23</v>
      </c>
      <c r="AF97" s="126">
        <f t="shared" si="75"/>
        <v>4.5936000000000005E-2</v>
      </c>
    </row>
    <row r="98" spans="1:32" hidden="1" x14ac:dyDescent="0.25"/>
    <row r="99" spans="1:32" hidden="1" x14ac:dyDescent="0.25"/>
    <row r="100" spans="1:32" hidden="1" x14ac:dyDescent="0.25"/>
    <row r="101" spans="1:32" ht="18" hidden="1" x14ac:dyDescent="0.35">
      <c r="A101" s="513" t="s">
        <v>258</v>
      </c>
      <c r="B101" s="513"/>
      <c r="C101" s="513"/>
      <c r="D101" s="513"/>
      <c r="E101" s="513"/>
      <c r="F101" s="513"/>
      <c r="G101" s="513"/>
      <c r="H101" s="513"/>
      <c r="I101" s="513"/>
      <c r="J101" s="513"/>
      <c r="K101" s="513"/>
      <c r="L101" s="513"/>
      <c r="M101" s="513"/>
      <c r="N101" s="513"/>
      <c r="O101" s="513"/>
      <c r="P101" s="513"/>
      <c r="Q101" s="19"/>
      <c r="R101" s="20"/>
      <c r="T101" s="19"/>
      <c r="U101" s="20"/>
      <c r="W101" s="19"/>
      <c r="X101" s="20"/>
      <c r="AE101" s="20"/>
    </row>
    <row r="102" spans="1:32" s="23" customFormat="1" ht="16.5" hidden="1" customHeight="1" x14ac:dyDescent="0.3">
      <c r="A102" s="22"/>
      <c r="B102" s="22"/>
      <c r="C102" s="22"/>
      <c r="D102" s="22"/>
      <c r="E102" s="514" t="s">
        <v>204</v>
      </c>
      <c r="F102" s="517" t="s">
        <v>205</v>
      </c>
      <c r="G102" s="521" t="s">
        <v>206</v>
      </c>
      <c r="H102" s="522"/>
      <c r="I102" s="522"/>
      <c r="J102" s="522"/>
      <c r="K102" s="522"/>
      <c r="L102" s="522"/>
      <c r="M102" s="522"/>
      <c r="N102" s="522"/>
      <c r="O102" s="522"/>
      <c r="P102" s="522"/>
      <c r="Q102" s="522"/>
      <c r="R102" s="522"/>
      <c r="S102" s="522"/>
      <c r="T102" s="522"/>
      <c r="U102" s="522"/>
      <c r="V102" s="522"/>
      <c r="W102" s="522"/>
      <c r="X102" s="522"/>
      <c r="Y102" s="522"/>
    </row>
    <row r="103" spans="1:32" s="21" customFormat="1" ht="16.5" hidden="1" x14ac:dyDescent="0.3">
      <c r="A103" s="24"/>
      <c r="B103" s="25"/>
      <c r="C103" s="24"/>
      <c r="D103" s="24"/>
      <c r="E103" s="515"/>
      <c r="F103" s="518"/>
      <c r="G103" s="26" t="s">
        <v>350</v>
      </c>
      <c r="H103" s="27" t="s">
        <v>349</v>
      </c>
      <c r="I103" s="27" t="s">
        <v>348</v>
      </c>
      <c r="J103" s="27" t="s">
        <v>351</v>
      </c>
      <c r="K103" s="27" t="s">
        <v>352</v>
      </c>
      <c r="L103" s="27" t="s">
        <v>353</v>
      </c>
      <c r="M103" s="27" t="s">
        <v>354</v>
      </c>
      <c r="N103" s="27" t="s">
        <v>355</v>
      </c>
      <c r="O103" s="27" t="s">
        <v>253</v>
      </c>
      <c r="P103" s="27" t="s">
        <v>254</v>
      </c>
      <c r="Q103" s="27" t="s">
        <v>233</v>
      </c>
      <c r="R103" s="27" t="s">
        <v>234</v>
      </c>
      <c r="S103" s="27" t="s">
        <v>261</v>
      </c>
      <c r="T103" s="27" t="s">
        <v>304</v>
      </c>
      <c r="U103" s="27" t="s">
        <v>305</v>
      </c>
      <c r="V103" s="27" t="s">
        <v>306</v>
      </c>
      <c r="W103" s="27" t="s">
        <v>307</v>
      </c>
      <c r="X103" s="27" t="s">
        <v>308</v>
      </c>
      <c r="Y103" s="27" t="s">
        <v>309</v>
      </c>
      <c r="AE103" s="27" t="s">
        <v>234</v>
      </c>
      <c r="AF103" s="27" t="s">
        <v>261</v>
      </c>
    </row>
    <row r="104" spans="1:32" s="29" customFormat="1" ht="165" hidden="1" customHeight="1" x14ac:dyDescent="0.3">
      <c r="A104" s="24" t="s">
        <v>207</v>
      </c>
      <c r="B104" s="25" t="s">
        <v>208</v>
      </c>
      <c r="C104" s="24" t="s">
        <v>207</v>
      </c>
      <c r="D104" s="24" t="s">
        <v>0</v>
      </c>
      <c r="E104" s="515"/>
      <c r="F104" s="518"/>
      <c r="G104" s="28" t="s">
        <v>356</v>
      </c>
      <c r="H104" s="28" t="s">
        <v>357</v>
      </c>
      <c r="I104" s="28" t="s">
        <v>358</v>
      </c>
      <c r="J104" s="28" t="s">
        <v>370</v>
      </c>
      <c r="K104" s="28" t="s">
        <v>359</v>
      </c>
      <c r="L104" s="28" t="s">
        <v>391</v>
      </c>
      <c r="M104" s="28" t="s">
        <v>262</v>
      </c>
      <c r="N104" s="28" t="s">
        <v>392</v>
      </c>
      <c r="O104" s="28" t="s">
        <v>360</v>
      </c>
      <c r="P104" s="43" t="s">
        <v>361</v>
      </c>
      <c r="Q104" s="43" t="s">
        <v>362</v>
      </c>
      <c r="R104" s="43" t="s">
        <v>363</v>
      </c>
      <c r="S104" s="43" t="s">
        <v>364</v>
      </c>
      <c r="T104" s="43" t="s">
        <v>365</v>
      </c>
      <c r="U104" s="43" t="s">
        <v>366</v>
      </c>
      <c r="V104" s="43" t="s">
        <v>367</v>
      </c>
      <c r="W104" s="43" t="s">
        <v>368</v>
      </c>
      <c r="X104" s="43" t="s">
        <v>394</v>
      </c>
      <c r="Y104" s="43" t="s">
        <v>369</v>
      </c>
      <c r="AE104" s="43" t="s">
        <v>363</v>
      </c>
      <c r="AF104" s="43" t="s">
        <v>364</v>
      </c>
    </row>
    <row r="105" spans="1:32" s="23" customFormat="1" ht="23.25" hidden="1" customHeight="1" x14ac:dyDescent="0.3">
      <c r="A105" s="30"/>
      <c r="B105" s="31"/>
      <c r="C105" s="30"/>
      <c r="D105" s="30"/>
      <c r="E105" s="516"/>
      <c r="F105" s="519"/>
      <c r="G105" s="115">
        <v>0.15</v>
      </c>
      <c r="H105" s="115">
        <v>0.97</v>
      </c>
      <c r="I105" s="188">
        <v>1</v>
      </c>
      <c r="J105" s="115">
        <v>0.1</v>
      </c>
      <c r="K105" s="118">
        <v>0.22</v>
      </c>
      <c r="L105" s="115">
        <v>0.2</v>
      </c>
      <c r="M105" s="115">
        <v>0.25</v>
      </c>
      <c r="N105" s="115">
        <v>0.55000000000000004</v>
      </c>
      <c r="O105" s="115">
        <v>0.94</v>
      </c>
      <c r="P105" s="115">
        <v>0.15</v>
      </c>
      <c r="Q105" s="115">
        <v>0.24</v>
      </c>
      <c r="R105" s="115">
        <v>0.17</v>
      </c>
      <c r="S105" s="115">
        <v>0.22</v>
      </c>
      <c r="T105" s="115">
        <v>0.9</v>
      </c>
      <c r="U105" s="115">
        <v>0.9</v>
      </c>
      <c r="V105" s="115">
        <v>0.19</v>
      </c>
      <c r="W105" s="115">
        <v>0.28999999999999998</v>
      </c>
      <c r="X105" s="115">
        <v>0.54</v>
      </c>
      <c r="Y105" s="115"/>
      <c r="AE105" s="115">
        <v>0.17</v>
      </c>
      <c r="AF105" s="115">
        <v>0.22</v>
      </c>
    </row>
    <row r="106" spans="1:32" ht="16.5" hidden="1" x14ac:dyDescent="0.3">
      <c r="A106" s="34">
        <v>17</v>
      </c>
      <c r="B106" s="35" t="s">
        <v>211</v>
      </c>
      <c r="C106" s="36">
        <v>5</v>
      </c>
      <c r="D106" s="37" t="s">
        <v>212</v>
      </c>
      <c r="E106" s="38">
        <v>4202</v>
      </c>
      <c r="F106" s="37" t="s">
        <v>213</v>
      </c>
      <c r="G106" s="44">
        <f t="shared" ref="G106:G117" si="76">+G6*$G$105</f>
        <v>1.1265663489343472E-2</v>
      </c>
      <c r="H106" s="44">
        <f t="shared" ref="H106:H117" si="77">+H6*$H$105</f>
        <v>0.95142553191489365</v>
      </c>
      <c r="I106" s="44">
        <f t="shared" ref="I106:I117" si="78">+I6*$I$105</f>
        <v>1.1999571596872658</v>
      </c>
      <c r="J106" s="44">
        <f t="shared" ref="J106:J117" si="79">+J6*$J$105</f>
        <v>9.9980846581114724E-3</v>
      </c>
      <c r="K106" s="44">
        <f t="shared" ref="K106:K117" si="80">+K6*$K$105</f>
        <v>5.6372496519224595E-2</v>
      </c>
      <c r="L106" s="44">
        <f>+L6*$L$105</f>
        <v>3.0036630036630037E-2</v>
      </c>
      <c r="M106" s="44">
        <f t="shared" ref="M106:M117" si="81">+M6*$M$105</f>
        <v>8.5055096418732781E-2</v>
      </c>
      <c r="N106" s="44">
        <f t="shared" ref="N106:N117" si="82">+N6*$N$105</f>
        <v>0.42082568807339454</v>
      </c>
      <c r="O106" s="44">
        <f t="shared" ref="O106:O117" si="83">+O6*$O$105</f>
        <v>0.88359999999999994</v>
      </c>
      <c r="P106" s="44">
        <f t="shared" ref="P106:P117" si="84">+P6*$P$105</f>
        <v>2.4424342105263157E-2</v>
      </c>
      <c r="Q106" s="124">
        <v>0.22</v>
      </c>
      <c r="R106" s="124">
        <v>0.15</v>
      </c>
      <c r="S106" s="126">
        <f t="shared" ref="S106:S117" si="85">+S6*$S$105</f>
        <v>4.8401641893152561E-2</v>
      </c>
      <c r="T106" s="124">
        <v>0.22</v>
      </c>
      <c r="U106" s="124">
        <v>0.15</v>
      </c>
      <c r="V106" s="126">
        <f t="shared" ref="V106:Y117" si="86">+V6*$S$105</f>
        <v>3.3000000000000002E-2</v>
      </c>
      <c r="W106" s="124">
        <v>0.22</v>
      </c>
      <c r="X106" s="124">
        <v>0.15</v>
      </c>
      <c r="Y106" s="126">
        <f t="shared" si="86"/>
        <v>0</v>
      </c>
      <c r="AE106" s="124">
        <v>0.15</v>
      </c>
      <c r="AF106" s="126">
        <f t="shared" ref="AF106:AF117" si="87">+AF6*$S$105</f>
        <v>2.9545999999999999E-2</v>
      </c>
    </row>
    <row r="107" spans="1:32" ht="16.5" hidden="1" x14ac:dyDescent="0.3">
      <c r="A107" s="34">
        <v>18</v>
      </c>
      <c r="B107" s="35" t="s">
        <v>211</v>
      </c>
      <c r="C107" s="36">
        <v>5</v>
      </c>
      <c r="D107" s="37" t="s">
        <v>214</v>
      </c>
      <c r="E107" s="38">
        <v>4302</v>
      </c>
      <c r="F107" s="37" t="s">
        <v>213</v>
      </c>
      <c r="G107" s="44">
        <f t="shared" si="76"/>
        <v>4.8482466747279317E-2</v>
      </c>
      <c r="H107" s="44">
        <f t="shared" si="77"/>
        <v>0.95468421052631569</v>
      </c>
      <c r="I107" s="44">
        <f t="shared" si="78"/>
        <v>1</v>
      </c>
      <c r="J107" s="44">
        <f t="shared" si="79"/>
        <v>1.0004646120489392E-2</v>
      </c>
      <c r="K107" s="44">
        <f t="shared" si="80"/>
        <v>0.11971977025392985</v>
      </c>
      <c r="L107" s="44">
        <f t="shared" ref="L107:L117" si="88">+L7*$L$105</f>
        <v>3.0015633142261595E-2</v>
      </c>
      <c r="M107" s="44">
        <f t="shared" si="81"/>
        <v>9.5016891891891886E-2</v>
      </c>
      <c r="N107" s="44">
        <f t="shared" si="82"/>
        <v>0.38221859706362155</v>
      </c>
      <c r="O107" s="44">
        <f t="shared" si="83"/>
        <v>0.8929999999999999</v>
      </c>
      <c r="P107" s="44">
        <f t="shared" si="84"/>
        <v>2.7692307692307693E-2</v>
      </c>
      <c r="Q107" s="124">
        <v>0.22</v>
      </c>
      <c r="R107" s="124">
        <v>0.17</v>
      </c>
      <c r="S107" s="126">
        <f t="shared" si="85"/>
        <v>4.8482912807409774E-2</v>
      </c>
      <c r="T107" s="124">
        <v>0.22</v>
      </c>
      <c r="U107" s="124">
        <v>0.17</v>
      </c>
      <c r="V107" s="126">
        <f t="shared" si="86"/>
        <v>2.255125284738041E-2</v>
      </c>
      <c r="W107" s="124">
        <v>0.22</v>
      </c>
      <c r="X107" s="124">
        <v>0.17</v>
      </c>
      <c r="Y107" s="126">
        <f t="shared" si="86"/>
        <v>0</v>
      </c>
      <c r="AE107" s="124">
        <v>0.17</v>
      </c>
      <c r="AF107" s="126">
        <f t="shared" si="87"/>
        <v>3.8786000000000001E-2</v>
      </c>
    </row>
    <row r="108" spans="1:32" ht="16.5" hidden="1" x14ac:dyDescent="0.3">
      <c r="A108" s="34">
        <v>19</v>
      </c>
      <c r="B108" s="35" t="s">
        <v>211</v>
      </c>
      <c r="C108" s="36">
        <v>5</v>
      </c>
      <c r="D108" s="37" t="s">
        <v>211</v>
      </c>
      <c r="E108" s="38">
        <v>4102</v>
      </c>
      <c r="F108" s="37" t="s">
        <v>215</v>
      </c>
      <c r="G108" s="44">
        <f t="shared" si="76"/>
        <v>1.8288999962215877E-2</v>
      </c>
      <c r="H108" s="44">
        <f t="shared" si="77"/>
        <v>0.95065661478599217</v>
      </c>
      <c r="I108" s="44">
        <f t="shared" si="78"/>
        <v>1</v>
      </c>
      <c r="J108" s="44">
        <f t="shared" si="79"/>
        <v>9.9996434641027778E-3</v>
      </c>
      <c r="K108" s="44">
        <f t="shared" si="80"/>
        <v>5.3459633062187269E-2</v>
      </c>
      <c r="L108" s="44">
        <f t="shared" si="88"/>
        <v>3.2000683775294345E-2</v>
      </c>
      <c r="M108" s="44">
        <f t="shared" si="81"/>
        <v>7.1507568950024192E-2</v>
      </c>
      <c r="N108" s="44">
        <f t="shared" si="82"/>
        <v>0.25299693337050461</v>
      </c>
      <c r="O108" s="44">
        <f t="shared" si="83"/>
        <v>0.89295855379188704</v>
      </c>
      <c r="P108" s="44">
        <f t="shared" si="84"/>
        <v>2.2493671857022318E-2</v>
      </c>
      <c r="Q108" s="124">
        <v>0.22</v>
      </c>
      <c r="R108" s="124">
        <v>0.17</v>
      </c>
      <c r="S108" s="126">
        <f t="shared" si="85"/>
        <v>4.8409977290782842E-2</v>
      </c>
      <c r="T108" s="124">
        <v>0.22</v>
      </c>
      <c r="U108" s="124">
        <v>0.17</v>
      </c>
      <c r="V108" s="126">
        <f t="shared" si="86"/>
        <v>3.2987164527421238E-2</v>
      </c>
      <c r="W108" s="124">
        <v>0.22</v>
      </c>
      <c r="X108" s="124">
        <v>0.17</v>
      </c>
      <c r="Y108" s="126">
        <f t="shared" si="86"/>
        <v>0</v>
      </c>
      <c r="AE108" s="124">
        <v>0.17</v>
      </c>
      <c r="AF108" s="126">
        <f t="shared" si="87"/>
        <v>3.465E-2</v>
      </c>
    </row>
    <row r="109" spans="1:32" ht="16.5" hidden="1" x14ac:dyDescent="0.3">
      <c r="A109" s="34">
        <v>20</v>
      </c>
      <c r="B109" s="35" t="s">
        <v>211</v>
      </c>
      <c r="C109" s="36">
        <v>5</v>
      </c>
      <c r="D109" s="37" t="s">
        <v>216</v>
      </c>
      <c r="E109" s="38">
        <v>4201</v>
      </c>
      <c r="F109" s="37" t="s">
        <v>213</v>
      </c>
      <c r="G109" s="44">
        <f t="shared" si="76"/>
        <v>2.1628871681415925E-2</v>
      </c>
      <c r="H109" s="44">
        <f t="shared" si="77"/>
        <v>0.95134615384615373</v>
      </c>
      <c r="I109" s="44">
        <f t="shared" si="78"/>
        <v>1.100031605562579</v>
      </c>
      <c r="J109" s="44">
        <f t="shared" si="79"/>
        <v>1.0000000000000002E-2</v>
      </c>
      <c r="K109" s="44">
        <f t="shared" si="80"/>
        <v>9.1610461441213639E-2</v>
      </c>
      <c r="L109" s="44">
        <f t="shared" si="88"/>
        <v>3.2000000000000001E-2</v>
      </c>
      <c r="M109" s="44">
        <f t="shared" si="81"/>
        <v>0.1024940211820977</v>
      </c>
      <c r="N109" s="44">
        <f t="shared" si="82"/>
        <v>0.3006920415224914</v>
      </c>
      <c r="O109" s="44">
        <f t="shared" si="83"/>
        <v>0.8929999999999999</v>
      </c>
      <c r="P109" s="44">
        <f t="shared" si="84"/>
        <v>2.5049701789264411E-2</v>
      </c>
      <c r="Q109" s="124">
        <v>0.22</v>
      </c>
      <c r="R109" s="124">
        <v>0.17</v>
      </c>
      <c r="S109" s="126">
        <f t="shared" si="85"/>
        <v>4.8459309981564384E-2</v>
      </c>
      <c r="T109" s="124">
        <v>0.22</v>
      </c>
      <c r="U109" s="124">
        <v>0.17</v>
      </c>
      <c r="V109" s="126">
        <f t="shared" si="86"/>
        <v>4.183098591549296E-2</v>
      </c>
      <c r="W109" s="124">
        <v>0.22</v>
      </c>
      <c r="X109" s="124">
        <v>0.17</v>
      </c>
      <c r="Y109" s="126">
        <f t="shared" si="86"/>
        <v>0</v>
      </c>
      <c r="AE109" s="124">
        <v>0.17</v>
      </c>
      <c r="AF109" s="126">
        <f t="shared" si="87"/>
        <v>4.6992000000000006E-2</v>
      </c>
    </row>
    <row r="110" spans="1:32" ht="16.5" hidden="1" x14ac:dyDescent="0.3">
      <c r="A110" s="34">
        <v>21</v>
      </c>
      <c r="B110" s="35" t="s">
        <v>211</v>
      </c>
      <c r="C110" s="36">
        <v>5</v>
      </c>
      <c r="D110" s="37" t="s">
        <v>217</v>
      </c>
      <c r="E110" s="38">
        <v>4101</v>
      </c>
      <c r="F110" s="37" t="s">
        <v>215</v>
      </c>
      <c r="G110" s="44">
        <f t="shared" si="76"/>
        <v>2.0836623298159353E-2</v>
      </c>
      <c r="H110" s="44">
        <f t="shared" si="77"/>
        <v>0.95084713375796182</v>
      </c>
      <c r="I110" s="44">
        <f t="shared" si="78"/>
        <v>0.75000260419379372</v>
      </c>
      <c r="J110" s="44">
        <f t="shared" si="79"/>
        <v>1.100005674310774E-2</v>
      </c>
      <c r="K110" s="44">
        <f t="shared" si="80"/>
        <v>4.8400504171918456E-2</v>
      </c>
      <c r="L110" s="44">
        <f t="shared" si="88"/>
        <v>3.0001985308715506E-2</v>
      </c>
      <c r="M110" s="44">
        <f t="shared" si="81"/>
        <v>6.2507023261040573E-2</v>
      </c>
      <c r="N110" s="44">
        <f t="shared" si="82"/>
        <v>0.25298651252408477</v>
      </c>
      <c r="O110" s="44">
        <f t="shared" si="83"/>
        <v>0.8929568014705882</v>
      </c>
      <c r="P110" s="44">
        <f t="shared" si="84"/>
        <v>2.2498840265965672E-2</v>
      </c>
      <c r="Q110" s="124">
        <v>0.22</v>
      </c>
      <c r="R110" s="124">
        <v>0.17</v>
      </c>
      <c r="S110" s="126">
        <f t="shared" si="85"/>
        <v>4.8396807644976773E-2</v>
      </c>
      <c r="T110" s="124">
        <v>0.22</v>
      </c>
      <c r="U110" s="124">
        <v>0.17</v>
      </c>
      <c r="V110" s="126">
        <f t="shared" si="86"/>
        <v>3.5201866647811643E-2</v>
      </c>
      <c r="W110" s="124">
        <v>0.22</v>
      </c>
      <c r="X110" s="124">
        <v>0.17</v>
      </c>
      <c r="Y110" s="126">
        <f t="shared" si="86"/>
        <v>0</v>
      </c>
      <c r="AE110" s="124">
        <v>0.17</v>
      </c>
      <c r="AF110" s="126">
        <f t="shared" si="87"/>
        <v>2.8445999999999999E-2</v>
      </c>
    </row>
    <row r="111" spans="1:32" ht="16.5" hidden="1" x14ac:dyDescent="0.3">
      <c r="A111" s="34">
        <v>22</v>
      </c>
      <c r="B111" s="35" t="s">
        <v>211</v>
      </c>
      <c r="C111" s="36">
        <v>5</v>
      </c>
      <c r="D111" s="37" t="s">
        <v>218</v>
      </c>
      <c r="E111" s="38">
        <v>4203</v>
      </c>
      <c r="F111" s="37" t="s">
        <v>213</v>
      </c>
      <c r="G111" s="44">
        <f t="shared" si="76"/>
        <v>1.3037172862143689E-2</v>
      </c>
      <c r="H111" s="44">
        <f t="shared" si="77"/>
        <v>0.95507692307692316</v>
      </c>
      <c r="I111" s="44">
        <f t="shared" si="78"/>
        <v>0.69994999166527749</v>
      </c>
      <c r="J111" s="44">
        <f t="shared" si="79"/>
        <v>9.9968020466901196E-3</v>
      </c>
      <c r="K111" s="44">
        <f t="shared" si="80"/>
        <v>8.7134522420403399E-2</v>
      </c>
      <c r="L111" s="44">
        <f t="shared" si="88"/>
        <v>2.9993928354584094E-2</v>
      </c>
      <c r="M111" s="44">
        <f t="shared" si="81"/>
        <v>7.6612903225806453E-2</v>
      </c>
      <c r="N111" s="44">
        <f t="shared" si="82"/>
        <v>0.31375422773393463</v>
      </c>
      <c r="O111" s="44">
        <f t="shared" si="83"/>
        <v>0.89300000000000002</v>
      </c>
      <c r="P111" s="44">
        <f t="shared" si="84"/>
        <v>2.4228028503562947E-2</v>
      </c>
      <c r="Q111" s="124">
        <v>0.22</v>
      </c>
      <c r="R111" s="124">
        <v>0.19</v>
      </c>
      <c r="S111" s="126">
        <f t="shared" si="85"/>
        <v>4.8489176742926091E-2</v>
      </c>
      <c r="T111" s="124">
        <v>0.22</v>
      </c>
      <c r="U111" s="124">
        <v>0.19</v>
      </c>
      <c r="V111" s="126">
        <f t="shared" si="86"/>
        <v>2.2398190045248869E-2</v>
      </c>
      <c r="W111" s="124">
        <v>0.22</v>
      </c>
      <c r="X111" s="124">
        <v>0.19</v>
      </c>
      <c r="Y111" s="126">
        <f t="shared" si="86"/>
        <v>0</v>
      </c>
      <c r="AE111" s="124">
        <v>0.19</v>
      </c>
      <c r="AF111" s="126">
        <f t="shared" si="87"/>
        <v>3.9710000000000002E-2</v>
      </c>
    </row>
    <row r="112" spans="1:32" ht="16.5" hidden="1" x14ac:dyDescent="0.3">
      <c r="A112" s="34">
        <v>23</v>
      </c>
      <c r="B112" s="35" t="s">
        <v>211</v>
      </c>
      <c r="C112" s="36">
        <v>5</v>
      </c>
      <c r="D112" s="37" t="s">
        <v>219</v>
      </c>
      <c r="E112" s="38">
        <v>4303</v>
      </c>
      <c r="F112" s="37" t="s">
        <v>213</v>
      </c>
      <c r="G112" s="44">
        <f t="shared" si="76"/>
        <v>1.6213589347283317E-2</v>
      </c>
      <c r="H112" s="44">
        <f t="shared" si="77"/>
        <v>0.95191525423728807</v>
      </c>
      <c r="I112" s="44">
        <f t="shared" si="78"/>
        <v>0.90001188919272379</v>
      </c>
      <c r="J112" s="44">
        <f t="shared" si="79"/>
        <v>9.9984758420972424E-3</v>
      </c>
      <c r="K112" s="44">
        <f t="shared" si="80"/>
        <v>4.8401438592319573E-2</v>
      </c>
      <c r="L112" s="44">
        <f t="shared" si="88"/>
        <v>3.2000000000000001E-2</v>
      </c>
      <c r="M112" s="44">
        <f t="shared" si="81"/>
        <v>7.0064910271095834E-2</v>
      </c>
      <c r="N112" s="44">
        <f t="shared" si="82"/>
        <v>0.31065573770491806</v>
      </c>
      <c r="O112" s="44">
        <f t="shared" si="83"/>
        <v>0.89331828442437911</v>
      </c>
      <c r="P112" s="44">
        <f t="shared" si="84"/>
        <v>2.4500665778961386E-2</v>
      </c>
      <c r="Q112" s="124">
        <v>0.22</v>
      </c>
      <c r="R112" s="124">
        <v>0.17</v>
      </c>
      <c r="S112" s="126">
        <f t="shared" si="85"/>
        <v>4.840208439618103E-2</v>
      </c>
      <c r="T112" s="124">
        <v>0.22</v>
      </c>
      <c r="U112" s="124">
        <v>0.17</v>
      </c>
      <c r="V112" s="126">
        <f t="shared" si="86"/>
        <v>4.1863743148003132E-2</v>
      </c>
      <c r="W112" s="124">
        <v>0.22</v>
      </c>
      <c r="X112" s="124">
        <v>0.17</v>
      </c>
      <c r="Y112" s="126">
        <f t="shared" si="86"/>
        <v>0</v>
      </c>
      <c r="AE112" s="124">
        <v>0.17</v>
      </c>
      <c r="AF112" s="126">
        <f t="shared" si="87"/>
        <v>3.6872000000000002E-2</v>
      </c>
    </row>
    <row r="113" spans="1:32" ht="16.5" hidden="1" x14ac:dyDescent="0.3">
      <c r="A113" s="34">
        <v>24</v>
      </c>
      <c r="B113" s="35" t="s">
        <v>211</v>
      </c>
      <c r="C113" s="36">
        <v>5</v>
      </c>
      <c r="D113" s="37" t="s">
        <v>220</v>
      </c>
      <c r="E113" s="38">
        <v>4301</v>
      </c>
      <c r="F113" s="37" t="s">
        <v>213</v>
      </c>
      <c r="G113" s="44">
        <f t="shared" si="76"/>
        <v>1.5765325428859736E-2</v>
      </c>
      <c r="H113" s="44">
        <f t="shared" si="77"/>
        <v>0.95110389610389612</v>
      </c>
      <c r="I113" s="44">
        <f t="shared" si="78"/>
        <v>0.75</v>
      </c>
      <c r="J113" s="44">
        <f t="shared" si="79"/>
        <v>1.0999951591822245E-2</v>
      </c>
      <c r="K113" s="44">
        <f t="shared" si="80"/>
        <v>4.1803607467204844E-2</v>
      </c>
      <c r="L113" s="44">
        <f t="shared" si="88"/>
        <v>3.1996248774457565E-2</v>
      </c>
      <c r="M113" s="44">
        <f t="shared" si="81"/>
        <v>7.2160269709543562E-2</v>
      </c>
      <c r="N113" s="44">
        <f t="shared" si="82"/>
        <v>0.27537012113055181</v>
      </c>
      <c r="O113" s="44">
        <f t="shared" si="83"/>
        <v>0.89303629343629332</v>
      </c>
      <c r="P113" s="44">
        <f t="shared" si="84"/>
        <v>2.3310212514757966E-2</v>
      </c>
      <c r="Q113" s="124">
        <v>0.22</v>
      </c>
      <c r="R113" s="124">
        <v>0.17</v>
      </c>
      <c r="S113" s="126">
        <f t="shared" si="85"/>
        <v>4.8399807753613924E-2</v>
      </c>
      <c r="T113" s="124">
        <v>0.22</v>
      </c>
      <c r="U113" s="124">
        <v>0.17</v>
      </c>
      <c r="V113" s="126">
        <f t="shared" si="86"/>
        <v>4.1821086261980833E-2</v>
      </c>
      <c r="W113" s="124">
        <v>0.22</v>
      </c>
      <c r="X113" s="124">
        <v>0.17</v>
      </c>
      <c r="Y113" s="126">
        <f t="shared" si="86"/>
        <v>0</v>
      </c>
      <c r="AE113" s="124">
        <v>0.17</v>
      </c>
      <c r="AF113" s="126">
        <f t="shared" si="87"/>
        <v>3.8346000000000005E-2</v>
      </c>
    </row>
    <row r="114" spans="1:32" ht="16.5" hidden="1" x14ac:dyDescent="0.3">
      <c r="A114" s="34">
        <v>25</v>
      </c>
      <c r="B114" s="35" t="s">
        <v>211</v>
      </c>
      <c r="C114" s="36">
        <v>5</v>
      </c>
      <c r="D114" s="37" t="s">
        <v>221</v>
      </c>
      <c r="E114" s="38">
        <v>4304</v>
      </c>
      <c r="F114" s="37" t="s">
        <v>213</v>
      </c>
      <c r="G114" s="44">
        <f t="shared" si="76"/>
        <v>1.3507922535211268E-2</v>
      </c>
      <c r="H114" s="44">
        <f t="shared" si="77"/>
        <v>0.9506</v>
      </c>
      <c r="I114" s="44">
        <f t="shared" si="78"/>
        <v>1.1000000000000001</v>
      </c>
      <c r="J114" s="44">
        <f t="shared" si="79"/>
        <v>1.0001730403183943E-2</v>
      </c>
      <c r="K114" s="44">
        <f t="shared" si="80"/>
        <v>4.837869718309859E-2</v>
      </c>
      <c r="L114" s="44">
        <f t="shared" si="88"/>
        <v>2.8007181328545783E-2</v>
      </c>
      <c r="M114" s="44">
        <f t="shared" si="81"/>
        <v>8.4821428571428575E-2</v>
      </c>
      <c r="N114" s="44">
        <f t="shared" si="82"/>
        <v>0.2471871049304678</v>
      </c>
      <c r="O114" s="44">
        <f t="shared" si="83"/>
        <v>0.89382456140350863</v>
      </c>
      <c r="P114" s="44">
        <f t="shared" si="84"/>
        <v>2.3272933182332953E-2</v>
      </c>
      <c r="Q114" s="124">
        <v>0.22</v>
      </c>
      <c r="R114" s="124">
        <v>0.17</v>
      </c>
      <c r="S114" s="126">
        <f t="shared" si="85"/>
        <v>4.9436553977462154E-2</v>
      </c>
      <c r="T114" s="124">
        <v>0.22</v>
      </c>
      <c r="U114" s="124">
        <v>0.17</v>
      </c>
      <c r="V114" s="126">
        <f t="shared" si="86"/>
        <v>4.1986607142857138E-2</v>
      </c>
      <c r="W114" s="124">
        <v>0.22</v>
      </c>
      <c r="X114" s="124">
        <v>0.17</v>
      </c>
      <c r="Y114" s="126">
        <f t="shared" si="86"/>
        <v>0</v>
      </c>
      <c r="AE114" s="124">
        <v>0.17</v>
      </c>
      <c r="AF114" s="126">
        <f t="shared" si="87"/>
        <v>4.5033999999999998E-2</v>
      </c>
    </row>
    <row r="115" spans="1:32" ht="16.5" hidden="1" x14ac:dyDescent="0.3">
      <c r="A115" s="34">
        <v>26</v>
      </c>
      <c r="B115" s="35" t="s">
        <v>211</v>
      </c>
      <c r="C115" s="36">
        <v>5</v>
      </c>
      <c r="D115" s="37" t="s">
        <v>222</v>
      </c>
      <c r="E115" s="38">
        <v>4305</v>
      </c>
      <c r="F115" s="37" t="s">
        <v>213</v>
      </c>
      <c r="G115" s="44">
        <f t="shared" si="76"/>
        <v>2.652793614595211E-2</v>
      </c>
      <c r="H115" s="44">
        <f t="shared" si="77"/>
        <v>0.95060000000000011</v>
      </c>
      <c r="I115" s="44">
        <f t="shared" si="78"/>
        <v>1</v>
      </c>
      <c r="J115" s="44">
        <f t="shared" si="79"/>
        <v>1.0002549719530853E-2</v>
      </c>
      <c r="K115" s="44">
        <f t="shared" si="80"/>
        <v>9.48684150513113E-2</v>
      </c>
      <c r="L115" s="44">
        <f t="shared" si="88"/>
        <v>3.0008826125330981E-2</v>
      </c>
      <c r="M115" s="44">
        <f t="shared" si="81"/>
        <v>0.17071197411003236</v>
      </c>
      <c r="N115" s="44">
        <f t="shared" si="82"/>
        <v>0.31567635903919089</v>
      </c>
      <c r="O115" s="44">
        <f t="shared" si="83"/>
        <v>0.89427027027027028</v>
      </c>
      <c r="P115" s="44">
        <f t="shared" si="84"/>
        <v>3.1985294117647056E-2</v>
      </c>
      <c r="Q115" s="124">
        <v>0.35</v>
      </c>
      <c r="R115" s="124">
        <v>0.32</v>
      </c>
      <c r="S115" s="126">
        <f t="shared" si="85"/>
        <v>7.7624658810997935E-2</v>
      </c>
      <c r="T115" s="124">
        <v>0.35</v>
      </c>
      <c r="U115" s="124">
        <v>0.32</v>
      </c>
      <c r="V115" s="126">
        <f t="shared" si="86"/>
        <v>4.2336769759450173E-2</v>
      </c>
      <c r="W115" s="124">
        <v>0.35</v>
      </c>
      <c r="X115" s="124">
        <v>0.32</v>
      </c>
      <c r="Y115" s="126">
        <f t="shared" si="86"/>
        <v>0</v>
      </c>
      <c r="AE115" s="124">
        <v>0.32</v>
      </c>
      <c r="AF115" s="126">
        <f t="shared" si="87"/>
        <v>7.6339999999999991E-2</v>
      </c>
    </row>
    <row r="116" spans="1:32" ht="16.5" hidden="1" x14ac:dyDescent="0.3">
      <c r="A116" s="34">
        <v>27</v>
      </c>
      <c r="B116" s="35" t="s">
        <v>211</v>
      </c>
      <c r="C116" s="36">
        <v>5</v>
      </c>
      <c r="D116" s="37" t="s">
        <v>223</v>
      </c>
      <c r="E116" s="38">
        <v>4204</v>
      </c>
      <c r="F116" s="37" t="s">
        <v>213</v>
      </c>
      <c r="G116" s="44">
        <f t="shared" si="76"/>
        <v>3.5114506862432171E-2</v>
      </c>
      <c r="H116" s="44">
        <f t="shared" si="77"/>
        <v>0.9506</v>
      </c>
      <c r="I116" s="44">
        <f t="shared" si="78"/>
        <v>1</v>
      </c>
      <c r="J116" s="44">
        <f t="shared" si="79"/>
        <v>9.9991688138974313E-3</v>
      </c>
      <c r="K116" s="44">
        <f t="shared" si="80"/>
        <v>7.0850462815193097E-2</v>
      </c>
      <c r="L116" s="44">
        <f t="shared" si="88"/>
        <v>3.2018296169239562E-2</v>
      </c>
      <c r="M116" s="44">
        <f t="shared" si="81"/>
        <v>0.13856812933025403</v>
      </c>
      <c r="N116" s="44">
        <f t="shared" si="82"/>
        <v>0.35576923076923084</v>
      </c>
      <c r="O116" s="44">
        <f t="shared" si="83"/>
        <v>0.89338842975206612</v>
      </c>
      <c r="P116" s="44">
        <f t="shared" si="84"/>
        <v>4.4204685573366216E-2</v>
      </c>
      <c r="Q116" s="124">
        <v>0.22</v>
      </c>
      <c r="R116" s="124">
        <v>0.22</v>
      </c>
      <c r="S116" s="126">
        <f t="shared" si="85"/>
        <v>4.8441646898560252E-2</v>
      </c>
      <c r="T116" s="124">
        <v>0.22</v>
      </c>
      <c r="U116" s="124">
        <v>0.22</v>
      </c>
      <c r="V116" s="126">
        <f t="shared" si="86"/>
        <v>3.3045267489711934E-2</v>
      </c>
      <c r="W116" s="124">
        <v>0.22</v>
      </c>
      <c r="X116" s="124">
        <v>0.22</v>
      </c>
      <c r="Y116" s="126">
        <f t="shared" si="86"/>
        <v>0</v>
      </c>
      <c r="AE116" s="124">
        <v>0.22</v>
      </c>
      <c r="AF116" s="126">
        <f t="shared" si="87"/>
        <v>4.8884000000000004E-2</v>
      </c>
    </row>
    <row r="117" spans="1:32" ht="16.5" hidden="1" x14ac:dyDescent="0.3">
      <c r="A117" s="34">
        <v>28</v>
      </c>
      <c r="B117" s="39" t="s">
        <v>211</v>
      </c>
      <c r="C117" s="36">
        <v>5</v>
      </c>
      <c r="D117" s="40" t="s">
        <v>224</v>
      </c>
      <c r="E117" s="38">
        <v>4106</v>
      </c>
      <c r="F117" s="40" t="s">
        <v>213</v>
      </c>
      <c r="G117" s="44">
        <f t="shared" si="76"/>
        <v>1.8208149779735679E-2</v>
      </c>
      <c r="H117" s="44">
        <f t="shared" si="77"/>
        <v>0.9506</v>
      </c>
      <c r="I117" s="44">
        <f t="shared" si="78"/>
        <v>0.8</v>
      </c>
      <c r="J117" s="44">
        <f t="shared" si="79"/>
        <v>1.0000000000000002E-2</v>
      </c>
      <c r="K117" s="44">
        <f t="shared" si="80"/>
        <v>0.10106431718061673</v>
      </c>
      <c r="L117" s="44">
        <f t="shared" si="88"/>
        <v>3.0017539463793538E-2</v>
      </c>
      <c r="M117" s="44">
        <f t="shared" si="81"/>
        <v>8.527827648114901E-2</v>
      </c>
      <c r="N117" s="44">
        <f t="shared" si="82"/>
        <v>0.2524813895781638</v>
      </c>
      <c r="O117" s="44">
        <f t="shared" si="83"/>
        <v>0.8929999999999999</v>
      </c>
      <c r="P117" s="44">
        <f t="shared" si="84"/>
        <v>2.2516556291390728E-2</v>
      </c>
      <c r="Q117" s="124">
        <v>0.22</v>
      </c>
      <c r="R117" s="124">
        <v>0.23</v>
      </c>
      <c r="S117" s="126">
        <f t="shared" si="85"/>
        <v>4.8323167374980734E-2</v>
      </c>
      <c r="T117" s="124">
        <v>0.22</v>
      </c>
      <c r="U117" s="124">
        <v>0.23</v>
      </c>
      <c r="V117" s="126">
        <f t="shared" si="86"/>
        <v>4.1994301994301993E-2</v>
      </c>
      <c r="W117" s="124">
        <v>0.22</v>
      </c>
      <c r="X117" s="124">
        <v>0.23</v>
      </c>
      <c r="Y117" s="126">
        <f t="shared" si="86"/>
        <v>0</v>
      </c>
      <c r="AE117" s="124">
        <v>0.23</v>
      </c>
      <c r="AF117" s="126">
        <f t="shared" si="87"/>
        <v>4.5936000000000005E-2</v>
      </c>
    </row>
  </sheetData>
  <mergeCells count="30">
    <mergeCell ref="AO2:AP2"/>
    <mergeCell ref="AQ2:AR2"/>
    <mergeCell ref="E102:E105"/>
    <mergeCell ref="F102:F105"/>
    <mergeCell ref="G82:Y82"/>
    <mergeCell ref="G102:Y102"/>
    <mergeCell ref="AI3:AJ3"/>
    <mergeCell ref="A41:P41"/>
    <mergeCell ref="E42:E45"/>
    <mergeCell ref="F42:F45"/>
    <mergeCell ref="AI2:AJ2"/>
    <mergeCell ref="A60:P60"/>
    <mergeCell ref="E61:E64"/>
    <mergeCell ref="F61:F64"/>
    <mergeCell ref="G61:Y61"/>
    <mergeCell ref="AK2:AL2"/>
    <mergeCell ref="AM2:AN2"/>
    <mergeCell ref="A1:Y1"/>
    <mergeCell ref="A81:P81"/>
    <mergeCell ref="E82:E85"/>
    <mergeCell ref="F82:F85"/>
    <mergeCell ref="A101:P101"/>
    <mergeCell ref="E2:E5"/>
    <mergeCell ref="F2:F5"/>
    <mergeCell ref="A21:P21"/>
    <mergeCell ref="E22:E25"/>
    <mergeCell ref="F22:F25"/>
    <mergeCell ref="G22:S22"/>
    <mergeCell ref="G2:Y2"/>
    <mergeCell ref="G42:Y42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24">
    <cfRule type="cellIs" dxfId="91" priority="157" stopIfTrue="1" operator="lessThan">
      <formula>0.65</formula>
    </cfRule>
  </conditionalFormatting>
  <conditionalFormatting sqref="O24">
    <cfRule type="cellIs" dxfId="90" priority="156" stopIfTrue="1" operator="lessThan">
      <formula>0.65</formula>
    </cfRule>
  </conditionalFormatting>
  <conditionalFormatting sqref="N24 I24">
    <cfRule type="cellIs" dxfId="89" priority="155" stopIfTrue="1" operator="lessThan">
      <formula>0.5</formula>
    </cfRule>
  </conditionalFormatting>
  <conditionalFormatting sqref="G24:H24">
    <cfRule type="cellIs" dxfId="88" priority="154" stopIfTrue="1" operator="lessThan">
      <formula>0.25</formula>
    </cfRule>
  </conditionalFormatting>
  <conditionalFormatting sqref="J24">
    <cfRule type="cellIs" dxfId="87" priority="153" stopIfTrue="1" operator="lessThan">
      <formula>0.85</formula>
    </cfRule>
  </conditionalFormatting>
  <conditionalFormatting sqref="K24">
    <cfRule type="cellIs" dxfId="86" priority="152" stopIfTrue="1" operator="lessThan">
      <formula>0.05</formula>
    </cfRule>
  </conditionalFormatting>
  <conditionalFormatting sqref="L24">
    <cfRule type="cellIs" dxfId="85" priority="151" stopIfTrue="1" operator="lessThan">
      <formula>0.19</formula>
    </cfRule>
  </conditionalFormatting>
  <conditionalFormatting sqref="M24">
    <cfRule type="cellIs" dxfId="84" priority="150" stopIfTrue="1" operator="lessThan">
      <formula>0.9</formula>
    </cfRule>
  </conditionalFormatting>
  <conditionalFormatting sqref="Q24:R24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24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24:U24 W24:X24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24 Y24">
    <cfRule type="cellIs" dxfId="76" priority="98" stopIfTrue="1" operator="lessThan">
      <formula>0.65</formula>
    </cfRule>
  </conditionalFormatting>
  <conditionalFormatting sqref="P44">
    <cfRule type="cellIs" dxfId="75" priority="93" stopIfTrue="1" operator="lessThan">
      <formula>0.65</formula>
    </cfRule>
  </conditionalFormatting>
  <conditionalFormatting sqref="O44">
    <cfRule type="cellIs" dxfId="74" priority="92" stopIfTrue="1" operator="lessThan">
      <formula>0.65</formula>
    </cfRule>
  </conditionalFormatting>
  <conditionalFormatting sqref="N44 I44">
    <cfRule type="cellIs" dxfId="73" priority="91" stopIfTrue="1" operator="lessThan">
      <formula>0.5</formula>
    </cfRule>
  </conditionalFormatting>
  <conditionalFormatting sqref="H44">
    <cfRule type="cellIs" dxfId="72" priority="90" stopIfTrue="1" operator="lessThan">
      <formula>0.25</formula>
    </cfRule>
  </conditionalFormatting>
  <conditionalFormatting sqref="J44">
    <cfRule type="cellIs" dxfId="71" priority="89" stopIfTrue="1" operator="lessThan">
      <formula>0.85</formula>
    </cfRule>
  </conditionalFormatting>
  <conditionalFormatting sqref="K44">
    <cfRule type="cellIs" dxfId="70" priority="88" stopIfTrue="1" operator="lessThan">
      <formula>0.05</formula>
    </cfRule>
  </conditionalFormatting>
  <conditionalFormatting sqref="L44">
    <cfRule type="cellIs" dxfId="69" priority="87" stopIfTrue="1" operator="lessThan">
      <formula>0.19</formula>
    </cfRule>
  </conditionalFormatting>
  <conditionalFormatting sqref="M44">
    <cfRule type="cellIs" dxfId="68" priority="86" stopIfTrue="1" operator="lessThan">
      <formula>0.9</formula>
    </cfRule>
  </conditionalFormatting>
  <conditionalFormatting sqref="Q44:R44">
    <cfRule type="cellIs" dxfId="67" priority="85" stopIfTrue="1" operator="lessThan">
      <formula>0.65</formula>
    </cfRule>
  </conditionalFormatting>
  <conditionalFormatting sqref="G44">
    <cfRule type="cellIs" dxfId="66" priority="84" stopIfTrue="1" operator="lessThan">
      <formula>0.25</formula>
    </cfRule>
  </conditionalFormatting>
  <conditionalFormatting sqref="S44">
    <cfRule type="cellIs" dxfId="65" priority="83" stopIfTrue="1" operator="lessThan">
      <formula>0.65</formula>
    </cfRule>
  </conditionalFormatting>
  <conditionalFormatting sqref="T44:U44 W44:X44">
    <cfRule type="cellIs" dxfId="64" priority="82" stopIfTrue="1" operator="lessThan">
      <formula>0.65</formula>
    </cfRule>
  </conditionalFormatting>
  <conditionalFormatting sqref="V44 Y44">
    <cfRule type="cellIs" dxfId="63" priority="81" stopIfTrue="1" operator="lessThan">
      <formula>0.65</formula>
    </cfRule>
  </conditionalFormatting>
  <conditionalFormatting sqref="P84">
    <cfRule type="cellIs" dxfId="62" priority="67" stopIfTrue="1" operator="lessThan">
      <formula>0.65</formula>
    </cfRule>
  </conditionalFormatting>
  <conditionalFormatting sqref="O84">
    <cfRule type="cellIs" dxfId="61" priority="66" stopIfTrue="1" operator="lessThan">
      <formula>0.65</formula>
    </cfRule>
  </conditionalFormatting>
  <conditionalFormatting sqref="N84 I84">
    <cfRule type="cellIs" dxfId="60" priority="65" stopIfTrue="1" operator="lessThan">
      <formula>0.5</formula>
    </cfRule>
  </conditionalFormatting>
  <conditionalFormatting sqref="H84">
    <cfRule type="cellIs" dxfId="59" priority="64" stopIfTrue="1" operator="lessThan">
      <formula>0.25</formula>
    </cfRule>
  </conditionalFormatting>
  <conditionalFormatting sqref="J84">
    <cfRule type="cellIs" dxfId="58" priority="63" stopIfTrue="1" operator="lessThan">
      <formula>0.85</formula>
    </cfRule>
  </conditionalFormatting>
  <conditionalFormatting sqref="K84">
    <cfRule type="cellIs" dxfId="57" priority="62" stopIfTrue="1" operator="lessThan">
      <formula>0.05</formula>
    </cfRule>
  </conditionalFormatting>
  <conditionalFormatting sqref="L84">
    <cfRule type="cellIs" dxfId="56" priority="61" stopIfTrue="1" operator="lessThan">
      <formula>0.19</formula>
    </cfRule>
  </conditionalFormatting>
  <conditionalFormatting sqref="M84">
    <cfRule type="cellIs" dxfId="55" priority="60" stopIfTrue="1" operator="lessThan">
      <formula>0.9</formula>
    </cfRule>
  </conditionalFormatting>
  <conditionalFormatting sqref="Q84:R84">
    <cfRule type="cellIs" dxfId="54" priority="59" stopIfTrue="1" operator="lessThan">
      <formula>0.65</formula>
    </cfRule>
  </conditionalFormatting>
  <conditionalFormatting sqref="G84">
    <cfRule type="cellIs" dxfId="53" priority="58" stopIfTrue="1" operator="lessThan">
      <formula>0.25</formula>
    </cfRule>
  </conditionalFormatting>
  <conditionalFormatting sqref="S84">
    <cfRule type="cellIs" dxfId="52" priority="57" stopIfTrue="1" operator="lessThan">
      <formula>0.65</formula>
    </cfRule>
  </conditionalFormatting>
  <conditionalFormatting sqref="T84:U84 W84:X84">
    <cfRule type="cellIs" dxfId="51" priority="56" stopIfTrue="1" operator="lessThan">
      <formula>0.65</formula>
    </cfRule>
  </conditionalFormatting>
  <conditionalFormatting sqref="V84 Y84">
    <cfRule type="cellIs" dxfId="50" priority="55" stopIfTrue="1" operator="lessThan">
      <formula>0.65</formula>
    </cfRule>
  </conditionalFormatting>
  <conditionalFormatting sqref="P104">
    <cfRule type="cellIs" dxfId="49" priority="54" stopIfTrue="1" operator="lessThan">
      <formula>0.65</formula>
    </cfRule>
  </conditionalFormatting>
  <conditionalFormatting sqref="O104">
    <cfRule type="cellIs" dxfId="48" priority="53" stopIfTrue="1" operator="lessThan">
      <formula>0.65</formula>
    </cfRule>
  </conditionalFormatting>
  <conditionalFormatting sqref="N104 I104">
    <cfRule type="cellIs" dxfId="47" priority="52" stopIfTrue="1" operator="lessThan">
      <formula>0.5</formula>
    </cfRule>
  </conditionalFormatting>
  <conditionalFormatting sqref="H104">
    <cfRule type="cellIs" dxfId="46" priority="51" stopIfTrue="1" operator="lessThan">
      <formula>0.25</formula>
    </cfRule>
  </conditionalFormatting>
  <conditionalFormatting sqref="J104">
    <cfRule type="cellIs" dxfId="45" priority="50" stopIfTrue="1" operator="lessThan">
      <formula>0.85</formula>
    </cfRule>
  </conditionalFormatting>
  <conditionalFormatting sqref="K104">
    <cfRule type="cellIs" dxfId="44" priority="49" stopIfTrue="1" operator="lessThan">
      <formula>0.05</formula>
    </cfRule>
  </conditionalFormatting>
  <conditionalFormatting sqref="L104">
    <cfRule type="cellIs" dxfId="43" priority="48" stopIfTrue="1" operator="lessThan">
      <formula>0.19</formula>
    </cfRule>
  </conditionalFormatting>
  <conditionalFormatting sqref="M104">
    <cfRule type="cellIs" dxfId="42" priority="47" stopIfTrue="1" operator="lessThan">
      <formula>0.9</formula>
    </cfRule>
  </conditionalFormatting>
  <conditionalFormatting sqref="Q104:R104">
    <cfRule type="cellIs" dxfId="41" priority="46" stopIfTrue="1" operator="lessThan">
      <formula>0.65</formula>
    </cfRule>
  </conditionalFormatting>
  <conditionalFormatting sqref="G104">
    <cfRule type="cellIs" dxfId="40" priority="45" stopIfTrue="1" operator="lessThan">
      <formula>0.25</formula>
    </cfRule>
  </conditionalFormatting>
  <conditionalFormatting sqref="S104">
    <cfRule type="cellIs" dxfId="39" priority="44" stopIfTrue="1" operator="lessThan">
      <formula>0.65</formula>
    </cfRule>
  </conditionalFormatting>
  <conditionalFormatting sqref="T104:U104 W104:X104">
    <cfRule type="cellIs" dxfId="38" priority="43" stopIfTrue="1" operator="lessThan">
      <formula>0.65</formula>
    </cfRule>
  </conditionalFormatting>
  <conditionalFormatting sqref="V104 Y104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24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24">
    <cfRule type="cellIs" dxfId="33" priority="38" stopIfTrue="1" operator="lessThan">
      <formula>0.65</formula>
    </cfRule>
  </conditionalFormatting>
  <conditionalFormatting sqref="AE44">
    <cfRule type="cellIs" dxfId="32" priority="37" stopIfTrue="1" operator="lessThan">
      <formula>0.65</formula>
    </cfRule>
  </conditionalFormatting>
  <conditionalFormatting sqref="AF44">
    <cfRule type="cellIs" dxfId="31" priority="36" stopIfTrue="1" operator="lessThan">
      <formula>0.65</formula>
    </cfRule>
  </conditionalFormatting>
  <conditionalFormatting sqref="AE84">
    <cfRule type="cellIs" dxfId="30" priority="33" stopIfTrue="1" operator="lessThan">
      <formula>0.65</formula>
    </cfRule>
  </conditionalFormatting>
  <conditionalFormatting sqref="AF84">
    <cfRule type="cellIs" dxfId="29" priority="32" stopIfTrue="1" operator="lessThan">
      <formula>0.65</formula>
    </cfRule>
  </conditionalFormatting>
  <conditionalFormatting sqref="AE104">
    <cfRule type="cellIs" dxfId="28" priority="31" stopIfTrue="1" operator="lessThan">
      <formula>0.65</formula>
    </cfRule>
  </conditionalFormatting>
  <conditionalFormatting sqref="AF104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63">
    <cfRule type="cellIs" dxfId="14" priority="15" stopIfTrue="1" operator="lessThan">
      <formula>0.65</formula>
    </cfRule>
  </conditionalFormatting>
  <conditionalFormatting sqref="O63">
    <cfRule type="cellIs" dxfId="13" priority="14" stopIfTrue="1" operator="lessThan">
      <formula>0.65</formula>
    </cfRule>
  </conditionalFormatting>
  <conditionalFormatting sqref="N63 I63">
    <cfRule type="cellIs" dxfId="12" priority="13" stopIfTrue="1" operator="lessThan">
      <formula>0.5</formula>
    </cfRule>
  </conditionalFormatting>
  <conditionalFormatting sqref="H63">
    <cfRule type="cellIs" dxfId="11" priority="12" stopIfTrue="1" operator="lessThan">
      <formula>0.25</formula>
    </cfRule>
  </conditionalFormatting>
  <conditionalFormatting sqref="J63">
    <cfRule type="cellIs" dxfId="10" priority="11" stopIfTrue="1" operator="lessThan">
      <formula>0.85</formula>
    </cfRule>
  </conditionalFormatting>
  <conditionalFormatting sqref="K63">
    <cfRule type="cellIs" dxfId="9" priority="10" stopIfTrue="1" operator="lessThan">
      <formula>0.05</formula>
    </cfRule>
  </conditionalFormatting>
  <conditionalFormatting sqref="L63">
    <cfRule type="cellIs" dxfId="8" priority="9" stopIfTrue="1" operator="lessThan">
      <formula>0.19</formula>
    </cfRule>
  </conditionalFormatting>
  <conditionalFormatting sqref="M63">
    <cfRule type="cellIs" dxfId="7" priority="8" stopIfTrue="1" operator="lessThan">
      <formula>0.9</formula>
    </cfRule>
  </conditionalFormatting>
  <conditionalFormatting sqref="Q63:R63">
    <cfRule type="cellIs" dxfId="6" priority="7" stopIfTrue="1" operator="lessThan">
      <formula>0.65</formula>
    </cfRule>
  </conditionalFormatting>
  <conditionalFormatting sqref="G63">
    <cfRule type="cellIs" dxfId="5" priority="6" stopIfTrue="1" operator="lessThan">
      <formula>0.25</formula>
    </cfRule>
  </conditionalFormatting>
  <conditionalFormatting sqref="S63">
    <cfRule type="cellIs" dxfId="4" priority="5" stopIfTrue="1" operator="lessThan">
      <formula>0.65</formula>
    </cfRule>
  </conditionalFormatting>
  <conditionalFormatting sqref="T63:U63 W63:X63">
    <cfRule type="cellIs" dxfId="3" priority="4" stopIfTrue="1" operator="lessThan">
      <formula>0.65</formula>
    </cfRule>
  </conditionalFormatting>
  <conditionalFormatting sqref="V63 Y63">
    <cfRule type="cellIs" dxfId="2" priority="3" stopIfTrue="1" operator="lessThan">
      <formula>0.65</formula>
    </cfRule>
  </conditionalFormatting>
  <conditionalFormatting sqref="AE63">
    <cfRule type="cellIs" dxfId="1" priority="2" stopIfTrue="1" operator="lessThan">
      <formula>0.65</formula>
    </cfRule>
  </conditionalFormatting>
  <conditionalFormatting sqref="AF63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31</vt:i4>
      </vt:variant>
    </vt:vector>
  </HeadingPairs>
  <TitlesOfParts>
    <vt:vector size="31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GES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2017-08-28T17:26:54Z</dcterms:modified>
</cp:coreProperties>
</file>